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 sheetId="1" r:id="rId4"/>
    <sheet state="visible" name="Framed Catalog List Price" sheetId="2" r:id="rId5"/>
    <sheet state="visible" name="Framed Accessory List Price" sheetId="3" r:id="rId6"/>
    <sheet state="visible" name="Frameless Catalog List Price" sheetId="4" r:id="rId7"/>
    <sheet state="visible" name="Pwood &amp; PB List" sheetId="5" r:id="rId8"/>
    <sheet state="visible" name="Frameless Accessory List Price" sheetId="6" r:id="rId9"/>
    <sheet state="hidden" name="Margin Data" sheetId="7" r:id="rId10"/>
    <sheet state="visible" name="List" sheetId="8" r:id="rId11"/>
    <sheet state="visible" name="TOTAL CABS AND TRIM (LOCKED)" sheetId="9" r:id="rId12"/>
    <sheet state="visible" name="Unit Type" sheetId="10" r:id="rId13"/>
    <sheet state="visible" name="Unit Type (2)" sheetId="11" r:id="rId14"/>
    <sheet state="visible" name="Unit Type (3)" sheetId="12" r:id="rId15"/>
    <sheet state="visible" name="Unit Type (4)" sheetId="13" r:id="rId16"/>
    <sheet state="visible" name="Unit Type (5)" sheetId="14" r:id="rId17"/>
    <sheet state="visible" name="Unit Type (6)" sheetId="15" r:id="rId18"/>
    <sheet state="visible" name="Unit Type (7)" sheetId="16" r:id="rId19"/>
    <sheet state="visible" name="Unit Type (8)" sheetId="17" r:id="rId20"/>
    <sheet state="visible" name="Unit Type (9)" sheetId="18" r:id="rId21"/>
    <sheet state="visible" name="Unit Type (10)" sheetId="19" r:id="rId22"/>
    <sheet state="visible" name="Unit Type (11)" sheetId="20" r:id="rId23"/>
    <sheet state="visible" name="Unit Type (12)" sheetId="21" r:id="rId24"/>
    <sheet state="visible" name="Unit Type (13)" sheetId="22" r:id="rId25"/>
    <sheet state="visible" name="Unit Type (14)" sheetId="23" r:id="rId26"/>
    <sheet state="visible" name="Unit Type (15)" sheetId="24" r:id="rId27"/>
    <sheet state="visible" name="Unit Type (16)" sheetId="25" r:id="rId28"/>
    <sheet state="visible" name="Unit Type (17)" sheetId="26" r:id="rId29"/>
    <sheet state="visible" name="Unit Type (18)" sheetId="27" r:id="rId30"/>
    <sheet state="visible" name="Unit Type (19)" sheetId="28" r:id="rId31"/>
    <sheet state="visible" name="Unit Type (20)" sheetId="29" r:id="rId32"/>
    <sheet state="visible" name="Unit Type (21)" sheetId="30" r:id="rId33"/>
    <sheet state="visible" name="Unit Type (22)" sheetId="31" r:id="rId34"/>
    <sheet state="visible" name="Unit Type (23)" sheetId="32" r:id="rId35"/>
    <sheet state="visible" name="Unit Type (24)" sheetId="33" r:id="rId36"/>
    <sheet state="visible" name="Unit Type (25)" sheetId="34" r:id="rId37"/>
    <sheet state="visible" name="Unit Type (26)" sheetId="35" r:id="rId38"/>
    <sheet state="visible" name="Unit Type (27)" sheetId="36" r:id="rId39"/>
    <sheet state="visible" name="Unit Type (28)" sheetId="37" r:id="rId40"/>
    <sheet state="visible" name="Unit Type (29)" sheetId="38" r:id="rId41"/>
    <sheet state="visible" name="Unit Type (30)" sheetId="39" r:id="rId42"/>
    <sheet state="visible" name="Unit Type (31)" sheetId="40" r:id="rId43"/>
    <sheet state="visible" name="Unit Type (32)" sheetId="41" r:id="rId44"/>
    <sheet state="visible" name="Unit Type (33)" sheetId="42" r:id="rId45"/>
    <sheet state="visible" name="Unit Type (34)" sheetId="43" r:id="rId46"/>
    <sheet state="visible" name="Unit Type (35)" sheetId="44" r:id="rId47"/>
    <sheet state="visible" name="Unit Type (36)" sheetId="45" r:id="rId48"/>
    <sheet state="visible" name="Unit Type (37)" sheetId="46" r:id="rId49"/>
    <sheet state="visible" name="Unit Type (38)" sheetId="47" r:id="rId50"/>
    <sheet state="visible" name="Unit Type (39)" sheetId="48" r:id="rId51"/>
    <sheet state="visible" name="Unit Type (40)" sheetId="49" r:id="rId52"/>
    <sheet state="visible" name="Unit Type (41)" sheetId="50" r:id="rId53"/>
    <sheet state="visible" name="Unit Type (42)" sheetId="51" r:id="rId54"/>
    <sheet state="visible" name="Unit Type (43)" sheetId="52" r:id="rId55"/>
    <sheet state="visible" name="Unit Type (44)" sheetId="53" r:id="rId56"/>
    <sheet state="visible" name="Unit Type (45)" sheetId="54" r:id="rId57"/>
    <sheet state="visible" name="Unit Type (46)" sheetId="55" r:id="rId58"/>
    <sheet state="visible" name="Unit Type (47)" sheetId="56" r:id="rId59"/>
    <sheet state="visible" name="Unit Type (48)" sheetId="57" r:id="rId60"/>
    <sheet state="visible" name="Unit Type (49)" sheetId="58" r:id="rId61"/>
    <sheet state="visible" name="Unit Type (50)" sheetId="59" r:id="rId62"/>
  </sheets>
  <externalReferences>
    <externalReference r:id="rId63"/>
    <externalReference r:id="rId64"/>
  </externalReferences>
  <definedNames>
    <definedName localSheetId="5" name="cabcolor">[1]OrderForm!$R$15</definedName>
    <definedName localSheetId="3" name="cabcolor">[1]OrderForm!$R$15</definedName>
    <definedName name="cabcolor">[2]OrderForm!$Q$15</definedName>
    <definedName localSheetId="5" name="cabprice">[1]OrderForm!$R$16</definedName>
    <definedName localSheetId="3" name="cabprice">[1]OrderForm!$R$16</definedName>
    <definedName name="cabprice">[2]OrderForm!$Q$16</definedName>
    <definedName name="物料">#REF!</definedName>
  </definedNames>
  <calcPr/>
  <extLst>
    <ext uri="GoogleSheetsCustomDataVersion2">
      <go:sheetsCustomData xmlns:go="http://customooxmlschemas.google.com/" r:id="rId65" roundtripDataChecksum="t7eeisTv3rad3oOSHKmwrHjG6duON9Q1sAQrGDbWCN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Is your project requesting Framed or Frameless cabinets? Check the plan callouts to check, usually located in the Architectuals, and then enter the desired Cabinet Style using the drop-down menu.
======</t>
      </text>
    </comment>
    <comment authorId="0" ref="M5">
      <text>
        <t xml:space="preserve">Select the margin that you will be bidding the project at. Please note: This is only for the Cabinet Price, it does not include hardware or shipping.
======</t>
      </text>
    </comment>
    <comment authorId="0" ref="M8">
      <text>
        <t xml:space="preserve">Enter the price we are selling handles at. Handle varies widely, refer to design callouts for specific requests, then source and add a healthy markup (20-30%?)
======
ID#AAABZ1o1YS8
    (2024-05-01 18:19:23)
Ask Chris for any questions</t>
      </text>
    </comment>
    <comment authorId="0" ref="M9">
      <text>
        <t xml:space="preserve">Enter the price we are charging per box for cabinet assembly. Build cost is typically $20.00 if being built at PHX warehouse. If assembly is being performed on-site set this to $0.00
======</t>
      </text>
    </comment>
    <comment authorId="0" ref="M10">
      <text>
        <t xml:space="preserve">Enter the shipping cost we are charing per unit. Shipping/Delivery Cost can range widely depending on job location/state. If PHX local job, start at about $125.00.
======
ID#AAABZ1o1YS0
    (2024-05-01 18:19:23)
In general, ask Chris to get the right number.</t>
      </text>
    </comment>
    <comment authorId="0" ref="M4">
      <text>
        <t xml:space="preserve">======
ID#AAABZ1o1YTA
Cabinets4less    (2024-05-01 18:19:23)
Particle Board pricing is only available in Frameless as of 2/6/24.</t>
      </text>
    </comment>
    <comment authorId="0" ref="M3">
      <text>
        <t xml:space="preserve">======
ID#AAABZ1o1YSw
Cabinets4less    (2023-12-29 18:18:56)
Select the desired finish for the project. Please note: Pricing will automatically adjust depending upon the finish that is selected.
=========</t>
      </text>
    </comment>
    <comment authorId="0" ref="D3">
      <text>
        <t xml:space="preserve">======
ID#AAABZ1o1YS4
Cabinets4less    (2023-12-29 18:18:56)
If you are receiving an error code, "#REF", or similar. Check the 'Cabinet Style' and 'Cabinet Finish' drop downs in columns J, K, and L, to ensure they are appropriately configured.
1 total reaction
Chris Montoya reacted with 😁 at 2024-01-04 14:33 PM</t>
      </text>
    </comment>
  </commentList>
  <extLst>
    <ext uri="GoogleSheetsCustomDataVersion2">
      <go:sheetsCustomData xmlns:go="http://customooxmlschemas.google.com/" r:id="rId1" roundtripDataSignature="AMtx7mhqZAkyKulOF+OakJIxV7vM22wUW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
      <text>
        <t xml:space="preserve">Enter the total number of units in this type here
======</t>
      </text>
    </comment>
  </commentList>
</comments>
</file>

<file path=xl/sharedStrings.xml><?xml version="1.0" encoding="utf-8"?>
<sst xmlns="http://schemas.openxmlformats.org/spreadsheetml/2006/main" count="4047" uniqueCount="1201">
  <si>
    <t xml:space="preserve">               POWER 38</t>
  </si>
  <si>
    <t xml:space="preserve">Enter information, then, Hide Columns "L" "M" &amp; "N" once finished by selecting the columns and right-clicking, then select "hide columns"        </t>
  </si>
  <si>
    <t>Product</t>
  </si>
  <si>
    <t>Unit Type</t>
  </si>
  <si>
    <t>Qty</t>
  </si>
  <si>
    <t>Unit Price</t>
  </si>
  <si>
    <t>Total</t>
  </si>
  <si>
    <t>Total Cabinets</t>
  </si>
  <si>
    <t>Trim Per Unit</t>
  </si>
  <si>
    <t>Total Trim</t>
  </si>
  <si>
    <t>Handles Per Unit</t>
  </si>
  <si>
    <t>Cabinet Hardware Count</t>
  </si>
  <si>
    <t>Cabinet Style:</t>
  </si>
  <si>
    <t>Frameless</t>
  </si>
  <si>
    <t>3B2B</t>
  </si>
  <si>
    <t>Cabinet Finish:</t>
  </si>
  <si>
    <t>Matte White</t>
  </si>
  <si>
    <t>3B3BD</t>
  </si>
  <si>
    <t>Box Construction:</t>
  </si>
  <si>
    <t>Plywood</t>
  </si>
  <si>
    <t>3B2B ANSI A</t>
  </si>
  <si>
    <t>Price Margin:</t>
  </si>
  <si>
    <t>Factor:</t>
  </si>
  <si>
    <t>Handle Price (Per Handle):</t>
  </si>
  <si>
    <t>Build Cost (Per Box):</t>
  </si>
  <si>
    <t>Shipping Per Unit:</t>
  </si>
  <si>
    <r>
      <rPr>
        <rFont val="Arial"/>
        <color rgb="FFFFFFFF"/>
        <sz val="11.0"/>
      </rPr>
      <t xml:space="preserve">Make a copy of this sheet before you begin. OPEN, then SAVE AS your project name. Then fire away! Start by filling out the unit type information, the Summary Sheet will populate as the unit types are completed. </t>
    </r>
    <r>
      <rPr>
        <rFont val="Arial"/>
        <b/>
        <color rgb="FFFFFFFF"/>
        <sz val="11.0"/>
      </rPr>
      <t>You only need to enter the "Unit Type" name and "QTY" on the summary sheet. Leave the "Unit Price", "Total", "Total Cabinets", and "Cabinet Hardware Count" fields alone.</t>
    </r>
  </si>
  <si>
    <t>You may hide any extra rows/columns of any extra unit types to make the document more succinct.</t>
  </si>
  <si>
    <t>Cabinets</t>
  </si>
  <si>
    <t>Handles</t>
  </si>
  <si>
    <t xml:space="preserve">Build cost </t>
  </si>
  <si>
    <t>Total Cabinets + Trim:</t>
  </si>
  <si>
    <t xml:space="preserve">Shipping </t>
  </si>
  <si>
    <t xml:space="preserve">Total </t>
  </si>
  <si>
    <t>(ALTERNATE BELOW)</t>
  </si>
  <si>
    <t xml:space="preserve">Cabinet Installation  </t>
  </si>
  <si>
    <t>Grand Total</t>
  </si>
  <si>
    <t xml:space="preserve"> 1)General Specifications:</t>
  </si>
  <si>
    <t xml:space="preserve"> A. Door Material: HDF</t>
  </si>
  <si>
    <t xml:space="preserve"> E. Drawer runner: SOLID WOOD DOVETAILED </t>
  </si>
  <si>
    <t xml:space="preserve"> E.1. undermount softclose</t>
  </si>
  <si>
    <t xml:space="preserve"> C. Shelves:   Plywood</t>
  </si>
  <si>
    <r>
      <rPr>
        <rFont val="Arial"/>
        <color theme="1"/>
        <sz val="10.0"/>
      </rPr>
      <t xml:space="preserve"> D. Hinge</t>
    </r>
    <r>
      <rPr>
        <rFont val="Arial"/>
        <color rgb="FFFF00FF"/>
        <sz val="10.0"/>
      </rPr>
      <t>:</t>
    </r>
    <r>
      <rPr>
        <rFont val="Arial"/>
        <color theme="1"/>
        <sz val="10.0"/>
      </rPr>
      <t xml:space="preserve"> DTC soft close</t>
    </r>
  </si>
  <si>
    <t>ONYX BLACK</t>
  </si>
  <si>
    <t>WHITE SHAKER</t>
  </si>
  <si>
    <t>ESPRESSO SHAKER</t>
  </si>
  <si>
    <t>SIGNATURE BLUE</t>
  </si>
  <si>
    <t>Grey Shaker</t>
  </si>
  <si>
    <t>Uptown White</t>
  </si>
  <si>
    <t>Modern Slate</t>
  </si>
  <si>
    <t>Dark Green Slim Shaker</t>
  </si>
  <si>
    <t>Description</t>
  </si>
  <si>
    <t>Cabinet Name</t>
  </si>
  <si>
    <t>List Price</t>
  </si>
  <si>
    <t>Inventory Code</t>
  </si>
  <si>
    <t>Base Cabinets with Drawer, 24" Depth</t>
  </si>
  <si>
    <t>9" Base Cabinet: 1 Door &amp; 1 Drawer</t>
  </si>
  <si>
    <t>B09</t>
  </si>
  <si>
    <t>12" Base Cabinet: 1 Door &amp; 1 Drawer</t>
  </si>
  <si>
    <t>B12</t>
  </si>
  <si>
    <t>15" Base Cabinet: 1 Door &amp; 1 Drawer</t>
  </si>
  <si>
    <t>B15</t>
  </si>
  <si>
    <t>18" Base Cabinet: 1 Door &amp; 1 Drawer</t>
  </si>
  <si>
    <t>B18</t>
  </si>
  <si>
    <t>18" Base Trash Cabinet: 1 Door &amp; 1 Drawer with two 27 qt. Trash Cans</t>
  </si>
  <si>
    <t>BWBK18-2</t>
  </si>
  <si>
    <t>21" Base Cabinet: 1 Door &amp; 1 Drawer</t>
  </si>
  <si>
    <t>B21</t>
  </si>
  <si>
    <t>24" Base Cabinet: 2 Doors &amp; 1 Drawer</t>
  </si>
  <si>
    <t>B24</t>
  </si>
  <si>
    <t>27" Base Cabinet: 2 Doors &amp; 1 Drawer</t>
  </si>
  <si>
    <t>B27</t>
  </si>
  <si>
    <t>30" Base Cabinet: 2 Doors &amp; 1 Drawer</t>
  </si>
  <si>
    <t>B30</t>
  </si>
  <si>
    <t>33" Base Cabinet: 2 Doors &amp; 2 Drawers</t>
  </si>
  <si>
    <t>B33</t>
  </si>
  <si>
    <t>36" Base Cabinet: 2 Doors &amp; 2 Drawers</t>
  </si>
  <si>
    <t>B36</t>
  </si>
  <si>
    <t>42" Base Cabinet: 2 Doors &amp; 2 Drawers</t>
  </si>
  <si>
    <t>B42</t>
  </si>
  <si>
    <t>Base Cabinets with Full Height Door, 24" Depth</t>
  </si>
  <si>
    <t>9" Base Cabinet: 1 Full-height Door</t>
  </si>
  <si>
    <t>B09FHD</t>
  </si>
  <si>
    <t>24" Base Cabinet: 2 Full-height Doors</t>
  </si>
  <si>
    <t>B24FHD</t>
  </si>
  <si>
    <t>3 Drawer Base Cabinets, 24" Depth</t>
  </si>
  <si>
    <t>12" Base Cabinet: 3 Drawers, Drawers are 7", 11" and 11" tall</t>
  </si>
  <si>
    <t>3DB12</t>
  </si>
  <si>
    <t>15" Base Cabinet: 3 Drawers, Drawers are 7", 11" and 11" tall</t>
  </si>
  <si>
    <t>3DB15</t>
  </si>
  <si>
    <t>18" Base Cabinet: 3 Drawers, Drawers are 7", 11" and 11" tall</t>
  </si>
  <si>
    <t>3DB18</t>
  </si>
  <si>
    <t>21" Base Cabinet: 3 Drawers, Drawers are 7", 11" and 11" tall</t>
  </si>
  <si>
    <t>3DB21</t>
  </si>
  <si>
    <t>24" Base Cabinet: 3 Drawers, Drawers are 7", 11" and 11" tall</t>
  </si>
  <si>
    <t>3DB24</t>
  </si>
  <si>
    <t>30" Base Cabinet: 3 Drawers, Drawers are 7", 11" and 11" tall</t>
  </si>
  <si>
    <t>3DB30</t>
  </si>
  <si>
    <t>36" Base Cabinet: 3 Drawers, Drawers are 7", 11" and 11" tall</t>
  </si>
  <si>
    <t>3DB36</t>
  </si>
  <si>
    <t>2 Drawer Base Cabinets, 24" Depth</t>
  </si>
  <si>
    <t>24" Base Cabinet: 2 Drawers, Drawers are 14.5" tall</t>
  </si>
  <si>
    <t>2DB24</t>
  </si>
  <si>
    <t>30" Base Cabinet: 2 Drawers, Drawers are 14.5" tall</t>
  </si>
  <si>
    <t>2DB30</t>
  </si>
  <si>
    <t>36" Base Cabinet: 2 Drawers, Drawers are 14.5" tall</t>
  </si>
  <si>
    <t>2DB36</t>
  </si>
  <si>
    <t>Sink Base Cabinets, 24" Depth</t>
  </si>
  <si>
    <t>30" Base Cabinet: 2 Doors &amp; 1 False Drawer</t>
  </si>
  <si>
    <t>SB30</t>
  </si>
  <si>
    <t>33" Base Cabinet: 2 Doors &amp; 1 False Drawer</t>
  </si>
  <si>
    <t>SB33</t>
  </si>
  <si>
    <t>36" Base Cabinet: 2 Doors &amp; 2 False Drawers</t>
  </si>
  <si>
    <t>SB36</t>
  </si>
  <si>
    <t>42" Base Cabinet: 2 Doors &amp; 2 False Drawers</t>
  </si>
  <si>
    <t>SB42</t>
  </si>
  <si>
    <t>Farm Sink Base Cabinet, 24" Depth</t>
  </si>
  <si>
    <t>36" Base Cabinet: 2 Doors &amp; 33" W x 10" Opening for Sink</t>
  </si>
  <si>
    <t>FSM36</t>
  </si>
  <si>
    <t>Corner Sink Base Cabinet, 24" Depth</t>
  </si>
  <si>
    <t>42" Base Cabinet: 1 24" Door, fits in a 42" x 42" corner space</t>
  </si>
  <si>
    <t>CSB42</t>
  </si>
  <si>
    <t>Corner Base Cabinets, 24" Depth</t>
  </si>
  <si>
    <t>36" Base Cabinet: 2 Doors, Turntable, fits in a 36" x 36" corner space</t>
  </si>
  <si>
    <t>BLS36-SP</t>
  </si>
  <si>
    <t>42" Base Cabinet: 1 Door &amp; 1 Drawer, Reversible, requires at least 3" pull</t>
  </si>
  <si>
    <t>BBC42</t>
  </si>
  <si>
    <t>Spice Base Cabinets, 24" Depth</t>
  </si>
  <si>
    <t>6" Base Cabinet: 5 Drawers, No soft close, No drawer guides</t>
  </si>
  <si>
    <t>BWRC6</t>
  </si>
  <si>
    <t>9" Base Cabinet: 1 Door with pullout, Three 4" wide levels</t>
  </si>
  <si>
    <t>SP09</t>
  </si>
  <si>
    <t>Base End Cabinets, 24" Depth</t>
  </si>
  <si>
    <t>24" Base Cabinet: 2 Doors &amp; 2 False Drawers</t>
  </si>
  <si>
    <t>BEC24</t>
  </si>
  <si>
    <t>9" Base Cabinet: 3 Shelves, Specify Left or Right</t>
  </si>
  <si>
    <t>BES09L/R</t>
  </si>
  <si>
    <t>Pantry Cabinets, 24" Depth</t>
  </si>
  <si>
    <t>18" Pantry Cabinet: 2 Doors, 18" W x 84" H x 24" D</t>
  </si>
  <si>
    <t>PC188424</t>
  </si>
  <si>
    <t>18" Pantry Cabinet: 2 Doors, 18" W x 90" H x 24" D</t>
  </si>
  <si>
    <t>PC189024</t>
  </si>
  <si>
    <t>18" Pantry Cabinet: 2 Doors, 18" W x 96" H x 24" D</t>
  </si>
  <si>
    <t>PC189624</t>
  </si>
  <si>
    <t>24" Pantry Cabinet: 4 Doors, 24" W x 84" H x 24" D</t>
  </si>
  <si>
    <t>PC248424</t>
  </si>
  <si>
    <t>24" Pantry Cabinet: 4 Doors, 24" W x 90" H x 24" D</t>
  </si>
  <si>
    <t>PC249024</t>
  </si>
  <si>
    <t>24" Pantry Cabinet: 4 Doors, 24" W x 96" H x 24" D</t>
  </si>
  <si>
    <t>PC249624</t>
  </si>
  <si>
    <t>30" Pantry Cabinet: 4 Doors, 30" W x 84" H x 24" D</t>
  </si>
  <si>
    <t>PC308424</t>
  </si>
  <si>
    <t>30" Pantry Cabinet: 4 Doors, 30" W x 90" H x 24" D</t>
  </si>
  <si>
    <t>PC309024</t>
  </si>
  <si>
    <t>30" Pantry Cabinet: 4 Doors, 30" W x 96" H x 24" D</t>
  </si>
  <si>
    <t>PC309624</t>
  </si>
  <si>
    <t>Oven Cabinets, 24" Depth</t>
  </si>
  <si>
    <t>18" Oven Cabinet: 2 Doors &amp; 3 Drawers, 33" W x 84" H x 24" D</t>
  </si>
  <si>
    <t>OC338424</t>
  </si>
  <si>
    <t>OC339024</t>
  </si>
  <si>
    <t>OC339624</t>
  </si>
  <si>
    <t>Wall Cabinets, 12" Depth</t>
  </si>
  <si>
    <t>Wall Cabinet: 1 Door, 9" W x 30" H</t>
  </si>
  <si>
    <t>W0930</t>
  </si>
  <si>
    <t>Wall Cabinet: 1 Door, 12" W x 30" H</t>
  </si>
  <si>
    <t>W1230</t>
  </si>
  <si>
    <t>Wall Cabinet: 1 Door, 15" W x 30" H</t>
  </si>
  <si>
    <t>W1530</t>
  </si>
  <si>
    <t>Wall Cabinet: 1 Glass Door, 15" W x 30" H</t>
  </si>
  <si>
    <t>W1530GD</t>
  </si>
  <si>
    <t>Wall Cabinet: 1 Door, 18" W x 30" H</t>
  </si>
  <si>
    <t>W1830</t>
  </si>
  <si>
    <t>Wall Cabinet: 1 Glass Door, 18" W x 30" H</t>
  </si>
  <si>
    <t>W1830GD</t>
  </si>
  <si>
    <t>Wall Cabinet: 1 Door, 21" W x 30" H</t>
  </si>
  <si>
    <t>W2130</t>
  </si>
  <si>
    <t>Wall Cabinet: 2 Doors, 24" W x 30" H</t>
  </si>
  <si>
    <t>W2430</t>
  </si>
  <si>
    <t>Wall Cabinet: 2 Doors, 27" W x 30" H</t>
  </si>
  <si>
    <t>W2730</t>
  </si>
  <si>
    <t>Wall Cabinet: 2 Doors, 30" W x 30" H</t>
  </si>
  <si>
    <t>W3030</t>
  </si>
  <si>
    <t>Wall Cabinet: 2 Glass Doors, 30" W x 30" H</t>
  </si>
  <si>
    <t>W3030GD</t>
  </si>
  <si>
    <t>Wall Cabinet: 2 Doors, 33" W x 30" H</t>
  </si>
  <si>
    <t>W3330</t>
  </si>
  <si>
    <t>Wall Cabinet: 2 Doors, 36" W x 30" H</t>
  </si>
  <si>
    <t>W3630</t>
  </si>
  <si>
    <t>Wall Cabinet: 2 Glass Doors, 36" W x 30" H</t>
  </si>
  <si>
    <t>W3630GD</t>
  </si>
  <si>
    <t>Wall Cabinet: 2 Doors, 42" W x 30" H</t>
  </si>
  <si>
    <t>W4230</t>
  </si>
  <si>
    <t>Wall Cabinet: 1 Door, 9" W x 36" H</t>
  </si>
  <si>
    <t>W0936</t>
  </si>
  <si>
    <t>Wall Cabinet: 1 Door, 12" W x 36" H</t>
  </si>
  <si>
    <t>W1236</t>
  </si>
  <si>
    <t>Wall Cabinet: 1 Door, 15" W x 36" H</t>
  </si>
  <si>
    <t>W1536</t>
  </si>
  <si>
    <t>Wall Cabinet: 1 Glass Door, 15" W x 36" H</t>
  </si>
  <si>
    <t>W1536GD</t>
  </si>
  <si>
    <t>Wall Cabinet: 1 Door, 18" W x 36" H</t>
  </si>
  <si>
    <t>W1836</t>
  </si>
  <si>
    <t>Wall Cabinet: 1 Glass Door, 18" W x 36" H</t>
  </si>
  <si>
    <t>W1836GD</t>
  </si>
  <si>
    <t>Wall Cabinet: 1 Door, 21" W x 36" H</t>
  </si>
  <si>
    <t>W2136</t>
  </si>
  <si>
    <t>Wall Cabinet: 2 Doors, 24" W x 36" H</t>
  </si>
  <si>
    <t>W2436</t>
  </si>
  <si>
    <t>Wall Cabinet: 2 Doors, 27" W x 36" H</t>
  </si>
  <si>
    <t>W2736</t>
  </si>
  <si>
    <t>Wall Cabinet: 2 Doors, 30" W x 36" H</t>
  </si>
  <si>
    <t>W3036</t>
  </si>
  <si>
    <t>Wall Cabinet: 2 Glass Doors, 30" W x 36" H</t>
  </si>
  <si>
    <t>W3036GD</t>
  </si>
  <si>
    <t>Wall Cabinet: 2 Doors, 33" W x 36" H</t>
  </si>
  <si>
    <t>W3336</t>
  </si>
  <si>
    <t>Wall Cabinet: 2 Doors, 36" W x 36" H</t>
  </si>
  <si>
    <t>W3636</t>
  </si>
  <si>
    <t>Wall Cabinet: 2 Glass Doors, 36" W x 36" H</t>
  </si>
  <si>
    <t>W3636GD</t>
  </si>
  <si>
    <t>Wall Cabinet: 2 Doors, 42" W x 36" H</t>
  </si>
  <si>
    <t>W4236</t>
  </si>
  <si>
    <t>Wall Cabinet: 1 Door, 9" W x 42" H</t>
  </si>
  <si>
    <t>W0942</t>
  </si>
  <si>
    <t>Wall Cabinet: 1 Door, 12" W x 42" H</t>
  </si>
  <si>
    <t>W1242</t>
  </si>
  <si>
    <t>Wall Cabinet: 1 Door, 15" W x 42" H</t>
  </si>
  <si>
    <t>W1542</t>
  </si>
  <si>
    <t>Wall Cabinet: 1 Glass Door, 15" W x 42" H</t>
  </si>
  <si>
    <t>W1542GD</t>
  </si>
  <si>
    <t>Wall Cabinet: 1 Door, 15" W x 15" H</t>
  </si>
  <si>
    <t>W1515</t>
  </si>
  <si>
    <t>Wall Cabinet: 1 Glass Door, 15" W x 15" H</t>
  </si>
  <si>
    <t>W1515GD</t>
  </si>
  <si>
    <t>Wall Cabinet: 1 Door, 18" W x 15" H</t>
  </si>
  <si>
    <t>W1815</t>
  </si>
  <si>
    <t>Wall Cabinet: 1 Glass Door, 18" W x 15" H</t>
  </si>
  <si>
    <t>W1815GD</t>
  </si>
  <si>
    <t>Wall Cabinet: 1 Door, 18" W x 42" H</t>
  </si>
  <si>
    <t>W1842</t>
  </si>
  <si>
    <t>Wall Cabinet: 1 Glass Door, 18" W x 42" H</t>
  </si>
  <si>
    <t>W1842GD</t>
  </si>
  <si>
    <t>Wall Cabinet: 1 Door, 21" W x 15" H</t>
  </si>
  <si>
    <t>W2115</t>
  </si>
  <si>
    <t>Wall Cabinet: 1 Glass Door, 21" W x 15" H</t>
  </si>
  <si>
    <t>W2115GD</t>
  </si>
  <si>
    <t>Wall Cabinet: 1 Door, 21" W x 42" H</t>
  </si>
  <si>
    <t>W2142</t>
  </si>
  <si>
    <t>Wall Cabinet: 2 Doors, 24" W x 15" H</t>
  </si>
  <si>
    <t>W2415</t>
  </si>
  <si>
    <t>Wall Cabinet: 2 Glass Doors, 24" W x 15" H</t>
  </si>
  <si>
    <t>W2415GD</t>
  </si>
  <si>
    <t>Wall Cabinet: 2 Doors, 24" W x 42" H</t>
  </si>
  <si>
    <t>W2442</t>
  </si>
  <si>
    <t>Wall Cabinet: 2 Doors, 27" W x 15" H</t>
  </si>
  <si>
    <t>W2715</t>
  </si>
  <si>
    <t>Wall Cabinet: 2 Glass Doors, 27" W x 15" H</t>
  </si>
  <si>
    <t>W2715GD</t>
  </si>
  <si>
    <t>Wall Cabinet: 2 Doors, 27" W x 42" H</t>
  </si>
  <si>
    <t>W2742</t>
  </si>
  <si>
    <t>Wall Cabinet: 2 Doors, 30" W x 42" H</t>
  </si>
  <si>
    <t>W3042</t>
  </si>
  <si>
    <t>Wall Cabinet: 2 Glass Doors, 30" W x 42" H</t>
  </si>
  <si>
    <t>W3042GD</t>
  </si>
  <si>
    <t>Wall Cabinet: 2 Doors, 33" W x 42" H</t>
  </si>
  <si>
    <t>W3342</t>
  </si>
  <si>
    <t>Wall Cabinet: 2 Doors, 36" W x 42" H</t>
  </si>
  <si>
    <t>W3642</t>
  </si>
  <si>
    <t>Wall Cabinet: 2 Glass Doors, 36" W x 42" H</t>
  </si>
  <si>
    <t>W3642GD</t>
  </si>
  <si>
    <t>Wall Cabinet: 2 Doors, 42" W x 42" H</t>
  </si>
  <si>
    <t>W4242</t>
  </si>
  <si>
    <t>Wall Cabinet: 2 Doors, 30" W x 12" H</t>
  </si>
  <si>
    <t>W3012</t>
  </si>
  <si>
    <t>Wall Cabinet: 2 Doors, 30" W x 15" H</t>
  </si>
  <si>
    <t>W3015</t>
  </si>
  <si>
    <t>Wall Cabinet: 2 Glass Doors, 30" W x 15" H</t>
  </si>
  <si>
    <t>W3015GD</t>
  </si>
  <si>
    <t>Wall Cabinet: 2 Doors, 30" W x 18" H</t>
  </si>
  <si>
    <t>W3018</t>
  </si>
  <si>
    <t>Wall Cabinet: 2 Doors, 30" W x 21" H</t>
  </si>
  <si>
    <t>W3021</t>
  </si>
  <si>
    <t>Wall Cabinet: 2 Doors, 30" W x 24" H</t>
  </si>
  <si>
    <t>W3024</t>
  </si>
  <si>
    <t>Wall Cabinet: 2 Doors, 33" W x 12" H</t>
  </si>
  <si>
    <t>W3312</t>
  </si>
  <si>
    <t>Wall Cabinet: 2 Doors, 33" W x 15" H</t>
  </si>
  <si>
    <t>W3315</t>
  </si>
  <si>
    <t>Wall Cabinet: 2 Glass Doors, 33" W x 15" H</t>
  </si>
  <si>
    <t>W3315GD</t>
  </si>
  <si>
    <t>Wall Cabinet: 2 Doors, 33" W x 18" H</t>
  </si>
  <si>
    <t>W3318</t>
  </si>
  <si>
    <t>Wall Cabinet: 2 Doors, 33" W x 21" H</t>
  </si>
  <si>
    <t>W3321</t>
  </si>
  <si>
    <t>Wall Cabinet: 2 Doors, 33" W x 24" H</t>
  </si>
  <si>
    <t>W3324</t>
  </si>
  <si>
    <t>Wall Cabinet: 2 Doors, 36" W x 12" H</t>
  </si>
  <si>
    <t>W3612</t>
  </si>
  <si>
    <t>Wall Cabinet: 2 Doors, 36" W x 15" H</t>
  </si>
  <si>
    <t>W3615</t>
  </si>
  <si>
    <t>Wall Cabinet: 2 Glass Doors, 36" W x 15" H</t>
  </si>
  <si>
    <t>W3615GD</t>
  </si>
  <si>
    <t>Wall Cabinet: 2 Doors, 36" W x 18" H</t>
  </si>
  <si>
    <t>W3618</t>
  </si>
  <si>
    <t>Wall Cabinet: 2 Doors, 36" W x 21" H</t>
  </si>
  <si>
    <t>W3621</t>
  </si>
  <si>
    <t>Wall Cabinet: 2 Doors, 36" W x 24" H</t>
  </si>
  <si>
    <t>W3624</t>
  </si>
  <si>
    <t>Wall Fridge Cabinets, 24" Depth</t>
  </si>
  <si>
    <t>Wall Cabinet: 2 Doors, 36" W x 12" H x 24" D</t>
  </si>
  <si>
    <t>W361224</t>
  </si>
  <si>
    <t>Wall Cabinet: 2 Doors, 36" W x 15" H x 24" D</t>
  </si>
  <si>
    <t>W361524</t>
  </si>
  <si>
    <t>Wall Cabinet: 2 Doors, 36" W x 18" H x 24" D</t>
  </si>
  <si>
    <t>W361824</t>
  </si>
  <si>
    <t>Wall Cabinet: 2 Doors, 36" W x 21" H x 24" D</t>
  </si>
  <si>
    <t>W362124</t>
  </si>
  <si>
    <t>Wall Cabinet: 2 Doors, 36" W x 24" H x 24" D</t>
  </si>
  <si>
    <t>W362424</t>
  </si>
  <si>
    <t>Wall Blind Corner Cabinets, 12" Depth</t>
  </si>
  <si>
    <t>Wall Cabinet: 1 Door, 30" W x 30" H, Reversible</t>
  </si>
  <si>
    <t>WBC3030</t>
  </si>
  <si>
    <t>Wall Cabinet: 1 Door, 30" W x 36" H, Reversible</t>
  </si>
  <si>
    <t>WBC3036</t>
  </si>
  <si>
    <t>Wall Cabinet: 1 Door, 30" W x 42" H, Reversible</t>
  </si>
  <si>
    <t>WBC3042</t>
  </si>
  <si>
    <t>Wall Diagonal Corner Cabinets</t>
  </si>
  <si>
    <t>Wall Cabinet: 1 15" W Door, 24" W x 15" H x 12" D</t>
  </si>
  <si>
    <t>WDC2415</t>
  </si>
  <si>
    <t>Wall Cabinet: 1 15" W Glass Door, 24" W x 15" H x 12" D</t>
  </si>
  <si>
    <t>WDC2415GD</t>
  </si>
  <si>
    <t>Wall Cabinet: 1 15" W Door, 24" W x 30" H x 12" D</t>
  </si>
  <si>
    <t>WDC2430</t>
  </si>
  <si>
    <t>Wall Cabinet: 1 15" W Glass Door, 24" W x 30" H x 12" D</t>
  </si>
  <si>
    <t>WDC2430GD</t>
  </si>
  <si>
    <t>Wall Cabinet: 1 15" W Door, 24" W x 36" H x 12" D</t>
  </si>
  <si>
    <t>WDC2436</t>
  </si>
  <si>
    <t>Wall Cabinet: 1 15" W Glass Door, 24" W x 36" H x 12" D</t>
  </si>
  <si>
    <t>WDC2436GD</t>
  </si>
  <si>
    <t>Wall Cabinet: 1 15" W Door, 24" W x 42" H x 12" D</t>
  </si>
  <si>
    <t>WDC2442</t>
  </si>
  <si>
    <t>Wall Cabinet: 1 15" W Glass Door, 24" W x 42" H x 12" D</t>
  </si>
  <si>
    <t>WDC2442GD</t>
  </si>
  <si>
    <t>Wall Cabinet: 1 15" W Door, 27" W x 36" H x 15" D</t>
  </si>
  <si>
    <t>WDC273615</t>
  </si>
  <si>
    <t>Wall Cabinet: 1 15" W Glass Door, 27" W x 36" H x 15" D</t>
  </si>
  <si>
    <t>WDC273615GD</t>
  </si>
  <si>
    <t>Wall Cabinet: 1 15" W Door, 27" W x 42" H x 15" D</t>
  </si>
  <si>
    <t>WDC274215</t>
  </si>
  <si>
    <t>Wall Cabinet: 1 15" W Glass Door, 27" W x 42" H x 15" D</t>
  </si>
  <si>
    <t>WDC274215GD</t>
  </si>
  <si>
    <t>Wall Easy Reach Corner Cabinets, 12" Depth</t>
  </si>
  <si>
    <t>Wall Cabinet: 2 Doors, 24" W x 30" H, Door to Door Hinge</t>
  </si>
  <si>
    <t>WLS2430</t>
  </si>
  <si>
    <t>Wall Cabinet: 2 Doors, 24" W x 36" H, Door to Door Hinge</t>
  </si>
  <si>
    <t>WLS2436</t>
  </si>
  <si>
    <t>Wall Cabinet: 2 Doors, 24" W x 42" H, Door to Door Hinge</t>
  </si>
  <si>
    <t>WLS2442</t>
  </si>
  <si>
    <t>Wall End Corner Cabinets, 12" Depth</t>
  </si>
  <si>
    <t>Wall Cabinet: 2 Doors, 12" W x 30" H</t>
  </si>
  <si>
    <t>WEC1230</t>
  </si>
  <si>
    <t>Wall Cabinet: 2 Doors, 12" W x 36" H</t>
  </si>
  <si>
    <t>WEC1236</t>
  </si>
  <si>
    <t>Wall Cabinet: 2 Doors, 12" W x 42" H</t>
  </si>
  <si>
    <t>WEC1242</t>
  </si>
  <si>
    <t>Wall End Shelves, 12" Depth</t>
  </si>
  <si>
    <t>Wall End Shelf: 3 Shelves, 9" W x 30" H, Specify Left or Right</t>
  </si>
  <si>
    <t>WES930</t>
  </si>
  <si>
    <t>Wall End Shelf: 3 Shelves, 9" W x 36" H, Specify Left or Right</t>
  </si>
  <si>
    <t>WES936</t>
  </si>
  <si>
    <t>Wall End Shelf: 3 Shelves, 9" W x 42" H, Specify Left or Right</t>
  </si>
  <si>
    <t>WES942</t>
  </si>
  <si>
    <t>Wall Microwave Cabinets, 12" Depth, 24" W x 16" H Opening</t>
  </si>
  <si>
    <t>WMC2730</t>
  </si>
  <si>
    <t>WMC2736</t>
  </si>
  <si>
    <t>WMC2742</t>
  </si>
  <si>
    <t>Wall Wine Racks, 12" Deep</t>
  </si>
  <si>
    <t>Wine Rack: 30" W x 15" H</t>
  </si>
  <si>
    <t>WRC3015</t>
  </si>
  <si>
    <t>Wine Rack: 36" W x 15" H</t>
  </si>
  <si>
    <t>WRC3615</t>
  </si>
  <si>
    <t>Wall Glass Racks, 12" Deep</t>
  </si>
  <si>
    <t>Wine Glass Rack: 30" W x 1.5" H x 12" D</t>
  </si>
  <si>
    <t>30GR-glass rack</t>
  </si>
  <si>
    <t>Wine Glass Rack: 36" W x 1.5" H x 12" D</t>
  </si>
  <si>
    <t>36GR-glass rack</t>
  </si>
  <si>
    <t>Vanity Base Cabinets, 21" Deep</t>
  </si>
  <si>
    <t>VB09</t>
  </si>
  <si>
    <t>VB12</t>
  </si>
  <si>
    <t>VB15</t>
  </si>
  <si>
    <t>VB18</t>
  </si>
  <si>
    <t>Vanity 3 Drawer Base Cabinets, 21" Deep</t>
  </si>
  <si>
    <t>VDB12</t>
  </si>
  <si>
    <t>VDB15</t>
  </si>
  <si>
    <t>VDB18</t>
  </si>
  <si>
    <t>VDB21</t>
  </si>
  <si>
    <t>VDB24</t>
  </si>
  <si>
    <t>Out of Stock</t>
  </si>
  <si>
    <t>Vanity Sink Base Cabinets, 21" Deep</t>
  </si>
  <si>
    <t>24" Base Cabinet: 2 Doors &amp; 1 False Drawer</t>
  </si>
  <si>
    <t>VSB24</t>
  </si>
  <si>
    <t>27" Base Cabinet: 2 Doors &amp; 1 False Drawer</t>
  </si>
  <si>
    <t>VSB27</t>
  </si>
  <si>
    <t>VSB30</t>
  </si>
  <si>
    <t>36" Base Cabinet: 2 Doors &amp; 1 False Drawer</t>
  </si>
  <si>
    <t>VSB36</t>
  </si>
  <si>
    <t>Vanity Sink Base Combo Cabinets, 21" Deep</t>
  </si>
  <si>
    <t>30" Base Cabinet: 1 Door, 2 Drawers Left, 1 False Drawer Front</t>
  </si>
  <si>
    <t>VSD3021DL</t>
  </si>
  <si>
    <t>30" Base Cabinet: 1 Door, 2 Drawers Right, 1 False Drawer Front</t>
  </si>
  <si>
    <t>VSD3021DR</t>
  </si>
  <si>
    <t>36" Base Cabinet: 1 Door, 2 Drawers Left, 1 False Drawer Front</t>
  </si>
  <si>
    <t>VSD3621DL</t>
  </si>
  <si>
    <t>36" Base Cabinet: 1 Door, 2 Drawers Right, 1 False Drawer Front</t>
  </si>
  <si>
    <t>VSD3621DR</t>
  </si>
  <si>
    <t>42" Base Cabinet: 2 Doors, 2 Drawers, &amp; 1 False Drawer (Centered Sink)</t>
  </si>
  <si>
    <t>VSD4221</t>
  </si>
  <si>
    <t>48" Base Cabinet: 2 Doors, Sink Centered, 12" Drawer Banks on both sides</t>
  </si>
  <si>
    <t>VSD4821D</t>
  </si>
  <si>
    <t>60" Base Cabinet: 2 Doors, Sink Centered, 12" Drawer Banks on both sides</t>
  </si>
  <si>
    <t>VSD6021D</t>
  </si>
  <si>
    <t>60" Base Cabinet: Double Sink, 4 Doors &amp; (3) 12" W Drawers centered</t>
  </si>
  <si>
    <t>VSD6021DD</t>
  </si>
  <si>
    <t>Vanity Knee Drawers, 21" Deep</t>
  </si>
  <si>
    <t>Knee Drawer: 24" W x 7" H, 1 Drawer</t>
  </si>
  <si>
    <t>KD24</t>
  </si>
  <si>
    <t>Knee Drawer: 30" W x 7" H, 1 Drawer</t>
  </si>
  <si>
    <t>KD30</t>
  </si>
  <si>
    <t>Knee Drawer: 36" W x 7" H, 1 Drawer</t>
  </si>
  <si>
    <t>KD36</t>
  </si>
  <si>
    <t>Vanity Linen Cabinets, 21" Deep</t>
  </si>
  <si>
    <t>Vanity Countertop Linen Cabinet: 12" W x 45" H, Sits on top of counter</t>
  </si>
  <si>
    <t>DV1248</t>
  </si>
  <si>
    <t>Vanity Tall Linen Cabinet: 1 Door &amp; 3 Drawers, 18" W x 84" H</t>
  </si>
  <si>
    <t>SVA188421</t>
  </si>
  <si>
    <t>Roll Out Trays, 21" Deep</t>
  </si>
  <si>
    <t>15" Roll Out Tray: 15" W x 4" H</t>
  </si>
  <si>
    <t>ROT15</t>
  </si>
  <si>
    <t>18" Roll Out Tray: 15" W x 4" H</t>
  </si>
  <si>
    <t>ROT18</t>
  </si>
  <si>
    <t>21" Roll Out Tray: 15" W x 4" H</t>
  </si>
  <si>
    <t>ROT21</t>
  </si>
  <si>
    <t>24" Roll Out Tray: 15" W x 4" H</t>
  </si>
  <si>
    <t>ROT24</t>
  </si>
  <si>
    <t>27" Roll Out Tray: 15" W x 4" H</t>
  </si>
  <si>
    <t>ROT27</t>
  </si>
  <si>
    <t>30" Roll Out Tray: 15" W x 4" H</t>
  </si>
  <si>
    <t>ROT30</t>
  </si>
  <si>
    <t>33" Roll Out Tray: 15" W x 4" H</t>
  </si>
  <si>
    <t>ROT33</t>
  </si>
  <si>
    <t>36" Roll Out Tray: 15" W x 4" H</t>
  </si>
  <si>
    <t>ROT36</t>
  </si>
  <si>
    <t xml:space="preserve"> </t>
  </si>
  <si>
    <t xml:space="preserve">WHITE SHAKER </t>
  </si>
  <si>
    <t>Gray Shaker</t>
  </si>
  <si>
    <r>
      <rPr>
        <rFont val="Calibri"/>
        <b/>
        <color theme="1"/>
        <sz val="11.0"/>
      </rPr>
      <t>M</t>
    </r>
    <r>
      <rPr>
        <rFont val="宋体"/>
        <b/>
        <color rgb="FF000000"/>
        <sz val="11.0"/>
      </rPr>
      <t>odern Slate</t>
    </r>
  </si>
  <si>
    <t>ONB</t>
  </si>
  <si>
    <t>WHS</t>
  </si>
  <si>
    <t>ESS</t>
  </si>
  <si>
    <t>SIB</t>
  </si>
  <si>
    <t>GRS</t>
  </si>
  <si>
    <t>UPB</t>
  </si>
  <si>
    <r>
      <rPr>
        <rFont val="Calibri"/>
        <color theme="1"/>
        <sz val="11.0"/>
      </rPr>
      <t>M</t>
    </r>
    <r>
      <rPr>
        <rFont val="Calibri"/>
        <color theme="1"/>
        <sz val="11.0"/>
      </rPr>
      <t>SL</t>
    </r>
  </si>
  <si>
    <t>DGS</t>
  </si>
  <si>
    <t>Accessory Name</t>
  </si>
  <si>
    <t>1/4" Cabinet Skins:</t>
  </si>
  <si>
    <t>Wall Cabinet Skin: 12" W x 30" H</t>
  </si>
  <si>
    <t>DEP12*30*1/4</t>
  </si>
  <si>
    <t>Wall Cabinet Skin: 12" W x 36" H</t>
  </si>
  <si>
    <t>DEP12*36*1/4</t>
  </si>
  <si>
    <t>Wall Cabinet Skin: 12" W x 42" H</t>
  </si>
  <si>
    <t>DEP12*42*1/4</t>
  </si>
  <si>
    <t>Base Cabinet Skin: 21" W x 34.5" H</t>
  </si>
  <si>
    <t>DEP21*34.5*1/4</t>
  </si>
  <si>
    <t>Base Cabinet Skin: 24" W x 34.5" H</t>
  </si>
  <si>
    <t>DEP24*34.5*1/4</t>
  </si>
  <si>
    <t>Pantry Cabinet Skin: 24" W x 96" H</t>
  </si>
  <si>
    <t>DEP24*96*1/4</t>
  </si>
  <si>
    <t>1/4" Cabinet Panel: 34.5" W x 96" H</t>
  </si>
  <si>
    <t>PNL 34.5*96*1/4</t>
  </si>
  <si>
    <t>1/2" Cabinet Panels:</t>
  </si>
  <si>
    <t>Island Back Panel: 34.5" W x 96" H</t>
  </si>
  <si>
    <t>PNL34.5*96*1/2-VERTICAL</t>
  </si>
  <si>
    <t>Dishwasher Return Panel: 24" W x 34.5" H, 3" Return filler included</t>
  </si>
  <si>
    <t>DWR3</t>
  </si>
  <si>
    <t>Refrigerator Return Panel: 24" W x 96" H, 1.5" return filler included</t>
  </si>
  <si>
    <t>REP1.5x96</t>
  </si>
  <si>
    <t>Refrigerator Return Panel: 24" W x 96" H, 3" return filler included</t>
  </si>
  <si>
    <t>REP3x96</t>
  </si>
  <si>
    <t>Cabinet Fillers, 3/4" Thick:</t>
  </si>
  <si>
    <t>Base Cabinet Filler: 3" W x 30" H</t>
  </si>
  <si>
    <t>BF3</t>
  </si>
  <si>
    <t>Base Cabinet Filler: 6" W x 30" H</t>
  </si>
  <si>
    <t>BF6</t>
  </si>
  <si>
    <t>Wall Cabinet Filler: 3" W x 30" H</t>
  </si>
  <si>
    <t>WF330</t>
  </si>
  <si>
    <t>Wall Cabinet Filler: 3" W x 36" H</t>
  </si>
  <si>
    <t>WF336</t>
  </si>
  <si>
    <t>Wall Cabinet Filler: 3" W x 42" H</t>
  </si>
  <si>
    <t>WF342</t>
  </si>
  <si>
    <t>Wall (Tall) Cabinet Filler: 3" W x 96" H</t>
  </si>
  <si>
    <t>WF396</t>
  </si>
  <si>
    <t>Wall Cabinet Filler: 6" W x 30" H</t>
  </si>
  <si>
    <t>WF630</t>
  </si>
  <si>
    <t>Wall Cabinet Filler: 6" W x 36" H</t>
  </si>
  <si>
    <t>WF636</t>
  </si>
  <si>
    <t>Wall Cabinet Filler: 6" W x 42" H</t>
  </si>
  <si>
    <t>WF642</t>
  </si>
  <si>
    <t>Wall (Tall) Cabinet Filler: 6" W x 96" H</t>
  </si>
  <si>
    <t>WF696</t>
  </si>
  <si>
    <t>Tall Filler: 1.5" W x 96" H, includes dado for use as return</t>
  </si>
  <si>
    <t>TF1.5*96</t>
  </si>
  <si>
    <t>Tall Filler: 3" W x 96" H</t>
  </si>
  <si>
    <t>TF396</t>
  </si>
  <si>
    <t>Tall Filler: 6" W x 96" H</t>
  </si>
  <si>
    <t>TF696</t>
  </si>
  <si>
    <t>Molding, 96" Length:</t>
  </si>
  <si>
    <t>Scribe Molding: 3/4" Tall &amp; 1/4" Thick, Rounded on one edge</t>
  </si>
  <si>
    <t>SM8</t>
  </si>
  <si>
    <t>Batten Molding: 3/4" Tall &amp; 1/4" Thick, Rounded on two edges</t>
  </si>
  <si>
    <t>SDM8</t>
  </si>
  <si>
    <t>Cove Molding: 3/4" Tall</t>
  </si>
  <si>
    <t>Cove Molding</t>
  </si>
  <si>
    <t>Outside Corner Molding: 3/4" x 3/4"</t>
  </si>
  <si>
    <t>OCM8</t>
  </si>
  <si>
    <t>Light Rail Molding: 1 1/2" Tall</t>
  </si>
  <si>
    <t>LM8</t>
  </si>
  <si>
    <t>Quarter Round Molding: 3/4" x 3/4"</t>
  </si>
  <si>
    <t>QRM8</t>
  </si>
  <si>
    <t>Crown Molding: Rises 2 1/4" tall from cabinet</t>
  </si>
  <si>
    <t>SCM2 1/4</t>
  </si>
  <si>
    <t>SCM2 1/4-HEEL</t>
  </si>
  <si>
    <t>N/A</t>
  </si>
  <si>
    <t>Crown Molding: Rises 3 5/8" tall from cabinet</t>
  </si>
  <si>
    <t>SCM3 5/8</t>
  </si>
  <si>
    <t>SCM3 5/8-HEEL</t>
  </si>
  <si>
    <t>Base Molding: 4" Tall &amp; 3/4" Thick</t>
  </si>
  <si>
    <t>BM8</t>
  </si>
  <si>
    <t>Toe Kick: 4" Tall &amp; 1/4" Thick:</t>
  </si>
  <si>
    <t>TK8</t>
  </si>
  <si>
    <t>Decorative (False) Doors:</t>
  </si>
  <si>
    <t>Base False Door: 20 1/2" W x 29 1/4" H</t>
  </si>
  <si>
    <t>BFD21</t>
  </si>
  <si>
    <t>Base False Door: 23 1/2" W x 29 1/4" H</t>
  </si>
  <si>
    <t>BFD24</t>
  </si>
  <si>
    <t>Wall False Door: 11 1/2" W x 29 1/2" H</t>
  </si>
  <si>
    <t>FD1230</t>
  </si>
  <si>
    <t>Wall False Door: 11 1/2" W x 35 1/2" H</t>
  </si>
  <si>
    <t>FD1236</t>
  </si>
  <si>
    <t>Wall False Door: 11 1/2" W x 41 1/2" H</t>
  </si>
  <si>
    <t>FD1242</t>
  </si>
  <si>
    <t>Vanity Mirrors:</t>
  </si>
  <si>
    <t>Mirror: 24" W x 30" H</t>
  </si>
  <si>
    <t>MIRROR2430</t>
  </si>
  <si>
    <t>Mirror: 30" W x 30" H</t>
  </si>
  <si>
    <t>MIRROR3030</t>
  </si>
  <si>
    <t>Turn Post: 3" W x 34.5" H x 3" D</t>
  </si>
  <si>
    <t>POST</t>
  </si>
  <si>
    <t>Trash Cabinet Kit: Pullout assembly, (2) 27 qt. Trash Cans</t>
  </si>
  <si>
    <t>TRASH KIT-18</t>
  </si>
  <si>
    <t>Miscellaneous Accessories:</t>
  </si>
  <si>
    <t>Touch Up Kit: Matching paint pen, putty, and application razor</t>
  </si>
  <si>
    <t>TOUCH UP</t>
  </si>
  <si>
    <t>Matching Gallon Paint (Painted finishes ONLY)</t>
  </si>
  <si>
    <t>Gallon Paint</t>
  </si>
  <si>
    <t>Matching Spray Can (Painted finishes ONLY)</t>
  </si>
  <si>
    <t>Rattle Can</t>
  </si>
  <si>
    <t>GLOSSY WHITE</t>
  </si>
  <si>
    <t>SLICED OAK SHAKER</t>
  </si>
  <si>
    <t>BLACK WALNUT</t>
  </si>
  <si>
    <t>WEATHERED OAK SHAKER</t>
  </si>
  <si>
    <t>GLOSSY GREY</t>
  </si>
  <si>
    <t>NATURAL OAK</t>
  </si>
  <si>
    <t>WHITE OAK</t>
  </si>
  <si>
    <t>MATTE WHITE</t>
  </si>
  <si>
    <t>MATTE GREY</t>
  </si>
  <si>
    <t>MATTE BLUE</t>
  </si>
  <si>
    <t>GLOSSY BLACK</t>
  </si>
  <si>
    <t>18" Base Trash Cabinet: 1 Door &amp; 1 Drawer With Trash Can Pullout</t>
  </si>
  <si>
    <t>BTC18</t>
  </si>
  <si>
    <t>33" Base Cabinet: 2 Doors &amp; 1 Drawer</t>
  </si>
  <si>
    <t>36" Base Cabinet: 2 Doors &amp; 1 Drawer</t>
  </si>
  <si>
    <t>Base Cabinets with Full-Height Door, 24" Depth</t>
  </si>
  <si>
    <t>12" Base Cabinet: 1 Full-Height Door</t>
  </si>
  <si>
    <t>B09FD</t>
  </si>
  <si>
    <t>15" Base Cabinet: 1 Full-Height Door</t>
  </si>
  <si>
    <t>B12FD</t>
  </si>
  <si>
    <t>B15FD</t>
  </si>
  <si>
    <t>18" Base Cabinet: 1 Full-Height Door</t>
  </si>
  <si>
    <t>B18FD</t>
  </si>
  <si>
    <t>21" Base Cabinet: 1 Full-Height Door</t>
  </si>
  <si>
    <t>B21FD</t>
  </si>
  <si>
    <t>24" Base Cabinet: 1 Full-Height Door</t>
  </si>
  <si>
    <t>B24FD</t>
  </si>
  <si>
    <t>27" Base Cabinet: 1 Full-Height Door</t>
  </si>
  <si>
    <t>B27FD</t>
  </si>
  <si>
    <t>30" Base Cabinet: 1 Full-Height Door</t>
  </si>
  <si>
    <t>B30FD</t>
  </si>
  <si>
    <t>33" Base Cabinet: 1 Full-Height Door</t>
  </si>
  <si>
    <t>B33FD</t>
  </si>
  <si>
    <t>36" Base Cabinet: 1 Full-Height Door</t>
  </si>
  <si>
    <t>B36FD</t>
  </si>
  <si>
    <t>Drawer Base Cabinets with 3 Drawers, 24" Depth</t>
  </si>
  <si>
    <t>12" Drawer Base Cabinet: 3 Drawers</t>
  </si>
  <si>
    <t>15" Drawer Base Cabinet: 3 Drawers</t>
  </si>
  <si>
    <t>18" Drawer Base Cabinet: 3 Drawers</t>
  </si>
  <si>
    <t>21" Drawer Base Cabinet: 3 Drawers</t>
  </si>
  <si>
    <t>24" Drawer Base Cabinet: 3 Drawers</t>
  </si>
  <si>
    <t>27" Drawer Base Cabinet: 3 Drawers</t>
  </si>
  <si>
    <t>3DB27</t>
  </si>
  <si>
    <t>30" Drawer Base Cabinet: 3 Drawers</t>
  </si>
  <si>
    <t>36" Drawer Base Cabinet: 3 Drawers</t>
  </si>
  <si>
    <t>Drawer Base Cabinets with 2 Drawers, 24" Depth</t>
  </si>
  <si>
    <t>24" Drawer Base Cabinet: 2 Drawers</t>
  </si>
  <si>
    <t>27" Drawer Base Cabinet: 2 Drawers</t>
  </si>
  <si>
    <t>2DB27</t>
  </si>
  <si>
    <t>30" Drawer Base Cabinet: 2 Drawers</t>
  </si>
  <si>
    <t>36" Drawer Base Cabinet: 2 Drawers</t>
  </si>
  <si>
    <t>Pull out Spice Cabinets, 24" Depth</t>
  </si>
  <si>
    <t>6" Base Spice Rack: 1 Door with Metal Pullout</t>
  </si>
  <si>
    <t>BSR06</t>
  </si>
  <si>
    <t>9" Base Spice Rack: 1 Door with Metal Pullout</t>
  </si>
  <si>
    <t>BSR09</t>
  </si>
  <si>
    <t>12" Base Spice Rack: 1 Door with Metal Pullout</t>
  </si>
  <si>
    <t>BSR12</t>
  </si>
  <si>
    <t>30" Sink Base Cabinet: 2 Doors &amp; 1 False Drawer</t>
  </si>
  <si>
    <t>33" Sink Base Cabinet: 2 Doors &amp; 1 False Drawer</t>
  </si>
  <si>
    <t>36" Sink Base Cabinet: 2 Doors &amp; 1 False Drawer</t>
  </si>
  <si>
    <t>36" Farm Sink Base Cabinet: 2 Doors</t>
  </si>
  <si>
    <t>FSB36</t>
  </si>
  <si>
    <t>42" Sink Base Cabinet: 2 Doors &amp; 1 False Drawer</t>
  </si>
  <si>
    <t>Base Corner Cabinets</t>
  </si>
  <si>
    <t>33" Base Lazy Susan Cabinet: 2 Doors &amp; 2 Turn Tables</t>
  </si>
  <si>
    <t>BLS33</t>
  </si>
  <si>
    <t>36" Base Lazy Susan Cabinet: 2 Doors &amp; 2 Turn Tables</t>
  </si>
  <si>
    <t>BLS36</t>
  </si>
  <si>
    <t>36" Base Blind Corner: 1 Door, Requires 42" Space, Reversible</t>
  </si>
  <si>
    <t>BBC36-42FD</t>
  </si>
  <si>
    <t>42" Base Blind Corner: 1 Door, Requires 45" Space, Reversible</t>
  </si>
  <si>
    <t>BBC42-45FD</t>
  </si>
  <si>
    <t>Vanity Drawer Base Cabinets, 21" Depth</t>
  </si>
  <si>
    <t>12" Vanity Drawer Base Cabinet: 3 Drawers, 21" Depth</t>
  </si>
  <si>
    <t>VDB12-3</t>
  </si>
  <si>
    <t>15" Vanity Drawer Base Cabinet: 3 Drawers, 21" Depth</t>
  </si>
  <si>
    <t>VDB15-3</t>
  </si>
  <si>
    <t>18" Vanity Drawer Base Cabinet: 3 Drawers, 21" Depth</t>
  </si>
  <si>
    <t>VDB18-3</t>
  </si>
  <si>
    <t>21" Vanity Drawer Base Cabinet: 3 Drawers, 21" Depth</t>
  </si>
  <si>
    <t>VDB21-3</t>
  </si>
  <si>
    <t>Vanity Sink Base Cabinets, 21" Depth</t>
  </si>
  <si>
    <t>24" Vanity Sink Base Cabinet: 2 Doors &amp; 1 False Drawer, 21" Depth</t>
  </si>
  <si>
    <t>27" Vanity Sink Base Cabinet: 2 Doors &amp; 1 False Drawer, 21" Depth</t>
  </si>
  <si>
    <t>30" Vanity Sink Base Cabinet: 2 Doors &amp; 1 False Drawer, 21" Depth</t>
  </si>
  <si>
    <t>36" Vanity Sink Base Cabinet: 2 Doors &amp; 1 False Drawer, 21" Depth</t>
  </si>
  <si>
    <t>Vanity Knee Drawer Cabinets, 21" Depth</t>
  </si>
  <si>
    <t>24" Vanity Knee Drawer Cabinet: 1 Drawer, 6" Height, 21" Depth</t>
  </si>
  <si>
    <t>VDK24</t>
  </si>
  <si>
    <t>30" Vanity Knee Drawer Cabinet: 1 Drawer, 6" Height, 21" Depth</t>
  </si>
  <si>
    <t>VDK30</t>
  </si>
  <si>
    <t xml:space="preserve">Pantry Cabinet: 15" W x 84" H, 2 Doors </t>
  </si>
  <si>
    <t>PC1584</t>
  </si>
  <si>
    <t xml:space="preserve">Pantry Cabinet: 15" W x 90" H, 2 Doors </t>
  </si>
  <si>
    <t>PC1590</t>
  </si>
  <si>
    <t xml:space="preserve">Pantry Cabinet: 15" W x 96" H, 2 Doors </t>
  </si>
  <si>
    <t>PC1596</t>
  </si>
  <si>
    <t xml:space="preserve">Pantry Cabinet: 18" W x 84" H, 2 Doors </t>
  </si>
  <si>
    <t>PC1884</t>
  </si>
  <si>
    <t xml:space="preserve">Pantry Cabinet: 18" W x 90" H, 2 Doors </t>
  </si>
  <si>
    <t>PC1890</t>
  </si>
  <si>
    <t xml:space="preserve">Pantry Cabinet: 18" W x 96" H, 2 Doors </t>
  </si>
  <si>
    <t>PC1896</t>
  </si>
  <si>
    <t xml:space="preserve">Pantry Cabinet: 24" W x 84" H, 4 Doors </t>
  </si>
  <si>
    <t>PC2484</t>
  </si>
  <si>
    <t xml:space="preserve">Pantry Cabinet: 24" W x 90" H, 4 Doors </t>
  </si>
  <si>
    <t>PC2490</t>
  </si>
  <si>
    <t xml:space="preserve">Pantry Cabinet: 24" W x 96" H, 4 Doors </t>
  </si>
  <si>
    <t>PC2496</t>
  </si>
  <si>
    <t xml:space="preserve">Pantry Cabinet: 30" W x 84" H, 4 Doors </t>
  </si>
  <si>
    <t>PC3084</t>
  </si>
  <si>
    <t xml:space="preserve">Pantry Cabinet: 30" W x 90" H, 4 Doors </t>
  </si>
  <si>
    <t>PC3090</t>
  </si>
  <si>
    <t xml:space="preserve">Pantry Cabinet: 30" W x 96" H, 4 Doors </t>
  </si>
  <si>
    <t>PC3096</t>
  </si>
  <si>
    <t>Microwave &amp; Oven Cabinets, 24" Depth, 42-1/2" Opening</t>
  </si>
  <si>
    <t>Microwave/Oven Cabinet: 30" W x 84" H, 2 Doors and 2 Drawers</t>
  </si>
  <si>
    <t>MOC3084</t>
  </si>
  <si>
    <t>Microwave/Oven Cabinet: 30" W x 90" H, 2 Doors and 2 Drawers</t>
  </si>
  <si>
    <t>MOC3090</t>
  </si>
  <si>
    <t>Microwave/Oven Cabinet: 30" W x 96" H, 2 Doors and 2 Drawers</t>
  </si>
  <si>
    <t>MOC3096</t>
  </si>
  <si>
    <t>Wall Cabinets, 13" Depth</t>
  </si>
  <si>
    <t>Wall Cabinet: 9" W x 30" H, 1 Door &amp; 2 Shelves</t>
  </si>
  <si>
    <t>Wall Cabinet: 9" W x 36" H, 1 Door &amp; 2 Shelves</t>
  </si>
  <si>
    <t>Wall Cabinet: 9" W x 42" H, 1 Door &amp; 3 Shelves</t>
  </si>
  <si>
    <t>Wall Cabinet: 12" W x 30" H, 1 Door &amp; 2 Shelves</t>
  </si>
  <si>
    <t>Wall Cabinet: 12" W x 36" H, 1 Door &amp; 2 Shelves</t>
  </si>
  <si>
    <t>Wall Cabinet: 12" W x 42" H, 1 Door &amp; 3 Shelves</t>
  </si>
  <si>
    <t>Wall Cabinet: 15" W x 30" H, 1 Door &amp; 2 Shelves</t>
  </si>
  <si>
    <t>Wall Cabinet: 15" W x 36" H, 1 Door &amp; 2 Shelves</t>
  </si>
  <si>
    <t>Wall Cabinet: 15" W x 42" H, 1 Door &amp; 3 Shelves</t>
  </si>
  <si>
    <t>Wall Cabinet: 18" W x 30" H, 1 Door &amp; 2 Shelves</t>
  </si>
  <si>
    <t>Wall Cabinet: 18" W x 36" H, 1 Door &amp; 2 Shelves</t>
  </si>
  <si>
    <t>Wall Cabinet: 18" W x 42" H, 1 Door &amp; 3 Shelves</t>
  </si>
  <si>
    <t>Wall Cabinet: 21" W x 30" H, 1 Door &amp; 2 Shelves</t>
  </si>
  <si>
    <t>Wall Cabinet: 21" W x 36" H, 1 Door &amp; 2 Shelves</t>
  </si>
  <si>
    <t>Wall Cabinet: 21" W x 42" H, 1 Door &amp; 3 Shelves</t>
  </si>
  <si>
    <t>Wall Cabinet: 24" W x 30" H, 2 Doors &amp; 2 Shelves</t>
  </si>
  <si>
    <t>Wall Cabinet: 24" W x 36" H, 2 Doors &amp; 2 Shelves</t>
  </si>
  <si>
    <t>Wall Cabinet: 24" W x 42" H, 2 Doors &amp; 3 Shelves</t>
  </si>
  <si>
    <t>Wall Cabinet: 27" W x 30" H, 2 Doors &amp; 2 Shelves</t>
  </si>
  <si>
    <t>Wall Cabinet: 27" W x 36" H, 2 Doors &amp; 2 Shelves</t>
  </si>
  <si>
    <t>Wall Cabinet: 27" W x 42" H, 2 Doors &amp; 3 Shelves</t>
  </si>
  <si>
    <t>Wall Cabinet: 30" W x 30" H, 2 Doors &amp; 2 Shelves</t>
  </si>
  <si>
    <t>Wall Cabinet: 30" W x 36" H, 2 Doors &amp; 2 Shelves</t>
  </si>
  <si>
    <t>Wall Cabinet: 30" W x 42" H, 2 Doors &amp; 3 Shelves</t>
  </si>
  <si>
    <t>Wall Cabinet: 33" W x 30" H, 2 Doors &amp; 2 Shelves</t>
  </si>
  <si>
    <t>Wall Cabinet: 33" W x 36" H, 2 Doors &amp; 2 Shelves</t>
  </si>
  <si>
    <t>Wall Cabinet: 33" W x 42" H, 2 Doors &amp; 3 Shelves</t>
  </si>
  <si>
    <t>Wall Cabinet: 36" W x 30" H, 2 Doors &amp; 2 Shelves</t>
  </si>
  <si>
    <t>Wall Cabinet: 36" W x 36" H, 2 Doors &amp; 2 Shelves</t>
  </si>
  <si>
    <t>Wall Cabinet: 36" W x 42" H, 2 Doors &amp; 3 Shelves</t>
  </si>
  <si>
    <t>Wall Diagonal Cabinets, 13" Depth</t>
  </si>
  <si>
    <t>Wall Diagonal Corner: 24" Wide x 30" High, 1 Door &amp; 2 Shelves</t>
  </si>
  <si>
    <t>Wall Diagonal Corner: 24" Wide x 36" High, 1 Door &amp; 2 Shelves</t>
  </si>
  <si>
    <t>Wall Diagonal Corner: 24" Wide x 30" High, 1 Door &amp; 3 Shelves</t>
  </si>
  <si>
    <t>Wall Diagonal Corner: 27" Wide x 30" High, 1 Door &amp; 2 Shelves</t>
  </si>
  <si>
    <t>WDC2730</t>
  </si>
  <si>
    <t>Wall Diagonal Corner: 27" Wide x 36" High, 1 Door &amp; 2 Shelves</t>
  </si>
  <si>
    <t>WDC2736</t>
  </si>
  <si>
    <t>Wall Diagonal Corner: 27" Wide x 30" High, 1 Door &amp; 3 Shelves</t>
  </si>
  <si>
    <t>WDC2742</t>
  </si>
  <si>
    <t>Wall Easy Reach Cabinets, 13" Depth, Lazy-Susan-Style Hinges</t>
  </si>
  <si>
    <t>Wall Easy Reach Cabinet: 24" W x 30" H, 2 Doors &amp; 2 Shelves</t>
  </si>
  <si>
    <t>WER2430</t>
  </si>
  <si>
    <t>Wall Easy Reach Cabinet: 24" W x 36" H, 2 Doors &amp; 2 Shelves</t>
  </si>
  <si>
    <t>WER2436</t>
  </si>
  <si>
    <t>Wall Easy Reach Cabinet: 24" W x 42" H, 2 Doors &amp; 3 Shelves</t>
  </si>
  <si>
    <t>WER2442</t>
  </si>
  <si>
    <t>Wall Blind Corner Cabinets, 13" Depth</t>
  </si>
  <si>
    <t>Wall Blind Corner Cabinet: 27" W x 30" H, 2 Shelves</t>
  </si>
  <si>
    <t>WBC2730</t>
  </si>
  <si>
    <t>Wall Blind Corner Cabinet: 27" W x 36" H, 2 Shelves</t>
  </si>
  <si>
    <t>WBC2736</t>
  </si>
  <si>
    <t>Wall Blind Corner Cabinet: 27" W x 42" H, 3 Shelves</t>
  </si>
  <si>
    <t>WBC2742</t>
  </si>
  <si>
    <t>Wall Blind Corner Cabinet: 36" W x 30" H, 2 Shelves</t>
  </si>
  <si>
    <t>WBC3630</t>
  </si>
  <si>
    <t>Wall Blind Corner Cabinet: 36" W x 36" H, 2 Shelves</t>
  </si>
  <si>
    <t>WBC3636</t>
  </si>
  <si>
    <t>Wall Blind Corner Cabinet: 36" W x 42" H, 3 Shelves</t>
  </si>
  <si>
    <t>WBC3642</t>
  </si>
  <si>
    <t>Wall Bi-Fold Lift Cabinets, 13" Depth</t>
  </si>
  <si>
    <t>Wall Bi-Fold Lift Cabinet: 24" W x 30" H, 2 Lift-up Doors</t>
  </si>
  <si>
    <t>WBF2430</t>
  </si>
  <si>
    <t>Wall Bi-Fold Lift Cabinet: 27" W x 30" H, 2 Lift-up Doors</t>
  </si>
  <si>
    <t>WBF2730</t>
  </si>
  <si>
    <t>Wall Bi-Fold Lift Cabinet: 30" W x 30" H, 2 Lift-up Doors</t>
  </si>
  <si>
    <t>WBF3030</t>
  </si>
  <si>
    <t>Wall Bi-Fold Lift Cabinet: 36" W x 30" H, 2 Lift-up Doors</t>
  </si>
  <si>
    <t>WBF3630</t>
  </si>
  <si>
    <t>Wall Bridge Cabinets, 13" Depth</t>
  </si>
  <si>
    <t>Wall Cabinet: 30" W x 12" H, 2 Doors</t>
  </si>
  <si>
    <t>Wall Cabinet: 30" W x 15" H, 2 Doors</t>
  </si>
  <si>
    <t>Wall Cabinet: 30" W x 18" H, 2 Doors</t>
  </si>
  <si>
    <t>Wall Cabinet: 30" W x 21" H, 2 Doors</t>
  </si>
  <si>
    <t>Wall Cabinet: 30" W x 24" H, 2 Doors</t>
  </si>
  <si>
    <t>Wall Cabinet: 36" W x 12" H, 2 Doors</t>
  </si>
  <si>
    <t>Wall Cabinet: 36" W x 15" H, 2 Doors</t>
  </si>
  <si>
    <t>Wall Cabinet: 36" W x 18" H, 2 Doors</t>
  </si>
  <si>
    <t>Wall Cabinet: 36" W x 21" H, 2 Doors</t>
  </si>
  <si>
    <t>Wall Cabinet: 36" W x 24" H, 2 Doors</t>
  </si>
  <si>
    <t>Wall Refrigerator Cabinets, 24" Depth</t>
  </si>
  <si>
    <t>Wall Cabinet: 30" W x 12" H x 24" D, 2 Doors</t>
  </si>
  <si>
    <t>W301224</t>
  </si>
  <si>
    <t>Wall Cabinet: 30" W x 15" H x 24" D, 2 Doors</t>
  </si>
  <si>
    <t>W301524</t>
  </si>
  <si>
    <t>Wall Cabinet: 30" W x 18" H x 24" D, 2 Doors</t>
  </si>
  <si>
    <t>W301824</t>
  </si>
  <si>
    <t>Wall Cabinet: 30" W x 21" H x 24" D, 2 Doors</t>
  </si>
  <si>
    <t>W302124</t>
  </si>
  <si>
    <t>Wall Cabinet: 30" W x 24" H x 24" D, 2 Doors</t>
  </si>
  <si>
    <t>W302424</t>
  </si>
  <si>
    <t>Wall Cabinet: 36" W x 12" H x 24" D, 2 Doors</t>
  </si>
  <si>
    <t>Wall Cabinet: 36" W x 15" H x 24" D, 2 Doors</t>
  </si>
  <si>
    <t>Wall Cabinet: 36" W x 18" H x 24" D, 2 Doors</t>
  </si>
  <si>
    <t>Wall Cabinet: 36" W x 21" H x 24" D, 2 Doors</t>
  </si>
  <si>
    <t>Wall Cabinet: 36" W x 24" H x 24" D, 2 Doors</t>
  </si>
  <si>
    <t>Wall Stay Lift Cabinets, 13" Depth</t>
  </si>
  <si>
    <t>Wall Stay Lift Cabinet: 30" W x 12" H, 1 Vertical Open Door</t>
  </si>
  <si>
    <t>WSL3012</t>
  </si>
  <si>
    <t>Wall Stay Lift Cabinet: 30" W x 15" H, 1 Vertical Open Door</t>
  </si>
  <si>
    <t>WSL3015</t>
  </si>
  <si>
    <t>Wall Stay Lift Cabinet: 30" W x 18" H, 1 Vertical Open Door</t>
  </si>
  <si>
    <t>WSL3018</t>
  </si>
  <si>
    <t>Wall Stay Lift Cabinet: 30" W x 21" H, 1 Vertical Open Door</t>
  </si>
  <si>
    <t>WSL3021</t>
  </si>
  <si>
    <t>Wall Stay Lift Cabinet: 36" W x 12" H, 1 Vertical Open Door</t>
  </si>
  <si>
    <t>WSL3612</t>
  </si>
  <si>
    <t>Wall Stay Lift Cabinet: 36" W x 15" H, 1 Vertical Open Door</t>
  </si>
  <si>
    <t>WSL3615</t>
  </si>
  <si>
    <t>Wall Stay Lift Cabinet: 36" W x 18" H, 1 Vertical Open Door</t>
  </si>
  <si>
    <t>WSL3618</t>
  </si>
  <si>
    <t>Wall Stay Lift Cabinet: 36" W x 21" H, 1 Vertical Open Door</t>
  </si>
  <si>
    <t>WSL3621</t>
  </si>
  <si>
    <t>Roll Out Trays (Fits in cabinet of same width, ex. ROT24 in B24</t>
  </si>
  <si>
    <t>Roll Out Tray: 15"</t>
  </si>
  <si>
    <t>Roll Out Tray: 18"</t>
  </si>
  <si>
    <t>Roll Out Tray: 21"</t>
  </si>
  <si>
    <t>Roll Out Tray: 24"</t>
  </si>
  <si>
    <t>Roll Out Tray: 27"</t>
  </si>
  <si>
    <t>Roll Out Tray: 30"</t>
  </si>
  <si>
    <t>Roll Out Tray: 33"</t>
  </si>
  <si>
    <t>Roll Out Tray: 36"</t>
  </si>
  <si>
    <t>CUSTOM SKU's (With * First)</t>
  </si>
  <si>
    <t>ADA</t>
  </si>
  <si>
    <t>*SB30 - ADA</t>
  </si>
  <si>
    <t>*SB33 - ADA</t>
  </si>
  <si>
    <t>*SB36 - ADA</t>
  </si>
  <si>
    <t>*SB42 - ADA</t>
  </si>
  <si>
    <t>*SB48 - ADA</t>
  </si>
  <si>
    <t>*VSB27 - ADA</t>
  </si>
  <si>
    <t>*VSB30 - ADA</t>
  </si>
  <si>
    <t>*VSB33 - ADA</t>
  </si>
  <si>
    <t>*VSB36 - ADA</t>
  </si>
  <si>
    <t>WHO-*SB36 - ADA</t>
  </si>
  <si>
    <t>*VSB39 - ADA</t>
  </si>
  <si>
    <t>*VSB48 - ADA</t>
  </si>
  <si>
    <t>*B24 - ADA</t>
  </si>
  <si>
    <t>*B30 - ADA</t>
  </si>
  <si>
    <t>*B36 - ADA</t>
  </si>
  <si>
    <t>*B48 - ADA</t>
  </si>
  <si>
    <t>Custom Wall Cabs</t>
  </si>
  <si>
    <t>*W0942</t>
  </si>
  <si>
    <t>*W1240</t>
  </si>
  <si>
    <t>*W1533</t>
  </si>
  <si>
    <t>*W1540</t>
  </si>
  <si>
    <t>*W1840</t>
  </si>
  <si>
    <t>*W2140</t>
  </si>
  <si>
    <t>*W2418</t>
  </si>
  <si>
    <t>*W2440</t>
  </si>
  <si>
    <t>*W2445</t>
  </si>
  <si>
    <t>*W2718</t>
  </si>
  <si>
    <t>*W2724</t>
  </si>
  <si>
    <t>*W2740</t>
  </si>
  <si>
    <t>*W2745</t>
  </si>
  <si>
    <t>*W3018</t>
  </si>
  <si>
    <t>*W3022</t>
  </si>
  <si>
    <t>*W3340</t>
  </si>
  <si>
    <t>*W3045</t>
  </si>
  <si>
    <t>*W3318</t>
  </si>
  <si>
    <t>*W3321</t>
  </si>
  <si>
    <t>*W3324</t>
  </si>
  <si>
    <t>*W3618</t>
  </si>
  <si>
    <t>*W3627</t>
  </si>
  <si>
    <t>*W3633</t>
  </si>
  <si>
    <t>*W3640</t>
  </si>
  <si>
    <t>*W3936</t>
  </si>
  <si>
    <t>*W3945</t>
  </si>
  <si>
    <t>*W4218</t>
  </si>
  <si>
    <t>*W4230</t>
  </si>
  <si>
    <t>*W4518</t>
  </si>
  <si>
    <t>*W4845</t>
  </si>
  <si>
    <t>*W4836</t>
  </si>
  <si>
    <t>Custom Refrigerator Cabinets</t>
  </si>
  <si>
    <t>*W243010</t>
  </si>
  <si>
    <t>*W271824</t>
  </si>
  <si>
    <t>*W331224</t>
  </si>
  <si>
    <t>*W331824</t>
  </si>
  <si>
    <t>*W332424</t>
  </si>
  <si>
    <t>*W392424</t>
  </si>
  <si>
    <t>Custom Vanities</t>
  </si>
  <si>
    <t>*VDB09</t>
  </si>
  <si>
    <t>*VB12</t>
  </si>
  <si>
    <t>*VB15</t>
  </si>
  <si>
    <t>*VB18</t>
  </si>
  <si>
    <t>*VB24</t>
  </si>
  <si>
    <t>*VB30</t>
  </si>
  <si>
    <t>*VSB21</t>
  </si>
  <si>
    <t>*VSB33</t>
  </si>
  <si>
    <t>*VSB42</t>
  </si>
  <si>
    <t>*VSB48</t>
  </si>
  <si>
    <t>*FVSB3323</t>
  </si>
  <si>
    <t>*FVSB3823</t>
  </si>
  <si>
    <t>*FVSB4218</t>
  </si>
  <si>
    <t>*FVSB4618</t>
  </si>
  <si>
    <t>*FVSB5423</t>
  </si>
  <si>
    <t>Need shop drawings to be sure</t>
  </si>
  <si>
    <t>*FVSB6817</t>
  </si>
  <si>
    <t>*FVSB7018</t>
  </si>
  <si>
    <t>*FVSB8520</t>
  </si>
  <si>
    <t>Custom Base Cabs</t>
  </si>
  <si>
    <t>*B09</t>
  </si>
  <si>
    <t>*B42</t>
  </si>
  <si>
    <t>*B39</t>
  </si>
  <si>
    <t>*B48</t>
  </si>
  <si>
    <t>*BTC15</t>
  </si>
  <si>
    <t>*BTC21</t>
  </si>
  <si>
    <t>*BTC24</t>
  </si>
  <si>
    <t>*SB24</t>
  </si>
  <si>
    <t>*BMC21</t>
  </si>
  <si>
    <t>*BMC30</t>
  </si>
  <si>
    <t>*BMC36</t>
  </si>
  <si>
    <t>Custom Pantries</t>
  </si>
  <si>
    <t>*PC1284</t>
  </si>
  <si>
    <t>*PC1294</t>
  </si>
  <si>
    <t>*PC1296</t>
  </si>
  <si>
    <t>*PC1594</t>
  </si>
  <si>
    <t>*PC1892</t>
  </si>
  <si>
    <t>*PC1894</t>
  </si>
  <si>
    <t>*PC2194</t>
  </si>
  <si>
    <t>*PC2494</t>
  </si>
  <si>
    <t>*PC3390</t>
  </si>
  <si>
    <t>Custom Linen Cabinets</t>
  </si>
  <si>
    <t>*LINEN159021</t>
  </si>
  <si>
    <t>*LINEN1884</t>
  </si>
  <si>
    <t>*LINEN188424</t>
  </si>
  <si>
    <t>*LINEN189021</t>
  </si>
  <si>
    <t>*LINEN189024</t>
  </si>
  <si>
    <t>*LINEN489015</t>
  </si>
  <si>
    <t>Boxes Only</t>
  </si>
  <si>
    <t>Doors Only</t>
  </si>
  <si>
    <t>Plywood Totals</t>
  </si>
  <si>
    <t>PB W/ Solid Wood Drawers Totals</t>
  </si>
  <si>
    <t>PB W/ PB Drawers Totals</t>
  </si>
  <si>
    <t>SKU</t>
  </si>
  <si>
    <t>P BOX</t>
  </si>
  <si>
    <t>B BOX</t>
  </si>
  <si>
    <t>G BOX</t>
  </si>
  <si>
    <t>PET</t>
  </si>
  <si>
    <t>SHAKER</t>
  </si>
  <si>
    <t>THERMO</t>
  </si>
  <si>
    <t>MELAMINE</t>
  </si>
  <si>
    <t>PLYWOOD</t>
  </si>
  <si>
    <t>PB W/ SOLID WOOD DRAWERS</t>
  </si>
  <si>
    <t>PB W/ PB DRAWERS</t>
  </si>
  <si>
    <t>PRM/PGB/PRF</t>
  </si>
  <si>
    <t>GWO/GSO</t>
  </si>
  <si>
    <t>FBW/FSW</t>
  </si>
  <si>
    <t>AWO/MO</t>
  </si>
  <si>
    <t>WBF3330</t>
  </si>
  <si>
    <t>SLICED OAK</t>
  </si>
  <si>
    <t>WEATHERED OAK</t>
  </si>
  <si>
    <t>GLW</t>
  </si>
  <si>
    <t>SLO</t>
  </si>
  <si>
    <t>BLW</t>
  </si>
  <si>
    <t>WEO</t>
  </si>
  <si>
    <t>GLG</t>
  </si>
  <si>
    <t>NAO</t>
  </si>
  <si>
    <t>WHO</t>
  </si>
  <si>
    <t>MAW</t>
  </si>
  <si>
    <t>MAG</t>
  </si>
  <si>
    <t>MAB</t>
  </si>
  <si>
    <t>GLB</t>
  </si>
  <si>
    <t>Panels</t>
  </si>
  <si>
    <t>Dishwasher End Panel: 24 7/8" W x 34 1/2" H x 3"</t>
  </si>
  <si>
    <t>Refrigerator End Panel: 96" H x 24 7/8" W x 3/4"</t>
  </si>
  <si>
    <t>REF9624</t>
  </si>
  <si>
    <t>Refrigerator End Panel: 96" H x 36 7/8" W x 3/4"</t>
  </si>
  <si>
    <t>REF9636</t>
  </si>
  <si>
    <t>Island Back Panel 96" W x 34 1/2" H x 3/4"</t>
  </si>
  <si>
    <t>TEP9634</t>
  </si>
  <si>
    <t>Island Back Panel 96" W x 48" H x 3/4"</t>
  </si>
  <si>
    <t>IP9648</t>
  </si>
  <si>
    <t>Matching Wall End Panel - 12 3/4" W x 30" H x 3/4"</t>
  </si>
  <si>
    <t>WEP1330</t>
  </si>
  <si>
    <t>Matching Wall End Panel - 12 3/4" W x 36" H x 3/4"</t>
  </si>
  <si>
    <t>WEP1336</t>
  </si>
  <si>
    <t>Matching Wall End Panel - 12 3/4" W x 42" H x 3/4"</t>
  </si>
  <si>
    <t>WEP1342</t>
  </si>
  <si>
    <t>Shaker Style Wall End Panel - 12 3/4" W x 30" H x 3/4"</t>
  </si>
  <si>
    <t>MWEP1330</t>
  </si>
  <si>
    <t>Shaker Style Wall End Panel - 12 3/4" W x 36" H x 3/4"</t>
  </si>
  <si>
    <t>MWEP1336</t>
  </si>
  <si>
    <t>Shaker Style Wall End Panel - 12 3/4" W x 42" H x 3/4"</t>
  </si>
  <si>
    <t>MWEP1342</t>
  </si>
  <si>
    <t>Matching Base End Panel - 21 3/4" W x 34 1/2" H x 3/4"</t>
  </si>
  <si>
    <t>VEP21</t>
  </si>
  <si>
    <t>Matching Base End Panel - 24 3/4" W x 34 1/2" H x 3/4"</t>
  </si>
  <si>
    <t>BEP24</t>
  </si>
  <si>
    <t>Matching Base End Panel - 25 3/4" W x 34 1/2" H x 3/4"</t>
  </si>
  <si>
    <t>BEP26</t>
  </si>
  <si>
    <t>Shaker Style Base End Panel - 21 3/4" W x 34 1/2" H x 3/4"</t>
  </si>
  <si>
    <t>MBEP21-D</t>
  </si>
  <si>
    <t>Shaker Style Base End Panel - 24 3/4" W x 34 1/2" H x 3/4"</t>
  </si>
  <si>
    <t>MBEP24-D</t>
  </si>
  <si>
    <t>Shaker Style Base End Panel - 25 3/4" W x 34 1/2" H x 3/4"</t>
  </si>
  <si>
    <t>MBEP26-D</t>
  </si>
  <si>
    <t>Toe Kick and Molding</t>
  </si>
  <si>
    <t>Toe Kick 4 1/2" x 96", Door Material</t>
  </si>
  <si>
    <t>Outside Corner Molding</t>
  </si>
  <si>
    <t>Scribe Molding</t>
  </si>
  <si>
    <t>Filler</t>
  </si>
  <si>
    <t>Wall Filler 3" x 30" (Can be used as a Base Filler)</t>
  </si>
  <si>
    <t>Wall Filler 3" x 36"</t>
  </si>
  <si>
    <t>Wall Filler 3" x 42"</t>
  </si>
  <si>
    <t>Wall Filler 6" x 30" (Can be used as a Base Filler)</t>
  </si>
  <si>
    <t>Wall Filler 6" x 36"</t>
  </si>
  <si>
    <t>Wall Filler 6" x 42"</t>
  </si>
  <si>
    <t>Tall Filler 3" x 96"</t>
  </si>
  <si>
    <t>Tall Filler 6" x 96"</t>
  </si>
  <si>
    <t>Sample Door</t>
  </si>
  <si>
    <t>Hardware, Parts and Accessories</t>
  </si>
  <si>
    <t>Matching Color Edge Band (Per Linear Foot)</t>
  </si>
  <si>
    <t>Edgebanding</t>
  </si>
  <si>
    <t xml:space="preserve">Standard Frameless Cabinet Hinge </t>
  </si>
  <si>
    <t>HG-N</t>
  </si>
  <si>
    <t>Blum Frameless Cabinet Hinge</t>
  </si>
  <si>
    <t>HG-N Blum</t>
  </si>
  <si>
    <t>Diagonal Corner Frameless Cabinet Hinge</t>
  </si>
  <si>
    <t>HG-DC</t>
  </si>
  <si>
    <t>Hinge for Frameless BLS/WER "Door to Door"</t>
  </si>
  <si>
    <t>HG-D2D</t>
  </si>
  <si>
    <t>Hinge for Frameless BLS/WER "Door to Box"</t>
  </si>
  <si>
    <t>HG-D2F</t>
  </si>
  <si>
    <t>Undermount Slide Rails 18" (For 21" Depth Base Cabinet)</t>
  </si>
  <si>
    <t>USR18</t>
  </si>
  <si>
    <t>Undermount Slide Rails 21" (For 24" Depth Base Cabinet)</t>
  </si>
  <si>
    <t>USR21</t>
  </si>
  <si>
    <t>White slim drawer kit for Luxury Vanity boxes 6" High Drawer</t>
  </si>
  <si>
    <t>L-N Drawer</t>
  </si>
  <si>
    <t>White slim drawer kit for Luxury Vanity boxes 12" High Drawer</t>
  </si>
  <si>
    <t>L-H Drawer</t>
  </si>
  <si>
    <t>Custom Trim</t>
  </si>
  <si>
    <t>*MWEP1233</t>
  </si>
  <si>
    <t>*MWEP1245</t>
  </si>
  <si>
    <t>*TEP8436</t>
  </si>
  <si>
    <t>*MWEP1230</t>
  </si>
  <si>
    <t>*MWEP1240</t>
  </si>
  <si>
    <t>*REF2484</t>
  </si>
  <si>
    <t>*REF2490</t>
  </si>
  <si>
    <t>*REF9634</t>
  </si>
  <si>
    <t>Custom Shelves</t>
  </si>
  <si>
    <t>*OPEN SHELVES 123034</t>
  </si>
  <si>
    <t>*Shelf 361202</t>
  </si>
  <si>
    <t>Miscellanious</t>
  </si>
  <si>
    <t>*SINK FASCIA 33 * 5</t>
  </si>
  <si>
    <t>*SINK FASCIA 42 * 5</t>
  </si>
  <si>
    <t>*False Drawer Front 38 * 6</t>
  </si>
  <si>
    <t>*False Drawer Front 68 * 4</t>
  </si>
  <si>
    <t>*False Drawer Front 70 * 4</t>
  </si>
  <si>
    <t>*SHELVES 33 * 2</t>
  </si>
  <si>
    <t>*SHELVES 23 * 2</t>
  </si>
  <si>
    <t>Margin Data</t>
  </si>
  <si>
    <t>Required Inputs</t>
  </si>
  <si>
    <t>Information needed to calculate Margin Data. Please adjust as needed.</t>
  </si>
  <si>
    <t>Handle Markup per item:</t>
  </si>
  <si>
    <t>Enter how much markup we are applying for each handle unit</t>
  </si>
  <si>
    <t>Cost per truck to AZ</t>
  </si>
  <si>
    <t>Enter how much it will cost (on average, with room for adjustment) to ship the cabs flat to PHX warehouse</t>
  </si>
  <si>
    <t>Cost per truck to Job</t>
  </si>
  <si>
    <t>Enter how much it will cost (on average, with room for adjustment) to ship the cabs assembled from PHX warehouse to Job Site</t>
  </si>
  <si>
    <t>Cost to Build:</t>
  </si>
  <si>
    <t>How much is it going to cost for us to build the cabinets ($20 is standard)</t>
  </si>
  <si>
    <t>Revenue</t>
  </si>
  <si>
    <t>Cabinet Revenue:</t>
  </si>
  <si>
    <t>Amount we are charging for cabinets</t>
  </si>
  <si>
    <t>Build Revenue:</t>
  </si>
  <si>
    <t>amount we are charging for building cabs</t>
  </si>
  <si>
    <t>Total Handle Revenue:</t>
  </si>
  <si>
    <t>amount we are charging for handles/hardware</t>
  </si>
  <si>
    <t>Shipping Revenue:</t>
  </si>
  <si>
    <t>amount we are charging for shipping</t>
  </si>
  <si>
    <t>Total Revenue:</t>
  </si>
  <si>
    <t>Costs</t>
  </si>
  <si>
    <t>Cabinet Cost:</t>
  </si>
  <si>
    <t>How much we are buying the cabinets for</t>
  </si>
  <si>
    <t>Build Cost:</t>
  </si>
  <si>
    <t>If the build is being completed by someone else, how much are they charging?</t>
  </si>
  <si>
    <t>Handle Cost:</t>
  </si>
  <si>
    <t>How much we are buying the handles for</t>
  </si>
  <si>
    <t>Shipping:</t>
  </si>
  <si>
    <t>Shipping to AZ:</t>
  </si>
  <si>
    <t>Flatpack delivery of cabinets to AZ warehouse (800 cabs per truck)</t>
  </si>
  <si>
    <t>Shipping to Job:</t>
  </si>
  <si>
    <t>Delivery of assembled cabinets to job site (300 cabs per truck)</t>
  </si>
  <si>
    <t>Total Shipping</t>
  </si>
  <si>
    <t>Total Cost:</t>
  </si>
  <si>
    <t>Gross Profit:</t>
  </si>
  <si>
    <t>Difference between estimated take and anticipated costs</t>
  </si>
  <si>
    <t>Gross Profit Margin:</t>
  </si>
  <si>
    <t>"Gross" as a percentage of job cost (not including install)</t>
  </si>
  <si>
    <t>Cabinet Retail Price:</t>
  </si>
  <si>
    <t>Cabinet Profit:</t>
  </si>
  <si>
    <t>Ignore these, these are just here for formulaic purposes</t>
  </si>
  <si>
    <t>Don't Touch This Sheet!! It makes everything work.</t>
  </si>
  <si>
    <t>Cabinet Style</t>
  </si>
  <si>
    <t>Select One</t>
  </si>
  <si>
    <t>Frameless Cabinet SKUs</t>
  </si>
  <si>
    <t>Frameless Accessory SKUs</t>
  </si>
  <si>
    <t>Framed Cabinet SKUs</t>
  </si>
  <si>
    <t>Framed Accessory SKUs</t>
  </si>
  <si>
    <t>Framed</t>
  </si>
  <si>
    <t>Cabinet Finish</t>
  </si>
  <si>
    <t>White Shaker</t>
  </si>
  <si>
    <t>Natural Oak</t>
  </si>
  <si>
    <t>White Oak</t>
  </si>
  <si>
    <t>Black Walnut</t>
  </si>
  <si>
    <t>Onyx Black</t>
  </si>
  <si>
    <t>Weathered Oak Shaker</t>
  </si>
  <si>
    <t>Signature Blue</t>
  </si>
  <si>
    <t>Sliced Oak Shaker</t>
  </si>
  <si>
    <t>Espresso Shaker</t>
  </si>
  <si>
    <t>Matte Grey</t>
  </si>
  <si>
    <t>Matte Blue</t>
  </si>
  <si>
    <t>Glossy White</t>
  </si>
  <si>
    <t>Glossy Grey</t>
  </si>
  <si>
    <t>Glossy Black</t>
  </si>
  <si>
    <t>Price Margin</t>
  </si>
  <si>
    <t>Purchase Price (0%)</t>
  </si>
  <si>
    <t>BMC30</t>
  </si>
  <si>
    <t>VLOOKUP COLUMN DIRECTORY</t>
  </si>
  <si>
    <t>SKU CODE</t>
  </si>
  <si>
    <t>LIST PRICE</t>
  </si>
  <si>
    <t>Box Construction</t>
  </si>
  <si>
    <t>P Box</t>
  </si>
  <si>
    <t>PB w/ Wood Drawers</t>
  </si>
  <si>
    <t>B Box</t>
  </si>
  <si>
    <t>PB w/ PB Drawers</t>
  </si>
  <si>
    <t>G Box</t>
  </si>
  <si>
    <t>Supplier Options</t>
  </si>
  <si>
    <t>Custom Items</t>
  </si>
  <si>
    <t>Item</t>
  </si>
  <si>
    <t>QTY</t>
  </si>
  <si>
    <t>TOTAL QTY</t>
  </si>
  <si>
    <t>Hide Columns "M" &amp; "N" once finished by selecting the columns and right-clicking, then select "hide columns"</t>
  </si>
  <si>
    <t xml:space="preserve">Product Description                                      </t>
  </si>
  <si>
    <t>Total Number of units in Type:</t>
  </si>
  <si>
    <t>S/N</t>
  </si>
  <si>
    <t>Quantity</t>
  </si>
  <si>
    <t>Amount</t>
  </si>
  <si>
    <t>pc</t>
  </si>
  <si>
    <t>(USD)</t>
  </si>
  <si>
    <t>I</t>
  </si>
  <si>
    <t>Cabinet</t>
  </si>
  <si>
    <t>Total Handles</t>
  </si>
  <si>
    <t>Put Cabinet SKU's in Column B and Quantities in Column C. If a SKU is a non-standard SKU, check the bottom of the drop down for known custom items denoted with a "*" at the front of them. If your item is not listed, you may need to get pricing from the manufacturer. Put Trim and Accessories in the GRAY boxes starting at ROW 51.</t>
  </si>
  <si>
    <t>If you need more rows, you can unhide existing rows by right clicking the column and selecting "Unhide".</t>
  </si>
  <si>
    <t>FD</t>
  </si>
  <si>
    <t>Total cabinets per unit</t>
  </si>
  <si>
    <t>Total accesories per unit</t>
  </si>
  <si>
    <t>Total Cabinets per unit type</t>
  </si>
  <si>
    <t xml:space="preserve"> A. Door Material: Melamine</t>
  </si>
  <si>
    <t xml:space="preserve"> B. Box Material: PLYWOOD in maple melamine finish</t>
  </si>
  <si>
    <t xml:space="preserve"> C. Shelves:   plywood</t>
  </si>
  <si>
    <t xml:space="preserve"> G. Door style:  Flat</t>
  </si>
  <si>
    <r>
      <rPr>
        <rFont val="Arial"/>
        <color theme="1"/>
        <sz val="10.0"/>
      </rPr>
      <t xml:space="preserve"> D. Hinge:</t>
    </r>
    <r>
      <rPr>
        <rFont val="Arial"/>
        <color rgb="FFFF00FF"/>
        <sz val="10.0"/>
      </rPr>
      <t xml:space="preserve"> </t>
    </r>
    <r>
      <rPr>
        <rFont val="Arial"/>
        <color theme="1"/>
        <sz val="10.0"/>
      </rPr>
      <t>DTC soft close</t>
    </r>
  </si>
  <si>
    <t>*</t>
  </si>
  <si>
    <t xml:space="preserve">FILLER </t>
  </si>
  <si>
    <t>VB24FD</t>
  </si>
  <si>
    <r>
      <rPr>
        <rFont val="Arial"/>
        <color theme="1"/>
        <sz val="10.0"/>
      </rPr>
      <t xml:space="preserve"> D. Hinge:</t>
    </r>
    <r>
      <rPr>
        <rFont val="Arial"/>
        <color rgb="FFFF00FF"/>
        <sz val="10.0"/>
      </rPr>
      <t xml:space="preserve"> </t>
    </r>
    <r>
      <rPr>
        <rFont val="Arial"/>
        <color theme="1"/>
        <sz val="10.0"/>
      </rPr>
      <t>DTC soft close</t>
    </r>
  </si>
  <si>
    <t>ALL VANITY DEPTH BASE CABINETS</t>
  </si>
  <si>
    <t>REMOVABLE</t>
  </si>
  <si>
    <t>VB24</t>
  </si>
  <si>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</si>
  <si>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</si>
  <si>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</si>
  <si>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</si>
  <si>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</si>
  <si>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</si>
  <si>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</si>
  <si>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</si>
  <si>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</si>
  <si>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</si>
  <si>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</si>
  <si>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</si>
  <si>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</si>
  <si>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</si>
  <si>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</si>
  <si>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</si>
  <si>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</si>
  <si>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</si>
  <si>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</si>
  <si>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</si>
  <si>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</si>
  <si>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</si>
  <si>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</si>
  <si>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</si>
  <si>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</si>
  <si>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</si>
  <si>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</si>
  <si>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</si>
  <si>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</si>
  <si>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</si>
  <si>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</si>
  <si>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</si>
  <si>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</si>
  <si>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</si>
  <si>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</si>
  <si>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</si>
  <si>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</si>
  <si>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</si>
  <si>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</si>
  <si>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</si>
  <si>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</si>
  <si>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</si>
  <si>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</si>
  <si>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</si>
  <si>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</si>
  <si>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</si>
  <si>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</si>
  <si>
    <r>
      <rPr>
        <rFont val="Arial"/>
        <color theme="1"/>
        <sz val="10.0"/>
      </rPr>
      <t xml:space="preserve"> D. Hinge:</t>
    </r>
    <r>
      <rPr>
        <rFont val="Arial"/>
        <color rgb="FFFF00FF"/>
        <sz val="10.0"/>
      </rPr>
      <t xml:space="preserve"> </t>
    </r>
    <r>
      <rPr>
        <rFont val="Arial"/>
        <color theme="1"/>
        <sz val="10.0"/>
      </rPr>
      <t>DTC soft close</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</si>
</sst>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_);[Red]\(\$#,##0\)"/>
    <numFmt numFmtId="165" formatCode="0_);[Red]\(0\)"/>
    <numFmt numFmtId="166" formatCode="_([$$-409]* #,##0.00_);_([$$-409]* \(#,##0.00\);_([$$-409]* &quot;-&quot;??_);_(@_)"/>
    <numFmt numFmtId="167" formatCode="0.000"/>
    <numFmt numFmtId="168" formatCode="&quot;$&quot;#,##0.00"/>
    <numFmt numFmtId="169" formatCode="#,##0_ "/>
    <numFmt numFmtId="170" formatCode="0_ "/>
    <numFmt numFmtId="171" formatCode="_(&quot;$&quot;* #,##0.00_);_(&quot;$&quot;* \(#,##0.00\);_(&quot;$&quot;* &quot;-&quot;??_);_(@_)"/>
    <numFmt numFmtId="172" formatCode="&quot;$&quot;#,##0.00_);[Red]\(&quot;$&quot;#,##0.00\)"/>
    <numFmt numFmtId="173" formatCode="0.00000"/>
    <numFmt numFmtId="174" formatCode="0.00000000"/>
    <numFmt numFmtId="175" formatCode="0.00_);[Red]\(0.00\)"/>
    <numFmt numFmtId="176" formatCode="\$#,##0.00;\-\$#,##0.00"/>
  </numFmts>
  <fonts count="54">
    <font>
      <sz val="12.0"/>
      <color rgb="FF000000"/>
      <name val="SimSun"/>
      <scheme val="minor"/>
    </font>
    <font>
      <sz val="32.0"/>
      <color theme="1"/>
      <name val="Adobe Hebrew"/>
    </font>
    <font/>
    <font>
      <sz val="12.0"/>
      <color theme="1"/>
      <name val="Arial"/>
    </font>
    <font>
      <sz val="12.0"/>
      <color rgb="FF000000"/>
      <name val="Arial"/>
    </font>
    <font>
      <b/>
      <sz val="11.0"/>
      <color theme="1"/>
      <name val="Arial"/>
    </font>
    <font>
      <b/>
      <sz val="12.0"/>
      <color theme="1"/>
      <name val="Arial"/>
    </font>
    <font>
      <b/>
      <sz val="8.0"/>
      <color theme="1"/>
      <name val="Arial"/>
    </font>
    <font>
      <b/>
      <sz val="10.0"/>
      <color rgb="FF000000"/>
      <name val="Arial"/>
    </font>
    <font>
      <sz val="20.0"/>
      <color theme="1"/>
      <name val="Arial"/>
    </font>
    <font>
      <sz val="11.0"/>
      <color theme="1"/>
      <name val="Arial"/>
    </font>
    <font>
      <b/>
      <sz val="9.0"/>
      <color theme="1"/>
      <name val="Arial"/>
    </font>
    <font>
      <sz val="11.0"/>
      <color rgb="FFFFFFFF"/>
      <name val="Arial"/>
    </font>
    <font>
      <b/>
      <sz val="12.0"/>
      <color rgb="FF000000"/>
      <name val="Arial"/>
    </font>
    <font>
      <sz val="7.0"/>
      <color theme="1"/>
      <name val="Arial"/>
    </font>
    <font>
      <b/>
      <sz val="14.0"/>
      <color theme="1"/>
      <name val="Arial"/>
    </font>
    <font>
      <b/>
      <sz val="13.0"/>
      <color theme="1"/>
      <name val="Arial"/>
    </font>
    <font>
      <sz val="12.0"/>
      <color theme="1"/>
      <name val="SimSun"/>
    </font>
    <font>
      <sz val="8.0"/>
      <color theme="1"/>
      <name val="Arial"/>
    </font>
    <font>
      <sz val="11.0"/>
      <color theme="1"/>
      <name val="Calibri"/>
    </font>
    <font>
      <b/>
      <sz val="11.0"/>
      <color theme="1"/>
      <name val="Calibri"/>
    </font>
    <font>
      <sz val="10.0"/>
      <color rgb="FF000000"/>
      <name val="Calibri"/>
    </font>
    <font>
      <sz val="10.0"/>
      <color theme="1"/>
      <name val="Calibri"/>
    </font>
    <font>
      <sz val="11.0"/>
      <color rgb="FF000000"/>
      <name val="Calibri"/>
    </font>
    <font>
      <sz val="11.0"/>
      <color theme="1"/>
      <name val="SimSun"/>
    </font>
    <font>
      <b/>
      <sz val="11.0"/>
      <color rgb="FF000000"/>
      <name val="Calibri"/>
    </font>
    <font>
      <b/>
      <sz val="10.0"/>
      <color rgb="FF000000"/>
      <name val="Calibri"/>
    </font>
    <font>
      <sz val="10.0"/>
      <color theme="1"/>
      <name val="SimSun"/>
    </font>
    <font>
      <sz val="12.0"/>
      <color rgb="FF000000"/>
      <name val="Calibri"/>
    </font>
    <font>
      <b/>
      <sz val="16.0"/>
      <color rgb="FF000000"/>
      <name val="Calibri"/>
    </font>
    <font>
      <b/>
      <sz val="12.0"/>
      <color rgb="FF000000"/>
      <name val="Calibri"/>
    </font>
    <font>
      <sz val="14.0"/>
      <color rgb="FF000000"/>
      <name val="Calibri"/>
    </font>
    <font>
      <sz val="12.0"/>
      <color rgb="FF000000"/>
      <name val="SimSun"/>
    </font>
    <font>
      <sz val="10.0"/>
      <color rgb="FF000000"/>
      <name val="Arial"/>
    </font>
    <font>
      <b/>
      <sz val="22.0"/>
      <color theme="1"/>
      <name val="Arial"/>
    </font>
    <font>
      <u/>
      <sz val="12.0"/>
      <color theme="1"/>
      <name val="Arial"/>
    </font>
    <font>
      <u/>
      <sz val="12.0"/>
      <color theme="1"/>
      <name val="Arial"/>
    </font>
    <font>
      <b/>
      <sz val="14.0"/>
      <color rgb="FF000000"/>
      <name val="Arial"/>
    </font>
    <font>
      <sz val="16.0"/>
      <color rgb="FF000000"/>
      <name val="Arial"/>
    </font>
    <font>
      <sz val="10.0"/>
      <color theme="1"/>
      <name val="Arial"/>
    </font>
    <font>
      <sz val="10.0"/>
      <color rgb="FF000000"/>
      <name val="SimSun"/>
    </font>
    <font>
      <b/>
      <sz val="24.0"/>
      <color rgb="FF000000"/>
      <name val="SimSun"/>
    </font>
    <font>
      <sz val="11.0"/>
      <color rgb="FF000000"/>
      <name val="SimSun"/>
    </font>
    <font>
      <b/>
      <sz val="11.0"/>
      <color rgb="FF000000"/>
      <name val="SimSun"/>
    </font>
    <font>
      <b/>
      <sz val="12.0"/>
      <color rgb="FF000000"/>
      <name val="SimSun"/>
    </font>
    <font>
      <sz val="59.0"/>
      <color theme="1"/>
      <name val="Arial"/>
    </font>
    <font>
      <b/>
      <sz val="10.0"/>
      <color theme="0"/>
      <name val="Arial"/>
    </font>
    <font>
      <sz val="10.0"/>
      <color theme="0"/>
      <name val="Arial"/>
    </font>
    <font>
      <sz val="12.0"/>
      <color theme="0"/>
      <name val="Arial"/>
    </font>
    <font>
      <b/>
      <sz val="10.0"/>
      <color theme="1"/>
      <name val="Arial"/>
    </font>
    <font>
      <sz val="11.0"/>
      <color rgb="FF424242"/>
      <name val="Arial"/>
    </font>
    <font>
      <sz val="11.0"/>
      <color rgb="FFD9D9D9"/>
      <name val="Arial"/>
    </font>
    <font>
      <b/>
      <sz val="10.0"/>
      <color rgb="FFD9D9D9"/>
      <name val="Arial"/>
    </font>
    <font>
      <sz val="48.0"/>
      <color theme="1"/>
      <name val="Arial"/>
    </font>
  </fonts>
  <fills count="29">
    <fill>
      <patternFill patternType="none"/>
    </fill>
    <fill>
      <patternFill patternType="lightGray"/>
    </fill>
    <fill>
      <patternFill patternType="solid">
        <fgColor theme="0"/>
        <bgColor theme="0"/>
      </patternFill>
    </fill>
    <fill>
      <patternFill patternType="solid">
        <fgColor rgb="FFB6DDE8"/>
        <bgColor rgb="FFB6DDE8"/>
      </patternFill>
    </fill>
    <fill>
      <patternFill patternType="solid">
        <fgColor rgb="FFEAF1DD"/>
        <bgColor rgb="FFEAF1DD"/>
      </patternFill>
    </fill>
    <fill>
      <patternFill patternType="solid">
        <fgColor rgb="FFFFFFFF"/>
        <bgColor rgb="FFFFFFFF"/>
      </patternFill>
    </fill>
    <fill>
      <patternFill patternType="solid">
        <fgColor rgb="FFFF0000"/>
        <bgColor rgb="FFFF0000"/>
      </patternFill>
    </fill>
    <fill>
      <patternFill patternType="solid">
        <fgColor rgb="FF000000"/>
        <bgColor rgb="FF000000"/>
      </patternFill>
    </fill>
    <fill>
      <patternFill patternType="solid">
        <fgColor rgb="FFFBD4B4"/>
        <bgColor rgb="FFFBD4B4"/>
      </patternFill>
    </fill>
    <fill>
      <patternFill patternType="solid">
        <fgColor rgb="FFF2F2F2"/>
        <bgColor rgb="FFF2F2F2"/>
      </patternFill>
    </fill>
    <fill>
      <patternFill patternType="solid">
        <fgColor rgb="FFE36C09"/>
        <bgColor rgb="FFE36C09"/>
      </patternFill>
    </fill>
    <fill>
      <patternFill patternType="solid">
        <fgColor rgb="FF974806"/>
        <bgColor rgb="FF974806"/>
      </patternFill>
    </fill>
    <fill>
      <patternFill patternType="solid">
        <fgColor rgb="FFA5A5A5"/>
        <bgColor rgb="FFA5A5A5"/>
      </patternFill>
    </fill>
    <fill>
      <patternFill patternType="solid">
        <fgColor rgb="FFC2D69B"/>
        <bgColor rgb="FFC2D69B"/>
      </patternFill>
    </fill>
    <fill>
      <patternFill patternType="solid">
        <fgColor rgb="FFE5B8B7"/>
        <bgColor rgb="FFE5B8B7"/>
      </patternFill>
    </fill>
    <fill>
      <patternFill patternType="solid">
        <fgColor rgb="FFBFBFBF"/>
        <bgColor rgb="FFBFBFBF"/>
      </patternFill>
    </fill>
    <fill>
      <patternFill patternType="solid">
        <fgColor rgb="FFD8D8D8"/>
        <bgColor rgb="FFD8D8D8"/>
      </patternFill>
    </fill>
    <fill>
      <patternFill patternType="solid">
        <fgColor rgb="FF95B3D7"/>
        <bgColor rgb="FF95B3D7"/>
      </patternFill>
    </fill>
    <fill>
      <patternFill patternType="solid">
        <fgColor rgb="FF0C0C0C"/>
        <bgColor rgb="FF0C0C0C"/>
      </patternFill>
    </fill>
    <fill>
      <patternFill patternType="solid">
        <fgColor rgb="FFD99594"/>
        <bgColor rgb="FFD99594"/>
      </patternFill>
    </fill>
    <fill>
      <patternFill patternType="solid">
        <fgColor rgb="FFFDE9D9"/>
        <bgColor rgb="FFFDE9D9"/>
      </patternFill>
    </fill>
    <fill>
      <patternFill patternType="solid">
        <fgColor rgb="FFDBE5F1"/>
        <bgColor rgb="FFDBE5F1"/>
      </patternFill>
    </fill>
    <fill>
      <patternFill patternType="solid">
        <fgColor rgb="FFF2DBDB"/>
        <bgColor rgb="FFF2DBDB"/>
      </patternFill>
    </fill>
    <fill>
      <patternFill patternType="solid">
        <fgColor rgb="FFE5DFEC"/>
        <bgColor rgb="FFE5DFEC"/>
      </patternFill>
    </fill>
    <fill>
      <patternFill patternType="solid">
        <fgColor rgb="FF92CDDC"/>
        <bgColor rgb="FF92CDDC"/>
      </patternFill>
    </fill>
    <fill>
      <patternFill patternType="solid">
        <fgColor rgb="FFB8CCE4"/>
        <bgColor rgb="FFB8CCE4"/>
      </patternFill>
    </fill>
    <fill>
      <patternFill patternType="solid">
        <fgColor rgb="FFD9D9D9"/>
        <bgColor rgb="FFD9D9D9"/>
      </patternFill>
    </fill>
    <fill>
      <patternFill patternType="solid">
        <fgColor rgb="FF99CCFF"/>
        <bgColor rgb="FF99CCFF"/>
      </patternFill>
    </fill>
    <fill>
      <patternFill patternType="solid">
        <fgColor rgb="FFFFCC99"/>
        <bgColor rgb="FFFFCC99"/>
      </patternFill>
    </fill>
  </fills>
  <borders count="110">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medium">
        <color rgb="FF000000"/>
      </left>
      <right style="medium">
        <color rgb="FF000000"/>
      </right>
      <top style="medium">
        <color rgb="FF000000"/>
      </top>
      <bottom style="thin">
        <color rgb="FF000000"/>
      </bottom>
    </border>
    <border>
      <left/>
      <top style="medium">
        <color rgb="FF000000"/>
      </top>
      <bottom style="thin">
        <color rgb="FF000000"/>
      </bottom>
    </border>
    <border>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medium">
        <color rgb="FF000000"/>
      </left>
      <right style="medium">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right style="thin">
        <color rgb="FF000000"/>
      </right>
    </border>
    <border>
      <left/>
      <right/>
      <top/>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medium">
        <color rgb="FF000000"/>
      </top>
      <bottom style="medium">
        <color rgb="FF000000"/>
      </bottom>
    </border>
    <border>
      <bottom style="medium">
        <color rgb="FF000000"/>
      </bottom>
    </border>
    <border>
      <right style="medium">
        <color rgb="FF000000"/>
      </right>
      <top style="medium">
        <color rgb="FF000000"/>
      </top>
      <bottom style="thin">
        <color rgb="FF000000"/>
      </bottom>
    </border>
    <border>
      <lef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top style="medium">
        <color rgb="FF000000"/>
      </top>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ttom/>
    </border>
    <border>
      <left style="medium">
        <color rgb="FF000000"/>
      </left>
      <right/>
      <top/>
      <bottom/>
    </border>
    <border>
      <left style="thin">
        <color rgb="FF000000"/>
      </left>
      <right style="thin">
        <color rgb="FF000000"/>
      </right>
      <top/>
      <bottom style="thin">
        <color rgb="FF000000"/>
      </bottom>
    </border>
    <border>
      <lef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top/>
      <bottom/>
    </border>
    <border>
      <left style="medium">
        <color rgb="FF000000"/>
      </left>
      <right style="medium">
        <color rgb="FF000000"/>
      </right>
      <top style="medium">
        <color rgb="FF000000"/>
      </top>
    </border>
    <border>
      <left style="thin">
        <color rgb="FF000000"/>
      </left>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double">
        <color rgb="FF000000"/>
      </bottom>
    </border>
    <border>
      <left style="thin">
        <color rgb="FF000000"/>
      </left>
      <right style="thin">
        <color rgb="FF000000"/>
      </right>
      <top/>
      <bottom style="double">
        <color rgb="FF000000"/>
      </bottom>
    </border>
    <border>
      <left/>
      <right/>
      <top/>
      <bottom style="hair">
        <color rgb="FF000000"/>
      </bottom>
    </border>
    <border>
      <left/>
      <top/>
      <bottom style="hair">
        <color rgb="FF000000"/>
      </bottom>
    </border>
    <border>
      <right/>
      <top/>
      <bottom style="hair">
        <color rgb="FF000000"/>
      </bottom>
    </border>
    <border>
      <top/>
      <bottom style="hair">
        <color rgb="FF000000"/>
      </bottom>
    </border>
    <border>
      <left/>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medium">
        <color rgb="FF000000"/>
      </right>
      <top/>
      <bottom/>
    </border>
    <border>
      <left style="medium">
        <color rgb="FF000000"/>
      </left>
      <right/>
      <top/>
      <bottom style="medium">
        <color rgb="FF000000"/>
      </bottom>
    </border>
    <border>
      <left/>
      <top/>
      <bottom style="medium">
        <color rgb="FF000000"/>
      </bottom>
    </border>
    <border>
      <right style="medium">
        <color rgb="FF000000"/>
      </right>
      <top/>
      <bottom style="medium">
        <color rgb="FF000000"/>
      </bottom>
    </border>
    <border>
      <left style="medium">
        <color rgb="FF000000"/>
      </left>
      <top/>
      <bottom/>
    </border>
    <border>
      <left style="medium">
        <color rgb="FF000000"/>
      </left>
      <right/>
      <top style="thin">
        <color rgb="FF000000"/>
      </top>
      <bottom style="medium">
        <color rgb="FF000000"/>
      </bottom>
    </border>
    <border>
      <left style="medium">
        <color rgb="FF000000"/>
      </left>
      <right/>
      <top/>
      <bottom style="thin">
        <color rgb="FF000000"/>
      </bottom>
    </border>
    <border>
      <left/>
      <top/>
      <bottom style="thin">
        <color rgb="FF000000"/>
      </bottom>
    </border>
    <border>
      <right style="medium">
        <color rgb="FF000000"/>
      </right>
      <top/>
      <bottom style="thin">
        <color rgb="FF000000"/>
      </bottom>
    </border>
    <border>
      <left style="thin">
        <color rgb="FF000000"/>
      </left>
      <top style="medium">
        <color rgb="FF000000"/>
      </top>
      <bottom style="thin">
        <color rgb="FF000000"/>
      </bottom>
    </border>
    <border>
      <left/>
      <top style="medium">
        <color rgb="FF000000"/>
      </top>
      <bottom/>
    </border>
    <border>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top style="thin">
        <color rgb="FF000000"/>
      </top>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000000"/>
      </left>
      <right/>
      <top style="thin">
        <color rgb="FF000000"/>
      </top>
      <bottom/>
    </border>
    <border>
      <left style="thin">
        <color rgb="FF000000"/>
      </left>
      <right style="medium">
        <color rgb="FF000000"/>
      </right>
      <top style="thin">
        <color rgb="FF000000"/>
      </top>
      <bottom/>
    </border>
    <border>
      <left style="thin">
        <color rgb="FF000000"/>
      </left>
      <right style="thin">
        <color rgb="FF000000"/>
      </right>
      <bottom style="medium">
        <color rgb="FF000000"/>
      </bottom>
    </border>
    <border>
      <left style="thin">
        <color rgb="FF000000"/>
      </left>
      <right/>
      <top style="thin">
        <color rgb="FF000000"/>
      </top>
      <bottom style="medium">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493">
    <xf borderId="0" fillId="0" fontId="0" numFmtId="0" xfId="0" applyAlignment="1" applyFont="1">
      <alignment readingOrder="0" shrinkToFit="0" vertical="center" wrapText="0"/>
    </xf>
    <xf borderId="1" fillId="2" fontId="1" numFmtId="0" xfId="0" applyAlignment="1" applyBorder="1" applyFill="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vertical="center"/>
    </xf>
    <xf borderId="4" fillId="3" fontId="5" numFmtId="0" xfId="0" applyAlignment="1" applyBorder="1" applyFill="1" applyFont="1">
      <alignment horizontal="center" vertical="center"/>
    </xf>
    <xf borderId="4" fillId="3" fontId="5" numFmtId="0" xfId="0" applyAlignment="1" applyBorder="1" applyFont="1">
      <alignment horizontal="center" shrinkToFit="0" vertical="center" wrapText="1"/>
    </xf>
    <xf borderId="4" fillId="3" fontId="5" numFmtId="164" xfId="0" applyAlignment="1" applyBorder="1" applyFont="1" applyNumberFormat="1">
      <alignment horizontal="center" shrinkToFit="0" vertical="center" wrapText="1"/>
    </xf>
    <xf borderId="4" fillId="3" fontId="5" numFmtId="165" xfId="0" applyAlignment="1" applyBorder="1" applyFont="1" applyNumberFormat="1">
      <alignment horizontal="center" shrinkToFit="0" vertical="center" wrapText="1"/>
    </xf>
    <xf borderId="4" fillId="3" fontId="6" numFmtId="0" xfId="0" applyAlignment="1" applyBorder="1" applyFont="1">
      <alignment horizontal="center" vertical="center"/>
    </xf>
    <xf borderId="4" fillId="3" fontId="7" numFmtId="0" xfId="0" applyAlignment="1" applyBorder="1" applyFont="1">
      <alignment horizontal="center" vertical="center"/>
    </xf>
    <xf borderId="5" fillId="0" fontId="3" numFmtId="0" xfId="0" applyAlignment="1" applyBorder="1" applyFont="1">
      <alignment horizontal="center" vertical="center"/>
    </xf>
    <xf borderId="6" fillId="0" fontId="8" numFmtId="0" xfId="0" applyAlignment="1" applyBorder="1" applyFont="1">
      <alignment vertical="center"/>
    </xf>
    <xf borderId="7" fillId="4" fontId="8" numFmtId="0" xfId="0" applyAlignment="1" applyBorder="1" applyFill="1" applyFont="1">
      <alignment horizontal="center" readingOrder="0" vertical="center"/>
    </xf>
    <xf borderId="8" fillId="0" fontId="2" numFmtId="0" xfId="0" applyAlignment="1" applyBorder="1" applyFont="1">
      <alignment vertical="center"/>
    </xf>
    <xf borderId="9" fillId="0" fontId="4" numFmtId="0" xfId="0" applyAlignment="1" applyBorder="1" applyFont="1">
      <alignment vertical="center"/>
    </xf>
    <xf borderId="10" fillId="0" fontId="9" numFmtId="0" xfId="0" applyAlignment="1" applyBorder="1" applyFont="1">
      <alignment horizontal="center" textRotation="255" vertical="center"/>
    </xf>
    <xf borderId="4" fillId="0" fontId="10" numFmtId="0" xfId="0" applyAlignment="1" applyBorder="1" applyFont="1">
      <alignment horizontal="left" shrinkToFit="0" vertical="center" wrapText="1"/>
    </xf>
    <xf borderId="4" fillId="0" fontId="10" numFmtId="0" xfId="0" applyAlignment="1" applyBorder="1" applyFont="1">
      <alignment horizontal="center" shrinkToFit="0" vertical="center" wrapText="1"/>
    </xf>
    <xf borderId="4" fillId="0" fontId="10" numFmtId="166" xfId="0" applyAlignment="1" applyBorder="1" applyFont="1" applyNumberFormat="1">
      <alignment horizontal="center" shrinkToFit="0" vertical="center" wrapText="1"/>
    </xf>
    <xf borderId="5" fillId="0" fontId="3" numFmtId="166" xfId="0" applyAlignment="1" applyBorder="1" applyFont="1" applyNumberFormat="1">
      <alignment horizontal="center" vertical="center"/>
    </xf>
    <xf borderId="11" fillId="0" fontId="8" numFmtId="0" xfId="0" applyAlignment="1" applyBorder="1" applyFont="1">
      <alignment vertical="center"/>
    </xf>
    <xf borderId="12" fillId="4" fontId="8" numFmtId="0" xfId="0" applyAlignment="1" applyBorder="1" applyFont="1">
      <alignment horizontal="center" vertical="center"/>
    </xf>
    <xf borderId="13" fillId="0" fontId="2" numFmtId="0" xfId="0" applyAlignment="1" applyBorder="1" applyFont="1">
      <alignment vertical="center"/>
    </xf>
    <xf borderId="14" fillId="0" fontId="2" numFmtId="0" xfId="0" applyAlignment="1" applyBorder="1" applyFont="1">
      <alignment vertical="center"/>
    </xf>
    <xf borderId="15" fillId="5" fontId="10" numFmtId="166" xfId="0" applyAlignment="1" applyBorder="1" applyFill="1" applyFont="1" applyNumberFormat="1">
      <alignment horizontal="center" shrinkToFit="0" vertical="center" wrapText="1"/>
    </xf>
    <xf borderId="0" fillId="0" fontId="3" numFmtId="166" xfId="0" applyAlignment="1" applyFont="1" applyNumberFormat="1">
      <alignment horizontal="center" vertical="center"/>
    </xf>
    <xf borderId="16" fillId="4" fontId="8" numFmtId="0" xfId="0" applyAlignment="1" applyBorder="1" applyFont="1">
      <alignment horizontal="center" vertical="center"/>
    </xf>
    <xf borderId="17" fillId="0" fontId="2" numFmtId="0" xfId="0" applyAlignment="1" applyBorder="1" applyFont="1">
      <alignment vertical="center"/>
    </xf>
    <xf borderId="16" fillId="4" fontId="8" numFmtId="9" xfId="0" applyAlignment="1" applyBorder="1" applyFont="1" applyNumberFormat="1">
      <alignment horizontal="center" readingOrder="0" vertical="center"/>
    </xf>
    <xf borderId="18" fillId="0" fontId="8" numFmtId="0" xfId="0" applyAlignment="1" applyBorder="1" applyFont="1">
      <alignment vertical="center"/>
    </xf>
    <xf borderId="19" fillId="0" fontId="8" numFmtId="167" xfId="0" applyAlignment="1" applyBorder="1" applyFont="1" applyNumberFormat="1">
      <alignment horizontal="center" vertical="center"/>
    </xf>
    <xf borderId="20" fillId="0" fontId="2" numFmtId="0" xfId="0" applyAlignment="1" applyBorder="1" applyFont="1">
      <alignment vertical="center"/>
    </xf>
    <xf borderId="21" fillId="0" fontId="3" numFmtId="0" xfId="0" applyAlignment="1" applyBorder="1" applyFont="1">
      <alignment horizontal="center" shrinkToFit="0" vertical="center" wrapText="1"/>
    </xf>
    <xf borderId="22" fillId="0" fontId="4" numFmtId="0" xfId="0" applyAlignment="1" applyBorder="1" applyFont="1">
      <alignment vertical="center"/>
    </xf>
    <xf borderId="6" fillId="0" fontId="11" numFmtId="0" xfId="0" applyAlignment="1" applyBorder="1" applyFont="1">
      <alignment vertical="center"/>
    </xf>
    <xf borderId="7" fillId="4" fontId="3" numFmtId="168" xfId="0" applyAlignment="1" applyBorder="1" applyFont="1" applyNumberFormat="1">
      <alignment horizontal="center" vertical="center"/>
    </xf>
    <xf borderId="23" fillId="0" fontId="2" numFmtId="0" xfId="0" applyAlignment="1" applyBorder="1" applyFont="1">
      <alignment vertical="center"/>
    </xf>
    <xf borderId="11" fillId="0" fontId="11" numFmtId="0" xfId="0" applyAlignment="1" applyBorder="1" applyFont="1">
      <alignment horizontal="left" vertical="center"/>
    </xf>
    <xf borderId="12" fillId="4" fontId="10" numFmtId="168" xfId="0" applyAlignment="1" applyBorder="1" applyFont="1" applyNumberFormat="1">
      <alignment horizontal="center" vertical="center"/>
    </xf>
    <xf borderId="18" fillId="0" fontId="11" numFmtId="0" xfId="0" applyAlignment="1" applyBorder="1" applyFont="1">
      <alignment horizontal="left" shrinkToFit="0" vertical="center" wrapText="1"/>
    </xf>
    <xf borderId="24" fillId="4" fontId="10" numFmtId="168" xfId="0" applyAlignment="1" applyBorder="1" applyFont="1" applyNumberFormat="1">
      <alignment horizontal="center" vertical="center"/>
    </xf>
    <xf borderId="0" fillId="0" fontId="10" numFmtId="0" xfId="0" applyAlignment="1" applyFont="1">
      <alignment horizontal="center" shrinkToFit="0" vertical="center" wrapText="1"/>
    </xf>
    <xf borderId="25" fillId="6" fontId="12" numFmtId="0" xfId="0" applyAlignment="1" applyBorder="1" applyFill="1" applyFont="1">
      <alignment horizontal="center" shrinkToFit="0" vertical="center" wrapText="1"/>
    </xf>
    <xf borderId="26" fillId="0" fontId="2" numFmtId="0" xfId="0" applyAlignment="1" applyBorder="1" applyFont="1">
      <alignment vertical="center"/>
    </xf>
    <xf borderId="27" fillId="0" fontId="2" numFmtId="0" xfId="0" applyAlignment="1" applyBorder="1" applyFont="1">
      <alignment vertical="center"/>
    </xf>
    <xf borderId="28" fillId="0" fontId="2" numFmtId="0" xfId="0" applyAlignment="1" applyBorder="1" applyFont="1">
      <alignment vertical="center"/>
    </xf>
    <xf borderId="29" fillId="0" fontId="2" numFmtId="0" xfId="0" applyAlignment="1" applyBorder="1" applyFont="1">
      <alignment vertical="center"/>
    </xf>
    <xf borderId="30" fillId="0" fontId="2" numFmtId="0" xfId="0" applyAlignment="1" applyBorder="1" applyFont="1">
      <alignment vertical="center"/>
    </xf>
    <xf borderId="31" fillId="0" fontId="2" numFmtId="0" xfId="0" applyAlignment="1" applyBorder="1" applyFont="1">
      <alignment vertical="center"/>
    </xf>
    <xf borderId="32" fillId="0" fontId="2" numFmtId="0" xfId="0" applyAlignment="1" applyBorder="1" applyFont="1">
      <alignment vertical="center"/>
    </xf>
    <xf borderId="25" fillId="0" fontId="3" numFmtId="166" xfId="0" applyAlignment="1" applyBorder="1" applyFont="1" applyNumberFormat="1">
      <alignment horizontal="center" shrinkToFit="0" vertical="center" wrapText="1"/>
    </xf>
    <xf borderId="4" fillId="7" fontId="10" numFmtId="0" xfId="0" applyAlignment="1" applyBorder="1" applyFill="1" applyFont="1">
      <alignment horizontal="center" shrinkToFit="0" vertical="center" wrapText="1"/>
    </xf>
    <xf borderId="4" fillId="7" fontId="10" numFmtId="166" xfId="0" applyAlignment="1" applyBorder="1" applyFont="1" applyNumberFormat="1">
      <alignment horizontal="center" shrinkToFit="0" vertical="center" wrapText="1"/>
    </xf>
    <xf borderId="4" fillId="7" fontId="3" numFmtId="0" xfId="0" applyAlignment="1" applyBorder="1" applyFont="1">
      <alignment horizontal="center" vertical="center"/>
    </xf>
    <xf borderId="33" fillId="0" fontId="2" numFmtId="0" xfId="0" applyAlignment="1" applyBorder="1" applyFont="1">
      <alignment vertical="center"/>
    </xf>
    <xf borderId="4" fillId="0" fontId="6" numFmtId="169" xfId="0" applyAlignment="1" applyBorder="1" applyFont="1" applyNumberFormat="1">
      <alignment horizontal="center" shrinkToFit="0" vertical="center" wrapText="1"/>
    </xf>
    <xf borderId="4" fillId="3" fontId="6" numFmtId="166" xfId="0" applyAlignment="1" applyBorder="1" applyFont="1" applyNumberFormat="1">
      <alignment horizontal="center" shrinkToFit="0" vertical="center" wrapText="1"/>
    </xf>
    <xf borderId="4" fillId="3" fontId="6" numFmtId="166" xfId="0" applyAlignment="1" applyBorder="1" applyFont="1" applyNumberFormat="1">
      <alignment horizontal="left" shrinkToFit="0" vertical="center" wrapText="1"/>
    </xf>
    <xf borderId="4" fillId="0" fontId="6"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0" fillId="0" fontId="3" numFmtId="0" xfId="0" applyAlignment="1" applyFont="1">
      <alignment horizontal="center" vertical="bottom"/>
    </xf>
    <xf borderId="0" fillId="0" fontId="3" numFmtId="0" xfId="0" applyAlignment="1" applyFont="1">
      <alignment horizontal="center" shrinkToFit="0" vertical="bottom" wrapText="1"/>
    </xf>
    <xf borderId="0" fillId="0" fontId="10" numFmtId="0" xfId="0" applyAlignment="1" applyFont="1">
      <alignment horizontal="center" vertical="center"/>
    </xf>
    <xf borderId="0" fillId="0" fontId="6" numFmtId="166" xfId="0" applyAlignment="1" applyFont="1" applyNumberFormat="1">
      <alignment horizontal="center" vertical="center"/>
    </xf>
    <xf borderId="4" fillId="3" fontId="6" numFmtId="164" xfId="0" applyAlignment="1" applyBorder="1" applyFont="1" applyNumberFormat="1">
      <alignment horizontal="center" shrinkToFit="0" vertical="bottom" wrapText="1"/>
    </xf>
    <xf borderId="4" fillId="3" fontId="6" numFmtId="166" xfId="0" applyAlignment="1" applyBorder="1" applyFont="1" applyNumberFormat="1">
      <alignment horizontal="left" shrinkToFit="0" vertical="bottom" wrapText="1"/>
    </xf>
    <xf borderId="34" fillId="0" fontId="13" numFmtId="0" xfId="0" applyAlignment="1" applyBorder="1" applyFont="1">
      <alignment horizontal="center" vertical="center"/>
    </xf>
    <xf borderId="0" fillId="0" fontId="13" numFmtId="0" xfId="0" applyAlignment="1" applyFont="1">
      <alignment horizontal="center" vertical="center"/>
    </xf>
    <xf borderId="0" fillId="0" fontId="14" numFmtId="0" xfId="0" applyAlignment="1" applyFont="1">
      <alignment horizontal="left" vertical="center"/>
    </xf>
    <xf borderId="35" fillId="0" fontId="4" numFmtId="0" xfId="0" applyAlignment="1" applyBorder="1" applyFont="1">
      <alignment vertical="center"/>
    </xf>
    <xf borderId="4" fillId="3" fontId="15" numFmtId="164" xfId="0" applyAlignment="1" applyBorder="1" applyFont="1" applyNumberFormat="1">
      <alignment horizontal="center" shrinkToFit="0" vertical="bottom" wrapText="1"/>
    </xf>
    <xf borderId="0" fillId="0" fontId="10" numFmtId="166" xfId="0" applyAlignment="1" applyFont="1" applyNumberFormat="1">
      <alignment horizontal="center" vertical="center"/>
    </xf>
    <xf borderId="0" fillId="0" fontId="6" numFmtId="0" xfId="0" applyAlignment="1" applyFont="1">
      <alignment horizontal="center" readingOrder="0" vertical="bottom"/>
    </xf>
    <xf borderId="0" fillId="0" fontId="3" numFmtId="164" xfId="0" applyAlignment="1" applyFont="1" applyNumberFormat="1">
      <alignment horizontal="center" shrinkToFit="0" vertical="bottom" wrapText="1"/>
    </xf>
    <xf borderId="0" fillId="0" fontId="3" numFmtId="165" xfId="0" applyAlignment="1" applyFont="1" applyNumberFormat="1">
      <alignment horizontal="center" shrinkToFit="0" vertical="bottom" wrapText="1"/>
    </xf>
    <xf borderId="4" fillId="3" fontId="6" numFmtId="0" xfId="0" applyAlignment="1" applyBorder="1" applyFont="1">
      <alignment horizontal="center" vertical="bottom"/>
    </xf>
    <xf borderId="4" fillId="3" fontId="3" numFmtId="0" xfId="0" applyAlignment="1" applyBorder="1" applyFont="1">
      <alignment horizontal="center" shrinkToFit="0" vertical="bottom" wrapText="1"/>
    </xf>
    <xf borderId="36" fillId="3" fontId="6" numFmtId="164" xfId="0" applyAlignment="1" applyBorder="1" applyFont="1" applyNumberFormat="1">
      <alignment horizontal="center" shrinkToFit="0" vertical="bottom" wrapText="1"/>
    </xf>
    <xf borderId="36" fillId="3" fontId="16" numFmtId="168" xfId="0" applyAlignment="1" applyBorder="1" applyFont="1" applyNumberFormat="1">
      <alignment horizontal="center" shrinkToFit="0" vertical="bottom" wrapText="1"/>
    </xf>
    <xf borderId="4" fillId="3" fontId="3" numFmtId="0" xfId="0" applyAlignment="1" applyBorder="1" applyFont="1">
      <alignment horizontal="left" vertical="center"/>
    </xf>
    <xf borderId="4" fillId="3" fontId="10" numFmtId="0" xfId="0" applyAlignment="1" applyBorder="1" applyFont="1">
      <alignment horizontal="center" shrinkToFit="0" vertical="center" wrapText="1"/>
    </xf>
    <xf borderId="4" fillId="3" fontId="10" numFmtId="0" xfId="0" applyAlignment="1" applyBorder="1" applyFont="1">
      <alignment horizontal="center" vertical="center"/>
    </xf>
    <xf borderId="4" fillId="8" fontId="6" numFmtId="164" xfId="0" applyAlignment="1" applyBorder="1" applyFill="1" applyFont="1" applyNumberFormat="1">
      <alignment horizontal="center" shrinkToFit="0" vertical="bottom" wrapText="1"/>
    </xf>
    <xf borderId="4" fillId="8" fontId="6" numFmtId="168" xfId="0" applyAlignment="1" applyBorder="1" applyFont="1" applyNumberFormat="1">
      <alignment horizontal="center" shrinkToFit="0" vertical="bottom" wrapText="1"/>
    </xf>
    <xf borderId="16" fillId="0" fontId="10" numFmtId="0" xfId="0" applyAlignment="1" applyBorder="1" applyFont="1">
      <alignment shrinkToFit="0" vertical="center" wrapText="1"/>
    </xf>
    <xf borderId="37" fillId="0" fontId="3" numFmtId="0" xfId="0" applyAlignment="1" applyBorder="1" applyFont="1">
      <alignment shrinkToFit="0" vertical="center" wrapText="1"/>
    </xf>
    <xf borderId="31" fillId="0" fontId="3" numFmtId="0" xfId="0" applyAlignment="1" applyBorder="1" applyFont="1">
      <alignment shrinkToFit="0" vertical="center" wrapText="1"/>
    </xf>
    <xf borderId="38" fillId="0" fontId="3" numFmtId="0" xfId="0" applyAlignment="1" applyBorder="1" applyFont="1">
      <alignment shrinkToFit="0" vertical="center" wrapText="1"/>
    </xf>
    <xf borderId="17" fillId="0" fontId="3" numFmtId="0" xfId="0" applyAlignment="1" applyBorder="1" applyFont="1">
      <alignment shrinkToFit="0" vertical="center" wrapText="1"/>
    </xf>
    <xf borderId="39" fillId="0" fontId="3" numFmtId="0" xfId="0" applyAlignment="1" applyBorder="1" applyFont="1">
      <alignment horizontal="left" shrinkToFit="0" vertical="center" wrapText="1"/>
    </xf>
    <xf borderId="40" fillId="0" fontId="2" numFmtId="0" xfId="0" applyAlignment="1" applyBorder="1" applyFont="1">
      <alignment vertical="center"/>
    </xf>
    <xf borderId="16" fillId="0" fontId="3" numFmtId="0" xfId="0" applyAlignment="1" applyBorder="1" applyFont="1">
      <alignment horizontal="left" vertical="center"/>
    </xf>
    <xf borderId="37" fillId="0" fontId="2" numFmtId="0" xfId="0" applyAlignment="1" applyBorder="1" applyFont="1">
      <alignment vertical="center"/>
    </xf>
    <xf borderId="38" fillId="0" fontId="2" numFmtId="0" xfId="0" applyAlignment="1" applyBorder="1" applyFont="1">
      <alignment vertical="center"/>
    </xf>
    <xf borderId="37" fillId="0" fontId="17" numFmtId="0" xfId="0" applyAlignment="1" applyBorder="1" applyFont="1">
      <alignment vertical="center"/>
    </xf>
    <xf borderId="17" fillId="0" fontId="3" numFmtId="0" xfId="0" applyAlignment="1" applyBorder="1" applyFont="1">
      <alignment horizontal="center" vertical="center"/>
    </xf>
    <xf borderId="39" fillId="0" fontId="18" numFmtId="0" xfId="0" applyAlignment="1" applyBorder="1" applyFont="1">
      <alignment horizontal="left" shrinkToFit="0" vertical="center" wrapText="1"/>
    </xf>
    <xf borderId="16" fillId="0" fontId="3" numFmtId="0" xfId="0" applyAlignment="1" applyBorder="1" applyFont="1">
      <alignment horizontal="left" shrinkToFit="0" vertical="center" wrapText="1"/>
    </xf>
    <xf borderId="17" fillId="0" fontId="3" numFmtId="0" xfId="0" applyAlignment="1" applyBorder="1" applyFont="1">
      <alignment horizontal="center" shrinkToFit="0" vertical="center" wrapText="1"/>
    </xf>
    <xf borderId="39" fillId="0" fontId="4" numFmtId="0" xfId="0" applyAlignment="1" applyBorder="1" applyFont="1">
      <alignment horizontal="left" shrinkToFit="0" vertical="center" wrapText="1"/>
    </xf>
    <xf borderId="16" fillId="0" fontId="3" numFmtId="0" xfId="0" applyAlignment="1" applyBorder="1" applyFont="1">
      <alignment horizontal="center" vertical="center"/>
    </xf>
    <xf borderId="37" fillId="0" fontId="3" numFmtId="0" xfId="0" applyAlignment="1" applyBorder="1" applyFont="1">
      <alignment horizontal="center" vertical="center"/>
    </xf>
    <xf borderId="38" fillId="0" fontId="3" numFmtId="0" xfId="0" applyAlignment="1" applyBorder="1" applyFont="1">
      <alignment horizontal="center" vertical="center"/>
    </xf>
    <xf borderId="41" fillId="0" fontId="3" numFmtId="0" xfId="0" applyAlignment="1" applyBorder="1" applyFont="1">
      <alignment horizontal="center" vertical="bottom"/>
    </xf>
    <xf borderId="19" fillId="0" fontId="3" numFmtId="0" xfId="0" applyAlignment="1" applyBorder="1" applyFont="1">
      <alignment horizontal="center" vertical="bottom"/>
    </xf>
    <xf borderId="42" fillId="0" fontId="3" numFmtId="0" xfId="0" applyAlignment="1" applyBorder="1" applyFont="1">
      <alignment horizontal="center" vertical="bottom"/>
    </xf>
    <xf borderId="20" fillId="0" fontId="3" numFmtId="0" xfId="0" applyAlignment="1" applyBorder="1" applyFont="1">
      <alignment horizontal="center" vertical="bottom"/>
    </xf>
    <xf borderId="0" fillId="0" fontId="6" numFmtId="0" xfId="0" applyAlignment="1" applyFont="1">
      <alignment horizontal="center" vertical="bottom"/>
    </xf>
    <xf borderId="0" fillId="0" fontId="19" numFmtId="0" xfId="0" applyAlignment="1" applyFont="1">
      <alignment horizontal="center" vertical="bottom"/>
    </xf>
    <xf borderId="15" fillId="2" fontId="19" numFmtId="0" xfId="0" applyAlignment="1" applyBorder="1" applyFont="1">
      <alignment horizontal="center" vertical="bottom"/>
    </xf>
    <xf borderId="22" fillId="0" fontId="2" numFmtId="0" xfId="0" applyAlignment="1" applyBorder="1" applyFont="1">
      <alignment vertical="center"/>
    </xf>
    <xf borderId="43" fillId="9" fontId="20" numFmtId="0" xfId="0" applyAlignment="1" applyBorder="1" applyFill="1" applyFont="1">
      <alignment horizontal="center" vertical="bottom"/>
    </xf>
    <xf borderId="44" fillId="0" fontId="2" numFmtId="0" xfId="0" applyAlignment="1" applyBorder="1" applyFont="1">
      <alignment vertical="center"/>
    </xf>
    <xf borderId="43" fillId="2" fontId="20" numFmtId="0" xfId="0" applyAlignment="1" applyBorder="1" applyFont="1">
      <alignment horizontal="center" vertical="bottom"/>
    </xf>
    <xf borderId="43" fillId="10" fontId="20" numFmtId="0" xfId="0" applyAlignment="1" applyBorder="1" applyFill="1" applyFont="1">
      <alignment horizontal="center" vertical="bottom"/>
    </xf>
    <xf borderId="45" fillId="0" fontId="2" numFmtId="0" xfId="0" applyAlignment="1" applyBorder="1" applyFont="1">
      <alignment vertical="center"/>
    </xf>
    <xf borderId="43" fillId="11" fontId="20" numFmtId="0" xfId="0" applyAlignment="1" applyBorder="1" applyFill="1" applyFont="1">
      <alignment horizontal="center" shrinkToFit="0" vertical="bottom" wrapText="1"/>
    </xf>
    <xf borderId="43" fillId="12" fontId="20" numFmtId="0" xfId="0" applyAlignment="1" applyBorder="1" applyFill="1" applyFont="1">
      <alignment horizontal="center" shrinkToFit="0" vertical="bottom" wrapText="1"/>
    </xf>
    <xf borderId="43" fillId="13" fontId="20" numFmtId="0" xfId="0" applyAlignment="1" applyBorder="1" applyFill="1" applyFont="1">
      <alignment horizontal="center" vertical="bottom"/>
    </xf>
    <xf borderId="43" fillId="14" fontId="20" numFmtId="0" xfId="0" applyAlignment="1" applyBorder="1" applyFill="1" applyFont="1">
      <alignment horizontal="center" vertical="bottom"/>
    </xf>
    <xf borderId="34" fillId="15" fontId="20" numFmtId="0" xfId="0" applyAlignment="1" applyBorder="1" applyFill="1" applyFont="1">
      <alignment horizontal="center" vertical="bottom"/>
    </xf>
    <xf borderId="46" fillId="15" fontId="20" numFmtId="0" xfId="0" applyAlignment="1" applyBorder="1" applyFont="1">
      <alignment horizontal="center" vertical="bottom"/>
    </xf>
    <xf borderId="47" fillId="9" fontId="20" numFmtId="0" xfId="0" applyAlignment="1" applyBorder="1" applyFont="1">
      <alignment horizontal="center" vertical="bottom"/>
    </xf>
    <xf borderId="47" fillId="2" fontId="20" numFmtId="0" xfId="0" applyAlignment="1" applyBorder="1" applyFont="1">
      <alignment horizontal="center" vertical="bottom"/>
    </xf>
    <xf borderId="47" fillId="10" fontId="20" numFmtId="0" xfId="0" applyAlignment="1" applyBorder="1" applyFont="1">
      <alignment horizontal="center" vertical="bottom"/>
    </xf>
    <xf borderId="47" fillId="11" fontId="20" numFmtId="0" xfId="0" applyAlignment="1" applyBorder="1" applyFont="1">
      <alignment horizontal="center" vertical="bottom"/>
    </xf>
    <xf borderId="47" fillId="12" fontId="20" numFmtId="0" xfId="0" applyAlignment="1" applyBorder="1" applyFont="1">
      <alignment horizontal="center" vertical="bottom"/>
    </xf>
    <xf borderId="47" fillId="13" fontId="20" numFmtId="0" xfId="0" applyAlignment="1" applyBorder="1" applyFont="1">
      <alignment horizontal="center" vertical="bottom"/>
    </xf>
    <xf borderId="46" fillId="13" fontId="20" numFmtId="0" xfId="0" applyAlignment="1" applyBorder="1" applyFont="1">
      <alignment horizontal="center" vertical="bottom"/>
    </xf>
    <xf borderId="48" fillId="14" fontId="20" numFmtId="0" xfId="0" applyAlignment="1" applyBorder="1" applyFont="1">
      <alignment horizontal="center" vertical="bottom"/>
    </xf>
    <xf borderId="46" fillId="14" fontId="20" numFmtId="0" xfId="0" applyAlignment="1" applyBorder="1" applyFont="1">
      <alignment horizontal="center" vertical="bottom"/>
    </xf>
    <xf borderId="48" fillId="13" fontId="20" numFmtId="0" xfId="0" applyAlignment="1" applyBorder="1" applyFont="1">
      <alignment horizontal="center" vertical="bottom"/>
    </xf>
    <xf borderId="15" fillId="16" fontId="20" numFmtId="0" xfId="0" applyAlignment="1" applyBorder="1" applyFill="1" applyFont="1">
      <alignment horizontal="left" vertical="bottom"/>
    </xf>
    <xf borderId="4" fillId="2" fontId="20" numFmtId="0" xfId="0" applyAlignment="1" applyBorder="1" applyFont="1">
      <alignment horizontal="center" vertical="bottom"/>
    </xf>
    <xf borderId="4" fillId="2" fontId="19" numFmtId="0" xfId="0" applyAlignment="1" applyBorder="1" applyFont="1">
      <alignment horizontal="center" vertical="bottom"/>
    </xf>
    <xf borderId="4" fillId="0" fontId="19" numFmtId="0" xfId="0" applyAlignment="1" applyBorder="1" applyFont="1">
      <alignment vertical="bottom"/>
    </xf>
    <xf borderId="32" fillId="0" fontId="21" numFmtId="0" xfId="0" applyAlignment="1" applyBorder="1" applyFont="1">
      <alignment horizontal="center" shrinkToFit="1" vertical="bottom" wrapText="0"/>
    </xf>
    <xf borderId="33" fillId="0" fontId="19" numFmtId="1" xfId="0" applyAlignment="1" applyBorder="1" applyFont="1" applyNumberFormat="1">
      <alignment horizontal="center" vertical="bottom"/>
    </xf>
    <xf borderId="33" fillId="0" fontId="22" numFmtId="0" xfId="0" applyAlignment="1" applyBorder="1" applyFont="1">
      <alignment horizontal="center" vertical="bottom"/>
    </xf>
    <xf borderId="4" fillId="2" fontId="22" numFmtId="1" xfId="0" applyAlignment="1" applyBorder="1" applyFont="1" applyNumberFormat="1">
      <alignment horizontal="center" vertical="bottom"/>
    </xf>
    <xf borderId="30" fillId="0" fontId="22" numFmtId="0" xfId="0" applyAlignment="1" applyBorder="1" applyFont="1">
      <alignment horizontal="center" vertical="bottom"/>
    </xf>
    <xf borderId="33" fillId="0" fontId="22" numFmtId="1" xfId="0" applyAlignment="1" applyBorder="1" applyFont="1" applyNumberFormat="1">
      <alignment horizontal="center" vertical="bottom"/>
    </xf>
    <xf borderId="33" fillId="0" fontId="19" numFmtId="0" xfId="0" applyAlignment="1" applyBorder="1" applyFont="1">
      <alignment horizontal="center" vertical="bottom"/>
    </xf>
    <xf borderId="38" fillId="0" fontId="21" numFmtId="0" xfId="0" applyAlignment="1" applyBorder="1" applyFont="1">
      <alignment horizontal="center" shrinkToFit="1" vertical="bottom" wrapText="0"/>
    </xf>
    <xf borderId="49" fillId="2" fontId="22" numFmtId="1" xfId="0" applyAlignment="1" applyBorder="1" applyFont="1" applyNumberFormat="1">
      <alignment horizontal="center" vertical="bottom"/>
    </xf>
    <xf borderId="4" fillId="16" fontId="20" numFmtId="0" xfId="0" applyAlignment="1" applyBorder="1" applyFont="1">
      <alignment horizontal="left" vertical="bottom"/>
    </xf>
    <xf borderId="33" fillId="0" fontId="19" numFmtId="0" xfId="0" applyAlignment="1" applyBorder="1" applyFont="1">
      <alignment vertical="bottom"/>
    </xf>
    <xf borderId="38" fillId="0" fontId="22" numFmtId="0" xfId="0" applyAlignment="1" applyBorder="1" applyFont="1">
      <alignment horizontal="center" vertical="bottom"/>
    </xf>
    <xf borderId="38" fillId="0" fontId="21" numFmtId="0" xfId="0" applyAlignment="1" applyBorder="1" applyFont="1">
      <alignment horizontal="center" vertical="bottom"/>
    </xf>
    <xf borderId="38" fillId="0" fontId="19" numFmtId="0" xfId="0" applyAlignment="1" applyBorder="1" applyFont="1">
      <alignment horizontal="center" vertical="bottom"/>
    </xf>
    <xf borderId="4" fillId="0" fontId="19" numFmtId="0" xfId="0" applyAlignment="1" applyBorder="1" applyFont="1">
      <alignment horizontal="center" vertical="bottom"/>
    </xf>
    <xf borderId="30" fillId="0" fontId="19" numFmtId="0" xfId="0" applyAlignment="1" applyBorder="1" applyFont="1">
      <alignment horizontal="center" vertical="bottom"/>
    </xf>
    <xf borderId="4" fillId="16" fontId="20" numFmtId="0" xfId="0" applyAlignment="1" applyBorder="1" applyFont="1">
      <alignment vertical="bottom"/>
    </xf>
    <xf borderId="38" fillId="0" fontId="21" numFmtId="0" xfId="0" applyAlignment="1" applyBorder="1" applyFont="1">
      <alignment horizontal="center" shrinkToFit="1" vertical="center" wrapText="0"/>
    </xf>
    <xf borderId="4" fillId="2" fontId="19" numFmtId="0" xfId="0" applyAlignment="1" applyBorder="1" applyFont="1">
      <alignment vertical="bottom"/>
    </xf>
    <xf borderId="38" fillId="0" fontId="23" numFmtId="0" xfId="0" applyAlignment="1" applyBorder="1" applyFont="1">
      <alignment horizontal="center" vertical="bottom"/>
    </xf>
    <xf borderId="4" fillId="2" fontId="19" numFmtId="1" xfId="0" applyAlignment="1" applyBorder="1" applyFont="1" applyNumberFormat="1">
      <alignment horizontal="center" vertical="bottom"/>
    </xf>
    <xf borderId="4" fillId="0" fontId="22" numFmtId="1" xfId="0" applyAlignment="1" applyBorder="1" applyFont="1" applyNumberFormat="1">
      <alignment horizontal="center" vertical="bottom"/>
    </xf>
    <xf borderId="0" fillId="0" fontId="19" numFmtId="0" xfId="0" applyAlignment="1" applyFont="1">
      <alignment vertical="bottom"/>
    </xf>
    <xf borderId="15" fillId="2" fontId="19" numFmtId="0" xfId="0" applyAlignment="1" applyBorder="1" applyFont="1">
      <alignment vertical="bottom"/>
    </xf>
    <xf borderId="0" fillId="0" fontId="24" numFmtId="0" xfId="0" applyAlignment="1" applyFont="1">
      <alignment vertical="bottom"/>
    </xf>
    <xf borderId="43" fillId="15" fontId="20" numFmtId="0" xfId="0" applyAlignment="1" applyBorder="1" applyFont="1">
      <alignment horizontal="center" shrinkToFit="0" vertical="bottom" wrapText="1"/>
    </xf>
    <xf borderId="43" fillId="15" fontId="20" numFmtId="0" xfId="0" applyAlignment="1" applyBorder="1" applyFont="1">
      <alignment horizontal="center" vertical="bottom"/>
    </xf>
    <xf borderId="50" fillId="15" fontId="20" numFmtId="0" xfId="0" applyAlignment="1" applyBorder="1" applyFont="1">
      <alignment horizontal="center" shrinkToFit="0" vertical="bottom" wrapText="1"/>
    </xf>
    <xf borderId="51" fillId="0" fontId="19" numFmtId="0" xfId="0" applyAlignment="1" applyBorder="1" applyFont="1">
      <alignment horizontal="center" vertical="bottom"/>
    </xf>
    <xf borderId="52" fillId="0" fontId="2" numFmtId="0" xfId="0" applyAlignment="1" applyBorder="1" applyFont="1">
      <alignment vertical="center"/>
    </xf>
    <xf borderId="43" fillId="0" fontId="19" numFmtId="0" xfId="0" applyAlignment="1" applyBorder="1" applyFont="1">
      <alignment horizontal="center" vertical="bottom"/>
    </xf>
    <xf borderId="0" fillId="0" fontId="20" numFmtId="0" xfId="0" applyAlignment="1" applyFont="1">
      <alignment horizontal="center" vertical="bottom"/>
    </xf>
    <xf borderId="36" fillId="16" fontId="20" numFmtId="0" xfId="0" applyAlignment="1" applyBorder="1" applyFont="1">
      <alignment vertical="bottom"/>
    </xf>
    <xf borderId="4" fillId="2" fontId="19" numFmtId="170" xfId="0" applyAlignment="1" applyBorder="1" applyFont="1" applyNumberFormat="1">
      <alignment horizontal="center" vertical="bottom"/>
    </xf>
    <xf borderId="32" fillId="0" fontId="19" numFmtId="0" xfId="0" applyAlignment="1" applyBorder="1" applyFont="1">
      <alignment vertical="bottom"/>
    </xf>
    <xf borderId="38" fillId="0" fontId="19" numFmtId="0" xfId="0" applyAlignment="1" applyBorder="1" applyFont="1">
      <alignment vertical="bottom"/>
    </xf>
    <xf borderId="38" fillId="0" fontId="23" numFmtId="0" xfId="0" applyAlignment="1" applyBorder="1" applyFont="1">
      <alignment shrinkToFit="1" vertical="center" wrapText="0"/>
    </xf>
    <xf borderId="49" fillId="2" fontId="19" numFmtId="1" xfId="0" applyAlignment="1" applyBorder="1" applyFont="1" applyNumberFormat="1">
      <alignment horizontal="center" vertical="bottom"/>
    </xf>
    <xf borderId="38" fillId="0" fontId="23" numFmtId="0" xfId="0" applyAlignment="1" applyBorder="1" applyFont="1">
      <alignment vertical="center"/>
    </xf>
    <xf borderId="0" fillId="0" fontId="23" numFmtId="0" xfId="0" applyAlignment="1" applyFont="1">
      <alignment shrinkToFit="1" vertical="center" wrapText="0"/>
    </xf>
    <xf borderId="15" fillId="2" fontId="19" numFmtId="1" xfId="0" applyAlignment="1" applyBorder="1" applyFont="1" applyNumberFormat="1">
      <alignment horizontal="center" vertical="bottom"/>
    </xf>
    <xf borderId="38" fillId="0" fontId="19" numFmtId="0" xfId="0" applyAlignment="1" applyBorder="1" applyFont="1">
      <alignment horizontal="left" vertical="bottom"/>
    </xf>
    <xf borderId="38" fillId="0" fontId="23" numFmtId="0" xfId="0" applyAlignment="1" applyBorder="1" applyFont="1">
      <alignment horizontal="left" vertical="bottom"/>
    </xf>
    <xf borderId="32" fillId="0" fontId="23" numFmtId="0" xfId="0" applyAlignment="1" applyBorder="1" applyFont="1">
      <alignment horizontal="center" vertical="bottom"/>
    </xf>
    <xf borderId="26" fillId="0" fontId="19" numFmtId="0" xfId="0" applyAlignment="1" applyBorder="1" applyFont="1">
      <alignment horizontal="center" vertical="bottom"/>
    </xf>
    <xf borderId="10" fillId="0" fontId="19" numFmtId="0" xfId="0" applyAlignment="1" applyBorder="1" applyFont="1">
      <alignment horizontal="center" vertical="bottom"/>
    </xf>
    <xf borderId="43" fillId="8" fontId="20" numFmtId="0" xfId="0" applyAlignment="1" applyBorder="1" applyFont="1">
      <alignment horizontal="center" vertical="bottom"/>
    </xf>
    <xf borderId="43" fillId="0" fontId="20" numFmtId="0" xfId="0" applyAlignment="1" applyBorder="1" applyFont="1">
      <alignment horizontal="center" vertical="bottom"/>
    </xf>
    <xf borderId="43" fillId="16" fontId="20" numFmtId="0" xfId="0" applyAlignment="1" applyBorder="1" applyFont="1">
      <alignment horizontal="center" vertical="bottom"/>
    </xf>
    <xf borderId="43" fillId="17" fontId="20" numFmtId="0" xfId="0" applyAlignment="1" applyBorder="1" applyFill="1" applyFont="1">
      <alignment horizontal="center" vertical="bottom"/>
    </xf>
    <xf borderId="53" fillId="12" fontId="20" numFmtId="0" xfId="0" applyAlignment="1" applyBorder="1" applyFont="1">
      <alignment horizontal="left" vertical="bottom"/>
    </xf>
    <xf borderId="47" fillId="8" fontId="20" numFmtId="0" xfId="0" applyAlignment="1" applyBorder="1" applyFont="1">
      <alignment horizontal="center" vertical="bottom"/>
    </xf>
    <xf borderId="54" fillId="0" fontId="20" numFmtId="0" xfId="0" applyAlignment="1" applyBorder="1" applyFont="1">
      <alignment horizontal="center" vertical="bottom"/>
    </xf>
    <xf borderId="47" fillId="16" fontId="20" numFmtId="0" xfId="0" applyAlignment="1" applyBorder="1" applyFont="1">
      <alignment horizontal="center" vertical="bottom"/>
    </xf>
    <xf borderId="47" fillId="17" fontId="20" numFmtId="0" xfId="0" applyAlignment="1" applyBorder="1" applyFont="1">
      <alignment horizontal="center" vertical="bottom"/>
    </xf>
    <xf borderId="27" fillId="0" fontId="19" numFmtId="0" xfId="0" applyAlignment="1" applyBorder="1" applyFont="1">
      <alignment horizontal="center" vertical="bottom"/>
    </xf>
    <xf borderId="10" fillId="0" fontId="19" numFmtId="0" xfId="0" applyAlignment="1" applyBorder="1" applyFont="1">
      <alignment vertical="bottom"/>
    </xf>
    <xf borderId="55" fillId="16" fontId="20" numFmtId="0" xfId="0" applyAlignment="1" applyBorder="1" applyFont="1">
      <alignment vertical="bottom"/>
    </xf>
    <xf borderId="4" fillId="2" fontId="20" numFmtId="0" xfId="0" applyAlignment="1" applyBorder="1" applyFont="1">
      <alignment horizontal="left" vertical="bottom"/>
    </xf>
    <xf borderId="56" fillId="2" fontId="19" numFmtId="0" xfId="0" applyAlignment="1" applyBorder="1" applyFont="1">
      <alignment horizontal="center" vertical="bottom"/>
    </xf>
    <xf borderId="57" fillId="2" fontId="19" numFmtId="0" xfId="0" applyAlignment="1" applyBorder="1" applyFont="1">
      <alignment horizontal="center" vertical="bottom"/>
    </xf>
    <xf borderId="57" fillId="2" fontId="19" numFmtId="0" xfId="0" applyAlignment="1" applyBorder="1" applyFont="1">
      <alignment vertical="bottom"/>
    </xf>
    <xf borderId="58" fillId="0" fontId="19" numFmtId="0" xfId="0" applyAlignment="1" applyBorder="1" applyFont="1">
      <alignment vertical="bottom"/>
    </xf>
    <xf borderId="4" fillId="0" fontId="19" numFmtId="0" xfId="0" applyAlignment="1" applyBorder="1" applyFont="1">
      <alignment horizontal="left" vertical="bottom"/>
    </xf>
    <xf borderId="4" fillId="0" fontId="19" numFmtId="171" xfId="0" applyAlignment="1" applyBorder="1" applyFont="1" applyNumberFormat="1">
      <alignment vertical="bottom"/>
    </xf>
    <xf borderId="4" fillId="0" fontId="22" numFmtId="0" xfId="0" applyAlignment="1" applyBorder="1" applyFont="1">
      <alignment horizontal="center" vertical="bottom"/>
    </xf>
    <xf borderId="29" fillId="0" fontId="19" numFmtId="0" xfId="0" applyAlignment="1" applyBorder="1" applyFont="1">
      <alignment horizontal="center" vertical="bottom"/>
    </xf>
    <xf borderId="14" fillId="0" fontId="19" numFmtId="0" xfId="0" applyAlignment="1" applyBorder="1" applyFont="1">
      <alignment horizontal="center" vertical="bottom"/>
    </xf>
    <xf borderId="14" fillId="0" fontId="19" numFmtId="0" xfId="0" applyAlignment="1" applyBorder="1" applyFont="1">
      <alignment vertical="bottom"/>
    </xf>
    <xf borderId="59" fillId="16" fontId="20" numFmtId="0" xfId="0" applyAlignment="1" applyBorder="1" applyFont="1">
      <alignment vertical="bottom"/>
    </xf>
    <xf borderId="15" fillId="16" fontId="20" numFmtId="0" xfId="0" applyAlignment="1" applyBorder="1" applyFont="1">
      <alignment vertical="bottom"/>
    </xf>
    <xf borderId="60" fillId="2" fontId="19" numFmtId="0" xfId="0" applyAlignment="1" applyBorder="1" applyFont="1">
      <alignment horizontal="center" vertical="bottom"/>
    </xf>
    <xf borderId="61" fillId="0" fontId="19" numFmtId="0" xfId="0" applyAlignment="1" applyBorder="1" applyFont="1">
      <alignment vertical="bottom"/>
    </xf>
    <xf borderId="42" fillId="0" fontId="19" numFmtId="0" xfId="0" applyAlignment="1" applyBorder="1" applyFont="1">
      <alignment horizontal="center" vertical="bottom"/>
    </xf>
    <xf borderId="62" fillId="0" fontId="19" numFmtId="0" xfId="0" applyAlignment="1" applyBorder="1" applyFont="1">
      <alignment horizontal="center" vertical="bottom"/>
    </xf>
    <xf borderId="62" fillId="0" fontId="19" numFmtId="0" xfId="0" applyAlignment="1" applyBorder="1" applyFont="1">
      <alignment vertical="bottom"/>
    </xf>
    <xf borderId="63" fillId="18" fontId="19" numFmtId="0" xfId="0" applyAlignment="1" applyBorder="1" applyFill="1" applyFont="1">
      <alignment vertical="bottom"/>
    </xf>
    <xf borderId="64" fillId="18" fontId="21" numFmtId="0" xfId="0" applyAlignment="1" applyBorder="1" applyFont="1">
      <alignment horizontal="left" shrinkToFit="1" vertical="bottom" wrapText="0"/>
    </xf>
    <xf borderId="64" fillId="18" fontId="19" numFmtId="1" xfId="0" applyAlignment="1" applyBorder="1" applyFont="1" applyNumberFormat="1">
      <alignment horizontal="center" vertical="bottom"/>
    </xf>
    <xf borderId="64" fillId="18" fontId="22" numFmtId="0" xfId="0" applyAlignment="1" applyBorder="1" applyFont="1">
      <alignment horizontal="center" vertical="bottom"/>
    </xf>
    <xf borderId="64" fillId="18" fontId="22" numFmtId="1" xfId="0" applyAlignment="1" applyBorder="1" applyFont="1" applyNumberFormat="1">
      <alignment horizontal="center" vertical="bottom"/>
    </xf>
    <xf borderId="64" fillId="18" fontId="19" numFmtId="0" xfId="0" applyAlignment="1" applyBorder="1" applyFont="1">
      <alignment horizontal="center" vertical="bottom"/>
    </xf>
    <xf borderId="63" fillId="18" fontId="19" numFmtId="0" xfId="0" applyAlignment="1" applyBorder="1" applyFont="1">
      <alignment horizontal="center" vertical="bottom"/>
    </xf>
    <xf borderId="15" fillId="18" fontId="19" numFmtId="0" xfId="0" applyAlignment="1" applyBorder="1" applyFont="1">
      <alignment vertical="bottom"/>
    </xf>
    <xf borderId="15" fillId="18" fontId="21" numFmtId="0" xfId="0" applyAlignment="1" applyBorder="1" applyFont="1">
      <alignment horizontal="left" shrinkToFit="1" vertical="bottom" wrapText="0"/>
    </xf>
    <xf borderId="15" fillId="14" fontId="20" numFmtId="0" xfId="0" applyAlignment="1" applyBorder="1" applyFont="1">
      <alignment vertical="bottom"/>
    </xf>
    <xf borderId="0" fillId="0" fontId="23" numFmtId="0" xfId="0" applyAlignment="1" applyFont="1">
      <alignment horizontal="left" shrinkToFit="1" vertical="bottom" wrapText="0"/>
    </xf>
    <xf borderId="0" fillId="0" fontId="19" numFmtId="1" xfId="0" applyAlignment="1" applyFont="1" applyNumberFormat="1">
      <alignment horizontal="center" vertical="bottom"/>
    </xf>
    <xf borderId="0" fillId="0" fontId="22" numFmtId="1" xfId="0" applyAlignment="1" applyFont="1" applyNumberFormat="1">
      <alignment horizontal="center" vertical="bottom"/>
    </xf>
    <xf borderId="0" fillId="0" fontId="22" numFmtId="0" xfId="0" applyAlignment="1" applyFont="1">
      <alignment horizontal="center" vertical="bottom"/>
    </xf>
    <xf borderId="4" fillId="16" fontId="25" numFmtId="0" xfId="0" applyAlignment="1" applyBorder="1" applyFont="1">
      <alignment shrinkToFit="0" vertical="bottom" wrapText="1"/>
    </xf>
    <xf borderId="4" fillId="0" fontId="25" numFmtId="0" xfId="0" applyAlignment="1" applyBorder="1" applyFont="1">
      <alignment horizontal="left" shrinkToFit="0" vertical="bottom" wrapText="1"/>
    </xf>
    <xf borderId="4" fillId="0" fontId="23" numFmtId="0" xfId="0" applyAlignment="1" applyBorder="1" applyFont="1">
      <alignment shrinkToFit="0" vertical="bottom" wrapText="1"/>
    </xf>
    <xf borderId="4" fillId="2" fontId="25" numFmtId="0" xfId="0" applyAlignment="1" applyBorder="1" applyFont="1">
      <alignment shrinkToFit="0" vertical="bottom" wrapText="1"/>
    </xf>
    <xf borderId="4" fillId="0" fontId="21" numFmtId="171" xfId="0" applyAlignment="1" applyBorder="1" applyFont="1" applyNumberFormat="1">
      <alignment horizontal="center" shrinkToFit="0" vertical="bottom" wrapText="1"/>
    </xf>
    <xf borderId="4" fillId="0" fontId="22" numFmtId="171" xfId="0" applyAlignment="1" applyBorder="1" applyFont="1" applyNumberFormat="1">
      <alignment horizontal="center" vertical="bottom"/>
    </xf>
    <xf borderId="0" fillId="0" fontId="22" numFmtId="171" xfId="0" applyAlignment="1" applyFont="1" applyNumberFormat="1">
      <alignment horizontal="center" vertical="bottom"/>
    </xf>
    <xf borderId="58" fillId="0" fontId="22" numFmtId="171" xfId="0" applyAlignment="1" applyBorder="1" applyFont="1" applyNumberFormat="1">
      <alignment horizontal="center" vertical="bottom"/>
    </xf>
    <xf borderId="4" fillId="0" fontId="21" numFmtId="171" xfId="0" applyAlignment="1" applyBorder="1" applyFont="1" applyNumberFormat="1">
      <alignment horizontal="center" vertical="center"/>
    </xf>
    <xf borderId="0" fillId="0" fontId="21" numFmtId="171" xfId="0" applyAlignment="1" applyFont="1" applyNumberFormat="1">
      <alignment horizontal="center" vertical="center"/>
    </xf>
    <xf borderId="38" fillId="0" fontId="21" numFmtId="171" xfId="0" applyAlignment="1" applyBorder="1" applyFont="1" applyNumberFormat="1">
      <alignment horizontal="center" shrinkToFit="0" vertical="bottom" wrapText="1"/>
    </xf>
    <xf borderId="4" fillId="0" fontId="26" numFmtId="171" xfId="0" applyAlignment="1" applyBorder="1" applyFont="1" applyNumberFormat="1">
      <alignment horizontal="center" shrinkToFit="0" vertical="bottom" wrapText="1"/>
    </xf>
    <xf borderId="4" fillId="16" fontId="25" numFmtId="0" xfId="0" applyAlignment="1" applyBorder="1" applyFont="1">
      <alignment vertical="center"/>
    </xf>
    <xf borderId="4" fillId="0" fontId="26" numFmtId="171" xfId="0" applyAlignment="1" applyBorder="1" applyFont="1" applyNumberFormat="1">
      <alignment horizontal="center" vertical="center"/>
    </xf>
    <xf borderId="4" fillId="2" fontId="25" numFmtId="0" xfId="0" applyAlignment="1" applyBorder="1" applyFont="1">
      <alignment vertical="center"/>
    </xf>
    <xf borderId="15" fillId="19" fontId="22" numFmtId="171" xfId="0" applyAlignment="1" applyBorder="1" applyFill="1" applyFont="1" applyNumberFormat="1">
      <alignment horizontal="center" vertical="bottom"/>
    </xf>
    <xf borderId="0" fillId="0" fontId="22" numFmtId="0" xfId="0" applyAlignment="1" applyFont="1">
      <alignment horizontal="left" vertical="bottom"/>
    </xf>
    <xf borderId="0" fillId="0" fontId="22" numFmtId="0" xfId="0" applyAlignment="1" applyFont="1">
      <alignment vertical="bottom"/>
    </xf>
    <xf borderId="0" fillId="0" fontId="27" numFmtId="0" xfId="0" applyAlignment="1" applyFont="1">
      <alignment horizontal="left" vertical="bottom"/>
    </xf>
    <xf borderId="0" fillId="0" fontId="27" numFmtId="0" xfId="0" applyAlignment="1" applyFont="1">
      <alignment vertical="bottom"/>
    </xf>
    <xf borderId="0" fillId="0" fontId="24" numFmtId="0" xfId="0" applyAlignment="1" applyFont="1">
      <alignment horizontal="left" vertical="bottom"/>
    </xf>
    <xf borderId="15" fillId="9" fontId="28" numFmtId="0" xfId="0" applyAlignment="1" applyBorder="1" applyFont="1">
      <alignment vertical="center"/>
    </xf>
    <xf borderId="65" fillId="9" fontId="28" numFmtId="0" xfId="0" applyAlignment="1" applyBorder="1" applyFont="1">
      <alignment horizontal="left" vertical="center"/>
    </xf>
    <xf borderId="66" fillId="9" fontId="29" numFmtId="0" xfId="0" applyAlignment="1" applyBorder="1" applyFont="1">
      <alignment horizontal="center" vertical="center"/>
    </xf>
    <xf borderId="67" fillId="0" fontId="2" numFmtId="0" xfId="0" applyAlignment="1" applyBorder="1" applyFont="1">
      <alignment vertical="center"/>
    </xf>
    <xf borderId="65" fillId="9" fontId="29" numFmtId="0" xfId="0" applyAlignment="1" applyBorder="1" applyFont="1">
      <alignment horizontal="center" vertical="center"/>
    </xf>
    <xf borderId="68" fillId="0" fontId="2" numFmtId="0" xfId="0" applyAlignment="1" applyBorder="1" applyFont="1">
      <alignment vertical="center"/>
    </xf>
    <xf borderId="65" fillId="9" fontId="28" numFmtId="0" xfId="0" applyAlignment="1" applyBorder="1" applyFont="1">
      <alignment vertical="center"/>
    </xf>
    <xf borderId="15" fillId="2" fontId="28" numFmtId="0" xfId="0" applyAlignment="1" applyBorder="1" applyFont="1">
      <alignment vertical="center"/>
    </xf>
    <xf borderId="1" fillId="2" fontId="30" numFmtId="0" xfId="0" applyAlignment="1" applyBorder="1" applyFont="1">
      <alignment horizontal="center" vertical="center"/>
    </xf>
    <xf borderId="15" fillId="9" fontId="29" numFmtId="0" xfId="0" applyAlignment="1" applyBorder="1" applyFont="1">
      <alignment horizontal="center" vertical="center"/>
    </xf>
    <xf borderId="69" fillId="9" fontId="28" numFmtId="0" xfId="0" applyAlignment="1" applyBorder="1" applyFont="1">
      <alignment horizontal="center" vertical="center"/>
    </xf>
    <xf borderId="69" fillId="9" fontId="31" numFmtId="0" xfId="0" applyAlignment="1" applyBorder="1" applyFont="1">
      <alignment horizontal="center" vertical="center"/>
    </xf>
    <xf borderId="15" fillId="9" fontId="28" numFmtId="0" xfId="0" applyAlignment="1" applyBorder="1" applyFont="1">
      <alignment horizontal="left" vertical="center"/>
    </xf>
    <xf borderId="70" fillId="20" fontId="28" numFmtId="0" xfId="0" applyAlignment="1" applyBorder="1" applyFill="1" applyFont="1">
      <alignment horizontal="center" vertical="center"/>
    </xf>
    <xf borderId="71" fillId="20" fontId="28" numFmtId="0" xfId="0" applyAlignment="1" applyBorder="1" applyFont="1">
      <alignment horizontal="center" vertical="center"/>
    </xf>
    <xf borderId="70" fillId="21" fontId="28" numFmtId="0" xfId="0" applyAlignment="1" applyBorder="1" applyFill="1" applyFont="1">
      <alignment horizontal="center" vertical="center"/>
    </xf>
    <xf borderId="57" fillId="22" fontId="28" numFmtId="0" xfId="0" applyAlignment="1" applyBorder="1" applyFill="1" applyFont="1">
      <alignment horizontal="center" vertical="center"/>
    </xf>
    <xf borderId="57" fillId="4" fontId="28" numFmtId="0" xfId="0" applyAlignment="1" applyBorder="1" applyFont="1">
      <alignment horizontal="center" vertical="center"/>
    </xf>
    <xf borderId="71" fillId="23" fontId="28" numFmtId="0" xfId="0" applyAlignment="1" applyBorder="1" applyFill="1" applyFont="1">
      <alignment horizontal="center" vertical="center"/>
    </xf>
    <xf borderId="72" fillId="21" fontId="28" numFmtId="0" xfId="0" applyAlignment="1" applyBorder="1" applyFont="1">
      <alignment horizontal="center" vertical="center"/>
    </xf>
    <xf borderId="49" fillId="22" fontId="28" numFmtId="0" xfId="0" applyAlignment="1" applyBorder="1" applyFont="1">
      <alignment horizontal="center" vertical="center"/>
    </xf>
    <xf borderId="49" fillId="4" fontId="28" numFmtId="0" xfId="0" applyAlignment="1" applyBorder="1" applyFont="1">
      <alignment horizontal="center" vertical="center"/>
    </xf>
    <xf borderId="73" fillId="23" fontId="28" numFmtId="0" xfId="0" applyAlignment="1" applyBorder="1" applyFont="1">
      <alignment horizontal="center" vertical="center"/>
    </xf>
    <xf borderId="15" fillId="9" fontId="30" numFmtId="0" xfId="0" applyAlignment="1" applyBorder="1" applyFont="1">
      <alignment horizontal="left" vertical="center"/>
    </xf>
    <xf borderId="74" fillId="16" fontId="28" numFmtId="0" xfId="0" applyAlignment="1" applyBorder="1" applyFont="1">
      <alignment vertical="center"/>
    </xf>
    <xf borderId="75" fillId="16" fontId="28" numFmtId="0" xfId="0" applyAlignment="1" applyBorder="1" applyFont="1">
      <alignment vertical="center"/>
    </xf>
    <xf borderId="76" fillId="16" fontId="28" numFmtId="0" xfId="0" applyAlignment="1" applyBorder="1" applyFont="1">
      <alignment vertical="center"/>
    </xf>
    <xf borderId="74" fillId="0" fontId="28" numFmtId="0" xfId="0" applyAlignment="1" applyBorder="1" applyFont="1">
      <alignment vertical="center"/>
    </xf>
    <xf borderId="4" fillId="0" fontId="28" numFmtId="0" xfId="0" applyAlignment="1" applyBorder="1" applyFont="1">
      <alignment vertical="center"/>
    </xf>
    <xf borderId="75" fillId="0" fontId="28" numFmtId="0" xfId="0" applyAlignment="1" applyBorder="1" applyFont="1">
      <alignment vertical="center"/>
    </xf>
    <xf borderId="60" fillId="16" fontId="28" numFmtId="0" xfId="0" applyAlignment="1" applyBorder="1" applyFont="1">
      <alignment vertical="center"/>
    </xf>
    <xf borderId="4" fillId="16" fontId="28" numFmtId="0" xfId="0" applyAlignment="1" applyBorder="1" applyFont="1">
      <alignment vertical="center"/>
    </xf>
    <xf borderId="59" fillId="16" fontId="28" numFmtId="0" xfId="0" applyAlignment="1" applyBorder="1" applyFont="1">
      <alignment vertical="center"/>
    </xf>
    <xf borderId="0" fillId="0" fontId="28" numFmtId="167" xfId="0" applyAlignment="1" applyFont="1" applyNumberFormat="1">
      <alignment vertical="center"/>
    </xf>
    <xf borderId="15" fillId="16" fontId="32" numFmtId="0" xfId="0" applyAlignment="1" applyBorder="1" applyFont="1">
      <alignment vertical="bottom"/>
    </xf>
    <xf borderId="77" fillId="16" fontId="28" numFmtId="0" xfId="0" applyAlignment="1" applyBorder="1" applyFont="1">
      <alignment vertical="center"/>
    </xf>
    <xf borderId="78" fillId="16" fontId="28" numFmtId="0" xfId="0" applyAlignment="1" applyBorder="1" applyFont="1">
      <alignment vertical="center"/>
    </xf>
    <xf borderId="79" fillId="16" fontId="28" numFmtId="0" xfId="0" applyAlignment="1" applyBorder="1" applyFont="1">
      <alignment vertical="center"/>
    </xf>
    <xf borderId="77" fillId="0" fontId="28" numFmtId="0" xfId="0" applyAlignment="1" applyBorder="1" applyFont="1">
      <alignment vertical="center"/>
    </xf>
    <xf borderId="62" fillId="0" fontId="28" numFmtId="0" xfId="0" applyAlignment="1" applyBorder="1" applyFont="1">
      <alignment vertical="center"/>
    </xf>
    <xf borderId="78" fillId="0" fontId="28" numFmtId="0" xfId="0" applyAlignment="1" applyBorder="1" applyFont="1">
      <alignment vertical="center"/>
    </xf>
    <xf borderId="15" fillId="2" fontId="28" numFmtId="0" xfId="0" applyAlignment="1" applyBorder="1" applyFont="1">
      <alignment horizontal="left" vertical="center"/>
    </xf>
    <xf borderId="0" fillId="0" fontId="19" numFmtId="171" xfId="0" applyAlignment="1" applyFont="1" applyNumberFormat="1">
      <alignment vertical="bottom"/>
    </xf>
    <xf borderId="43" fillId="13" fontId="19" numFmtId="0" xfId="0" applyAlignment="1" applyBorder="1" applyFont="1">
      <alignment horizontal="center" vertical="bottom"/>
    </xf>
    <xf borderId="21" fillId="0" fontId="2" numFmtId="0" xfId="0" applyAlignment="1" applyBorder="1" applyFont="1">
      <alignment vertical="center"/>
    </xf>
    <xf borderId="21" fillId="0" fontId="19" numFmtId="0" xfId="0" applyAlignment="1" applyBorder="1" applyFont="1">
      <alignment horizontal="center" vertical="bottom"/>
    </xf>
    <xf borderId="34" fillId="12" fontId="20" numFmtId="0" xfId="0" applyAlignment="1" applyBorder="1" applyFont="1">
      <alignment horizontal="center" vertical="bottom"/>
    </xf>
    <xf borderId="34" fillId="15" fontId="19" numFmtId="0" xfId="0" applyAlignment="1" applyBorder="1" applyFont="1">
      <alignment vertical="bottom"/>
    </xf>
    <xf borderId="34" fillId="15" fontId="19" numFmtId="171" xfId="0" applyAlignment="1" applyBorder="1" applyFont="1" applyNumberFormat="1">
      <alignment vertical="bottom"/>
    </xf>
    <xf borderId="34" fillId="8" fontId="20" numFmtId="171" xfId="0" applyAlignment="1" applyBorder="1" applyFont="1" applyNumberFormat="1">
      <alignment horizontal="center" vertical="bottom"/>
    </xf>
    <xf borderId="34" fillId="8" fontId="20" numFmtId="0" xfId="0" applyAlignment="1" applyBorder="1" applyFont="1">
      <alignment horizontal="center" vertical="bottom"/>
    </xf>
    <xf borderId="34" fillId="0" fontId="20" numFmtId="171" xfId="0" applyAlignment="1" applyBorder="1" applyFont="1" applyNumberFormat="1">
      <alignment horizontal="center" vertical="bottom"/>
    </xf>
    <xf borderId="34" fillId="0" fontId="20" numFmtId="0" xfId="0" applyAlignment="1" applyBorder="1" applyFont="1">
      <alignment horizontal="center" vertical="bottom"/>
    </xf>
    <xf borderId="34" fillId="16" fontId="20" numFmtId="0" xfId="0" applyAlignment="1" applyBorder="1" applyFont="1">
      <alignment horizontal="center" vertical="bottom"/>
    </xf>
    <xf borderId="34" fillId="17" fontId="20" numFmtId="0" xfId="0" applyAlignment="1" applyBorder="1" applyFont="1">
      <alignment horizontal="center" vertical="bottom"/>
    </xf>
    <xf borderId="80" fillId="15" fontId="19" numFmtId="0" xfId="0" applyAlignment="1" applyBorder="1" applyFont="1">
      <alignment vertical="bottom"/>
    </xf>
    <xf borderId="22" fillId="0" fontId="19" numFmtId="0" xfId="0" applyAlignment="1" applyBorder="1" applyFont="1">
      <alignment vertical="bottom"/>
    </xf>
    <xf borderId="49" fillId="16" fontId="20" numFmtId="0" xfId="0" applyAlignment="1" applyBorder="1" applyFont="1">
      <alignment horizontal="left" vertical="bottom"/>
    </xf>
    <xf borderId="72" fillId="2" fontId="19" numFmtId="0" xfId="0" applyAlignment="1" applyBorder="1" applyFont="1">
      <alignment vertical="bottom"/>
    </xf>
    <xf borderId="49" fillId="2" fontId="19" numFmtId="0" xfId="0" applyAlignment="1" applyBorder="1" applyFont="1">
      <alignment vertical="bottom"/>
    </xf>
    <xf borderId="49" fillId="2" fontId="19" numFmtId="171" xfId="0" applyAlignment="1" applyBorder="1" applyFont="1" applyNumberFormat="1">
      <alignment vertical="bottom"/>
    </xf>
    <xf borderId="49" fillId="2" fontId="20" numFmtId="171" xfId="0" applyAlignment="1" applyBorder="1" applyFont="1" applyNumberFormat="1">
      <alignment horizontal="center" vertical="bottom"/>
    </xf>
    <xf borderId="49" fillId="2" fontId="20" numFmtId="0" xfId="0" applyAlignment="1" applyBorder="1" applyFont="1">
      <alignment horizontal="center" vertical="bottom"/>
    </xf>
    <xf borderId="72" fillId="5" fontId="23" numFmtId="0" xfId="0" applyAlignment="1" applyBorder="1" applyFont="1">
      <alignment vertical="bottom"/>
    </xf>
    <xf borderId="49" fillId="5" fontId="23" numFmtId="171" xfId="0" applyAlignment="1" applyBorder="1" applyFont="1" applyNumberFormat="1">
      <alignment horizontal="right" vertical="bottom"/>
    </xf>
    <xf borderId="60" fillId="5" fontId="23" numFmtId="0" xfId="0" applyAlignment="1" applyBorder="1" applyFont="1">
      <alignment vertical="bottom"/>
    </xf>
    <xf borderId="4" fillId="5" fontId="23" numFmtId="171" xfId="0" applyAlignment="1" applyBorder="1" applyFont="1" applyNumberFormat="1">
      <alignment horizontal="right" vertical="bottom"/>
    </xf>
    <xf borderId="60" fillId="2" fontId="23" numFmtId="0" xfId="0" applyAlignment="1" applyBorder="1" applyFont="1">
      <alignment vertical="bottom"/>
    </xf>
    <xf borderId="4" fillId="2" fontId="23" numFmtId="171" xfId="0" applyAlignment="1" applyBorder="1" applyFont="1" applyNumberFormat="1">
      <alignment horizontal="right" vertical="bottom"/>
    </xf>
    <xf borderId="4" fillId="0" fontId="23" numFmtId="171" xfId="0" applyAlignment="1" applyBorder="1" applyFont="1" applyNumberFormat="1">
      <alignment horizontal="right" vertical="bottom"/>
    </xf>
    <xf borderId="4" fillId="2" fontId="23" numFmtId="171" xfId="0" applyAlignment="1" applyBorder="1" applyFont="1" applyNumberFormat="1">
      <alignment vertical="bottom"/>
    </xf>
    <xf borderId="60" fillId="2" fontId="23" numFmtId="0" xfId="0" applyAlignment="1" applyBorder="1" applyFont="1">
      <alignment shrinkToFit="1" vertical="center" wrapText="0"/>
    </xf>
    <xf borderId="4" fillId="2" fontId="19" numFmtId="171" xfId="0" applyAlignment="1" applyBorder="1" applyFont="1" applyNumberFormat="1">
      <alignment horizontal="center" vertical="bottom"/>
    </xf>
    <xf borderId="32" fillId="0" fontId="19" numFmtId="171" xfId="0" applyAlignment="1" applyBorder="1" applyFont="1" applyNumberFormat="1">
      <alignment horizontal="center" vertical="bottom"/>
    </xf>
    <xf borderId="4" fillId="0" fontId="23" numFmtId="0" xfId="0" applyAlignment="1" applyBorder="1" applyFont="1">
      <alignment shrinkToFit="1" vertical="center" wrapText="0"/>
    </xf>
    <xf borderId="29" fillId="0" fontId="19" numFmtId="171" xfId="0" applyAlignment="1" applyBorder="1" applyFont="1" applyNumberFormat="1">
      <alignment horizontal="center" vertical="bottom"/>
    </xf>
    <xf borderId="4" fillId="18" fontId="19" numFmtId="0" xfId="0" applyAlignment="1" applyBorder="1" applyFont="1">
      <alignment vertical="bottom"/>
    </xf>
    <xf borderId="4" fillId="18" fontId="23" numFmtId="0" xfId="0" applyAlignment="1" applyBorder="1" applyFont="1">
      <alignment horizontal="left" vertical="bottom"/>
    </xf>
    <xf borderId="4" fillId="18" fontId="19" numFmtId="1" xfId="0" applyAlignment="1" applyBorder="1" applyFont="1" applyNumberFormat="1">
      <alignment horizontal="center" vertical="bottom"/>
    </xf>
    <xf borderId="4" fillId="18" fontId="19" numFmtId="0" xfId="0" applyAlignment="1" applyBorder="1" applyFont="1">
      <alignment horizontal="center" vertical="bottom"/>
    </xf>
    <xf borderId="4" fillId="18" fontId="19" numFmtId="171" xfId="0" applyAlignment="1" applyBorder="1" applyFont="1" applyNumberFormat="1">
      <alignment horizontal="center" vertical="bottom"/>
    </xf>
    <xf borderId="4" fillId="0" fontId="20" numFmtId="0" xfId="0" applyAlignment="1" applyBorder="1" applyFont="1">
      <alignment vertical="bottom"/>
    </xf>
    <xf borderId="4" fillId="0" fontId="19" numFmtId="1" xfId="0" applyAlignment="1" applyBorder="1" applyFont="1" applyNumberFormat="1">
      <alignment horizontal="center" vertical="bottom"/>
    </xf>
    <xf borderId="4" fillId="0" fontId="19" numFmtId="171" xfId="0" applyAlignment="1" applyBorder="1" applyFont="1" applyNumberFormat="1">
      <alignment horizontal="center" vertical="bottom"/>
    </xf>
    <xf borderId="4" fillId="0" fontId="32" numFmtId="0" xfId="0" applyAlignment="1" applyBorder="1" applyFont="1">
      <alignment vertical="center"/>
    </xf>
    <xf borderId="58" fillId="0" fontId="19" numFmtId="0" xfId="0" applyAlignment="1" applyBorder="1" applyFont="1">
      <alignment horizontal="center" vertical="bottom"/>
    </xf>
    <xf borderId="4" fillId="0" fontId="19" numFmtId="172" xfId="0" applyAlignment="1" applyBorder="1" applyFont="1" applyNumberFormat="1">
      <alignment vertical="bottom"/>
    </xf>
    <xf borderId="4" fillId="0" fontId="33" numFmtId="172" xfId="0" applyAlignment="1" applyBorder="1" applyFont="1" applyNumberFormat="1">
      <alignment vertical="center"/>
    </xf>
    <xf borderId="0" fillId="0" fontId="24" numFmtId="171" xfId="0" applyAlignment="1" applyFont="1" applyNumberFormat="1">
      <alignment vertical="bottom"/>
    </xf>
    <xf borderId="0" fillId="0" fontId="34" numFmtId="166" xfId="0" applyAlignment="1" applyFont="1" applyNumberFormat="1">
      <alignment horizontal="center" vertical="center"/>
    </xf>
    <xf borderId="81" fillId="8" fontId="6" numFmtId="166" xfId="0" applyAlignment="1" applyBorder="1" applyFont="1" applyNumberFormat="1">
      <alignment horizontal="center" vertical="center"/>
    </xf>
    <xf borderId="82" fillId="0" fontId="2" numFmtId="0" xfId="0" applyAlignment="1" applyBorder="1" applyFont="1">
      <alignment vertical="center"/>
    </xf>
    <xf borderId="83" fillId="0" fontId="2" numFmtId="0" xfId="0" applyAlignment="1" applyBorder="1" applyFont="1">
      <alignment vertical="center"/>
    </xf>
    <xf borderId="1" fillId="17" fontId="32" numFmtId="0" xfId="0" applyAlignment="1" applyBorder="1" applyFont="1">
      <alignment horizontal="left" vertical="center"/>
    </xf>
    <xf borderId="48" fillId="8" fontId="3" numFmtId="0" xfId="0" applyAlignment="1" applyBorder="1" applyFont="1">
      <alignment horizontal="left" vertical="center"/>
    </xf>
    <xf borderId="1" fillId="8" fontId="35" numFmtId="171" xfId="0" applyAlignment="1" applyBorder="1" applyFont="1" applyNumberFormat="1">
      <alignment horizontal="center" vertical="center"/>
    </xf>
    <xf borderId="84" fillId="0" fontId="2" numFmtId="0" xfId="0" applyAlignment="1" applyBorder="1" applyFont="1">
      <alignment vertical="center"/>
    </xf>
    <xf borderId="1" fillId="16" fontId="32" numFmtId="0" xfId="0" applyAlignment="1" applyBorder="1" applyFont="1">
      <alignment horizontal="left" vertical="center"/>
    </xf>
    <xf borderId="85" fillId="8" fontId="3" numFmtId="0" xfId="0" applyAlignment="1" applyBorder="1" applyFont="1">
      <alignment horizontal="left" vertical="center"/>
    </xf>
    <xf borderId="86" fillId="8" fontId="36" numFmtId="171" xfId="0" applyAlignment="1" applyBorder="1" applyFont="1" applyNumberFormat="1">
      <alignment horizontal="center" vertical="center"/>
    </xf>
    <xf borderId="87" fillId="0" fontId="2" numFmtId="0" xfId="0" applyAlignment="1" applyBorder="1" applyFont="1">
      <alignment vertical="center"/>
    </xf>
    <xf borderId="88" fillId="16" fontId="32" numFmtId="0" xfId="0" applyAlignment="1" applyBorder="1" applyFont="1">
      <alignment horizontal="left" vertical="center"/>
    </xf>
    <xf borderId="0" fillId="0" fontId="32" numFmtId="0" xfId="0" applyAlignment="1" applyFont="1">
      <alignment horizontal="left" vertical="center"/>
    </xf>
    <xf borderId="81" fillId="4" fontId="37" numFmtId="0" xfId="0" applyAlignment="1" applyBorder="1" applyFont="1">
      <alignment horizontal="center" vertical="center"/>
    </xf>
    <xf borderId="48" fillId="4" fontId="6" numFmtId="0" xfId="0" applyAlignment="1" applyBorder="1" applyFont="1">
      <alignment horizontal="left" vertical="center"/>
    </xf>
    <xf borderId="1" fillId="4" fontId="6" numFmtId="166" xfId="0" applyAlignment="1" applyBorder="1" applyFont="1" applyNumberFormat="1">
      <alignment horizontal="center" vertical="center"/>
    </xf>
    <xf borderId="1" fillId="4" fontId="6" numFmtId="171" xfId="0" applyAlignment="1" applyBorder="1" applyFont="1" applyNumberFormat="1">
      <alignment horizontal="center" vertical="center"/>
    </xf>
    <xf borderId="89" fillId="4" fontId="15" numFmtId="0" xfId="0" applyAlignment="1" applyBorder="1" applyFont="1">
      <alignment horizontal="center" vertical="center"/>
    </xf>
    <xf borderId="24" fillId="4" fontId="15" numFmtId="166" xfId="0" applyAlignment="1" applyBorder="1" applyFont="1" applyNumberFormat="1">
      <alignment horizontal="center" vertical="center"/>
    </xf>
    <xf borderId="81" fillId="22" fontId="15" numFmtId="0" xfId="0" applyAlignment="1" applyBorder="1" applyFont="1">
      <alignment horizontal="center" vertical="center"/>
    </xf>
    <xf borderId="48" fillId="22" fontId="6" numFmtId="0" xfId="0" applyAlignment="1" applyBorder="1" applyFont="1">
      <alignment horizontal="left" vertical="center"/>
    </xf>
    <xf borderId="1" fillId="22" fontId="6" numFmtId="171" xfId="0" applyAlignment="1" applyBorder="1" applyFont="1" applyNumberFormat="1">
      <alignment horizontal="right" vertical="center"/>
    </xf>
    <xf borderId="15" fillId="22" fontId="4" numFmtId="0" xfId="0" applyAlignment="1" applyBorder="1" applyFont="1">
      <alignment horizontal="right" vertical="center"/>
    </xf>
    <xf borderId="46" fillId="22" fontId="4" numFmtId="0" xfId="0" applyAlignment="1" applyBorder="1" applyFont="1">
      <alignment horizontal="right" vertical="center"/>
    </xf>
    <xf borderId="48" fillId="22" fontId="3" numFmtId="0" xfId="0" applyAlignment="1" applyBorder="1" applyFont="1">
      <alignment horizontal="center" vertical="center"/>
    </xf>
    <xf borderId="1" fillId="22" fontId="3" numFmtId="171" xfId="0" applyAlignment="1" applyBorder="1" applyFont="1" applyNumberFormat="1">
      <alignment horizontal="right" vertical="center"/>
    </xf>
    <xf borderId="90" fillId="22" fontId="6" numFmtId="0" xfId="0" applyAlignment="1" applyBorder="1" applyFont="1">
      <alignment horizontal="left" vertical="center"/>
    </xf>
    <xf borderId="91" fillId="22" fontId="6" numFmtId="171" xfId="0" applyAlignment="1" applyBorder="1" applyFont="1" applyNumberFormat="1">
      <alignment horizontal="right" vertical="center"/>
    </xf>
    <xf borderId="92" fillId="0" fontId="2" numFmtId="0" xfId="0" applyAlignment="1" applyBorder="1" applyFont="1">
      <alignment vertical="center"/>
    </xf>
    <xf borderId="85" fillId="22" fontId="15" numFmtId="0" xfId="0" applyAlignment="1" applyBorder="1" applyFont="1">
      <alignment horizontal="center" vertical="center"/>
    </xf>
    <xf borderId="86" fillId="22" fontId="15" numFmtId="171" xfId="0" applyAlignment="1" applyBorder="1" applyFont="1" applyNumberFormat="1">
      <alignment horizontal="center" vertical="center"/>
    </xf>
    <xf borderId="34" fillId="24" fontId="15" numFmtId="0" xfId="0" applyAlignment="1" applyBorder="1" applyFill="1" applyFont="1">
      <alignment horizontal="left" vertical="center"/>
    </xf>
    <xf borderId="50" fillId="24" fontId="15" numFmtId="166" xfId="0" applyAlignment="1" applyBorder="1" applyFont="1" applyNumberFormat="1">
      <alignment horizontal="center" vertical="center"/>
    </xf>
    <xf borderId="80" fillId="24" fontId="37" numFmtId="0" xfId="0" applyAlignment="1" applyBorder="1" applyFont="1">
      <alignment vertical="center"/>
    </xf>
    <xf borderId="86" fillId="24" fontId="37" numFmtId="9" xfId="0" applyAlignment="1" applyBorder="1" applyFont="1" applyNumberFormat="1">
      <alignment horizontal="right" vertical="center"/>
    </xf>
    <xf borderId="15" fillId="2" fontId="4" numFmtId="0" xfId="0" applyAlignment="1" applyBorder="1" applyFont="1">
      <alignment horizontal="left" vertical="center"/>
    </xf>
    <xf borderId="15" fillId="2" fontId="38" numFmtId="9" xfId="0" applyAlignment="1" applyBorder="1" applyFont="1" applyNumberFormat="1">
      <alignment horizontal="left" vertical="center"/>
    </xf>
    <xf borderId="15" fillId="2" fontId="17" numFmtId="0" xfId="0" applyAlignment="1" applyBorder="1" applyFont="1">
      <alignment horizontal="left" vertical="center"/>
    </xf>
    <xf borderId="15" fillId="2" fontId="32" numFmtId="0" xfId="0" applyAlignment="1" applyBorder="1" applyFont="1">
      <alignment horizontal="left" vertical="center"/>
    </xf>
    <xf borderId="15" fillId="2" fontId="17" numFmtId="0" xfId="0" applyAlignment="1" applyBorder="1" applyFont="1">
      <alignment vertical="center"/>
    </xf>
    <xf borderId="15" fillId="2" fontId="32" numFmtId="0" xfId="0" applyAlignment="1" applyBorder="1" applyFont="1">
      <alignment vertical="center"/>
    </xf>
    <xf borderId="70" fillId="2" fontId="39" numFmtId="0" xfId="0" applyAlignment="1" applyBorder="1" applyFont="1">
      <alignment horizontal="left" vertical="center"/>
    </xf>
    <xf borderId="93" fillId="2" fontId="39" numFmtId="166" xfId="0" applyAlignment="1" applyBorder="1" applyFont="1" applyNumberFormat="1">
      <alignment horizontal="left" vertical="center"/>
    </xf>
    <xf borderId="77" fillId="2" fontId="39" numFmtId="0" xfId="0" applyAlignment="1" applyBorder="1" applyFont="1">
      <alignment horizontal="left" vertical="center"/>
    </xf>
    <xf borderId="61" fillId="2" fontId="39" numFmtId="166" xfId="0" applyAlignment="1" applyBorder="1" applyFont="1" applyNumberFormat="1">
      <alignment horizontal="left" vertical="center"/>
    </xf>
    <xf borderId="94" fillId="2" fontId="40" numFmtId="0" xfId="0" applyAlignment="1" applyBorder="1" applyFont="1">
      <alignment horizontal="left" vertical="center"/>
    </xf>
    <xf borderId="95" fillId="0" fontId="2" numFmtId="0" xfId="0" applyAlignment="1" applyBorder="1" applyFont="1">
      <alignment vertical="center"/>
    </xf>
    <xf borderId="43" fillId="16" fontId="41" numFmtId="0" xfId="0" applyAlignment="1" applyBorder="1" applyFont="1">
      <alignment horizontal="center" vertical="center"/>
    </xf>
    <xf borderId="0" fillId="0" fontId="32" numFmtId="0" xfId="0" applyAlignment="1" applyFont="1">
      <alignment vertical="center"/>
    </xf>
    <xf borderId="0" fillId="0" fontId="32" numFmtId="9" xfId="0" applyAlignment="1" applyFont="1" applyNumberFormat="1">
      <alignment vertical="center"/>
    </xf>
    <xf borderId="0" fillId="0" fontId="32" numFmtId="0" xfId="0" applyAlignment="1" applyFont="1">
      <alignment horizontal="right" vertical="center"/>
    </xf>
    <xf borderId="0" fillId="0" fontId="32" numFmtId="173" xfId="0" applyAlignment="1" applyFont="1" applyNumberFormat="1">
      <alignment vertical="center"/>
    </xf>
    <xf borderId="15" fillId="8" fontId="32" numFmtId="0" xfId="0" applyAlignment="1" applyBorder="1" applyFont="1">
      <alignment vertical="center"/>
    </xf>
    <xf borderId="0" fillId="0" fontId="32" numFmtId="174" xfId="0" applyAlignment="1" applyFont="1" applyNumberFormat="1">
      <alignment vertical="center"/>
    </xf>
    <xf quotePrefix="1" borderId="0" fillId="0" fontId="32" numFmtId="0" xfId="0" applyAlignment="1" applyFont="1">
      <alignment vertical="center"/>
    </xf>
    <xf borderId="15" fillId="25" fontId="32" numFmtId="173" xfId="0" applyAlignment="1" applyBorder="1" applyFill="1" applyFont="1" applyNumberFormat="1">
      <alignment vertical="center"/>
    </xf>
    <xf borderId="0" fillId="0" fontId="32" numFmtId="0" xfId="0" applyAlignment="1" applyFont="1">
      <alignment horizontal="center" vertical="center"/>
    </xf>
    <xf borderId="0" fillId="0" fontId="42" numFmtId="0" xfId="0" applyAlignment="1" applyFont="1">
      <alignment shrinkToFit="0" vertical="bottom" wrapText="1"/>
    </xf>
    <xf borderId="0" fillId="0" fontId="43" numFmtId="0" xfId="0" applyAlignment="1" applyFont="1">
      <alignment shrinkToFit="0" vertical="bottom" wrapText="1"/>
    </xf>
    <xf borderId="0" fillId="0" fontId="43" numFmtId="0" xfId="0" applyAlignment="1" applyFont="1">
      <alignment vertical="center"/>
    </xf>
    <xf borderId="15" fillId="26" fontId="44" numFmtId="0" xfId="0" applyAlignment="1" applyBorder="1" applyFill="1" applyFont="1">
      <alignment horizontal="center" shrinkToFit="0" vertical="bottom" wrapText="1"/>
    </xf>
    <xf borderId="0" fillId="0" fontId="32" numFmtId="0" xfId="0" applyAlignment="1" applyFont="1">
      <alignment shrinkToFit="0" vertical="bottom" wrapText="1"/>
    </xf>
    <xf borderId="0" fillId="0" fontId="33" numFmtId="0" xfId="0" applyAlignment="1" applyFont="1">
      <alignment shrinkToFit="0" vertical="bottom" wrapText="1"/>
    </xf>
    <xf borderId="15" fillId="7" fontId="33" numFmtId="0" xfId="0" applyAlignment="1" applyBorder="1" applyFont="1">
      <alignment shrinkToFit="0" vertical="bottom" wrapText="1"/>
    </xf>
    <xf borderId="0" fillId="0" fontId="45" numFmtId="0" xfId="0" applyAlignment="1" applyFont="1">
      <alignment horizontal="center" shrinkToFit="0" vertical="center" wrapText="1"/>
    </xf>
    <xf borderId="0" fillId="0" fontId="33" numFmtId="0" xfId="0" applyAlignment="1" applyFont="1">
      <alignment horizontal="center" shrinkToFit="0" vertical="center" wrapText="1"/>
    </xf>
    <xf borderId="96" fillId="0" fontId="6" numFmtId="0" xfId="0" applyAlignment="1" applyBorder="1" applyFont="1">
      <alignment horizontal="left" shrinkToFit="0" vertical="center" wrapText="1"/>
    </xf>
    <xf borderId="97" fillId="0" fontId="2" numFmtId="0" xfId="0" applyAlignment="1" applyBorder="1" applyFont="1">
      <alignment vertical="center"/>
    </xf>
    <xf borderId="15" fillId="2" fontId="46" numFmtId="0" xfId="0" applyAlignment="1" applyBorder="1" applyFont="1">
      <alignment horizontal="center" vertical="center"/>
    </xf>
    <xf borderId="15" fillId="2" fontId="47" numFmtId="0" xfId="0" applyAlignment="1" applyBorder="1" applyFont="1">
      <alignment horizontal="center" shrinkToFit="0" vertical="center" wrapText="1"/>
    </xf>
    <xf borderId="98" fillId="0" fontId="5" numFmtId="175" xfId="0" applyAlignment="1" applyBorder="1" applyFont="1" applyNumberFormat="1">
      <alignment horizontal="center" vertical="center"/>
    </xf>
    <xf borderId="10" fillId="0" fontId="5" numFmtId="175" xfId="0" applyAlignment="1" applyBorder="1" applyFont="1" applyNumberFormat="1">
      <alignment horizontal="center" vertical="center"/>
    </xf>
    <xf borderId="4" fillId="0" fontId="5" numFmtId="175" xfId="0" applyAlignment="1" applyBorder="1" applyFont="1" applyNumberFormat="1">
      <alignment horizontal="center" vertical="center"/>
    </xf>
    <xf borderId="58" fillId="0" fontId="5" numFmtId="175" xfId="0" applyAlignment="1" applyBorder="1" applyFont="1" applyNumberFormat="1">
      <alignment horizontal="center" vertical="center"/>
    </xf>
    <xf borderId="75" fillId="0" fontId="5" numFmtId="175" xfId="0" applyAlignment="1" applyBorder="1" applyFont="1" applyNumberFormat="1">
      <alignment horizontal="center" vertical="center"/>
    </xf>
    <xf borderId="0" fillId="0" fontId="3" numFmtId="0" xfId="0" applyAlignment="1" applyFont="1">
      <alignment vertical="center"/>
    </xf>
    <xf borderId="15" fillId="2" fontId="48" numFmtId="0" xfId="0" applyAlignment="1" applyBorder="1" applyFont="1">
      <alignment vertical="center"/>
    </xf>
    <xf borderId="99" fillId="0" fontId="2" numFmtId="0" xfId="0" applyAlignment="1" applyBorder="1" applyFont="1">
      <alignment vertical="center"/>
    </xf>
    <xf borderId="74" fillId="27" fontId="3" numFmtId="49" xfId="0" applyAlignment="1" applyBorder="1" applyFill="1" applyFont="1" applyNumberFormat="1">
      <alignment horizontal="center" vertical="center"/>
    </xf>
    <xf borderId="4" fillId="27" fontId="6" numFmtId="0" xfId="0" applyAlignment="1" applyBorder="1" applyFont="1">
      <alignment horizontal="center" shrinkToFit="0" vertical="center" wrapText="1"/>
    </xf>
    <xf borderId="4" fillId="27" fontId="3" numFmtId="0" xfId="0" applyAlignment="1" applyBorder="1" applyFont="1">
      <alignment vertical="center"/>
    </xf>
    <xf borderId="59" fillId="27" fontId="3" numFmtId="0" xfId="0" applyAlignment="1" applyBorder="1" applyFont="1">
      <alignment horizontal="center" vertical="center"/>
    </xf>
    <xf borderId="75" fillId="27" fontId="3" numFmtId="0" xfId="0" applyAlignment="1" applyBorder="1" applyFont="1">
      <alignment vertical="center"/>
    </xf>
    <xf borderId="51" fillId="14" fontId="49" numFmtId="0" xfId="0" applyAlignment="1" applyBorder="1" applyFont="1">
      <alignment horizontal="center" shrinkToFit="0" vertical="center" wrapText="1"/>
    </xf>
    <xf borderId="74" fillId="0" fontId="5" numFmtId="0" xfId="0" applyAlignment="1" applyBorder="1" applyFont="1">
      <alignment horizontal="center" vertical="center"/>
    </xf>
    <xf borderId="4" fillId="0" fontId="50" numFmtId="0" xfId="0" applyAlignment="1" applyBorder="1" applyFont="1">
      <alignment horizontal="center" shrinkToFit="0" vertical="center" wrapText="1"/>
    </xf>
    <xf borderId="38" fillId="0" fontId="10" numFmtId="0" xfId="0" applyAlignment="1" applyBorder="1" applyFont="1">
      <alignment horizontal="center" vertical="center"/>
    </xf>
    <xf borderId="38" fillId="0" fontId="10" numFmtId="171" xfId="0" applyAlignment="1" applyBorder="1" applyFont="1" applyNumberFormat="1">
      <alignment horizontal="center" vertical="center"/>
    </xf>
    <xf borderId="4" fillId="0" fontId="10" numFmtId="171" xfId="0" applyAlignment="1" applyBorder="1" applyFont="1" applyNumberFormat="1">
      <alignment horizontal="center" vertical="center"/>
    </xf>
    <xf borderId="25" fillId="0" fontId="10" numFmtId="0" xfId="0" applyAlignment="1" applyBorder="1" applyFont="1">
      <alignment horizontal="center" vertical="center"/>
    </xf>
    <xf borderId="100" fillId="0" fontId="39" numFmtId="0" xfId="0" applyAlignment="1" applyBorder="1" applyFont="1">
      <alignment horizontal="center" shrinkToFit="0" vertical="center" wrapText="1"/>
    </xf>
    <xf borderId="9" fillId="0" fontId="2" numFmtId="0" xfId="0" applyAlignment="1" applyBorder="1" applyFont="1">
      <alignment vertical="center"/>
    </xf>
    <xf borderId="101" fillId="0" fontId="2" numFmtId="0" xfId="0" applyAlignment="1" applyBorder="1" applyFont="1">
      <alignment vertical="center"/>
    </xf>
    <xf borderId="102" fillId="0" fontId="2" numFmtId="0" xfId="0" applyAlignment="1" applyBorder="1" applyFont="1">
      <alignment vertical="center"/>
    </xf>
    <xf borderId="103" fillId="0" fontId="2" numFmtId="0" xfId="0" applyAlignment="1" applyBorder="1" applyFont="1">
      <alignment vertical="center"/>
    </xf>
    <xf borderId="51" fillId="25" fontId="49" numFmtId="0" xfId="0" applyAlignment="1" applyBorder="1" applyFont="1">
      <alignment horizontal="center" shrinkToFit="0" vertical="center" wrapText="1"/>
    </xf>
    <xf borderId="4" fillId="5" fontId="50" numFmtId="0" xfId="0" applyAlignment="1" applyBorder="1" applyFont="1">
      <alignment horizontal="center" shrinkToFit="0" vertical="center" wrapText="1"/>
    </xf>
    <xf borderId="60" fillId="5" fontId="10" numFmtId="0" xfId="0" applyAlignment="1" applyBorder="1" applyFont="1">
      <alignment horizontal="center" shrinkToFit="0" vertical="center" wrapText="1"/>
    </xf>
    <xf borderId="15" fillId="2" fontId="49" numFmtId="0" xfId="0" applyAlignment="1" applyBorder="1" applyFont="1">
      <alignment shrinkToFit="0" vertical="top" wrapText="1"/>
    </xf>
    <xf borderId="38" fillId="0" fontId="10" numFmtId="0" xfId="0" applyAlignment="1" applyBorder="1" applyFont="1">
      <alignment horizontal="center" shrinkToFit="0" vertical="center" wrapText="1"/>
    </xf>
    <xf borderId="0" fillId="0" fontId="51" numFmtId="0" xfId="0" applyAlignment="1" applyFont="1">
      <alignment horizontal="left" vertical="center"/>
    </xf>
    <xf borderId="60" fillId="16" fontId="10" numFmtId="0" xfId="0" applyAlignment="1" applyBorder="1" applyFont="1">
      <alignment horizontal="center" shrinkToFit="0" vertical="center" wrapText="1"/>
    </xf>
    <xf borderId="60" fillId="16" fontId="50" numFmtId="0" xfId="0" applyAlignment="1" applyBorder="1" applyFont="1">
      <alignment horizontal="center" vertical="center"/>
    </xf>
    <xf borderId="60" fillId="16" fontId="10" numFmtId="0" xfId="0" applyAlignment="1" applyBorder="1" applyFont="1">
      <alignment horizontal="center" vertical="center"/>
    </xf>
    <xf borderId="60" fillId="16" fontId="10" numFmtId="171" xfId="0" applyAlignment="1" applyBorder="1" applyFont="1" applyNumberFormat="1">
      <alignment horizontal="center" vertical="center"/>
    </xf>
    <xf borderId="4" fillId="16" fontId="10" numFmtId="171" xfId="0" applyAlignment="1" applyBorder="1" applyFont="1" applyNumberFormat="1">
      <alignment horizontal="center" vertical="center"/>
    </xf>
    <xf borderId="104" fillId="16" fontId="10" numFmtId="176" xfId="0" applyAlignment="1" applyBorder="1" applyFont="1" applyNumberFormat="1">
      <alignment horizontal="center" vertical="center"/>
    </xf>
    <xf borderId="105" fillId="16" fontId="39" numFmtId="0" xfId="0" applyAlignment="1" applyBorder="1" applyFont="1">
      <alignment horizontal="center" shrinkToFit="0" vertical="center" wrapText="1"/>
    </xf>
    <xf borderId="60" fillId="26" fontId="10" numFmtId="0" xfId="0" applyAlignment="1" applyBorder="1" applyFont="1">
      <alignment horizontal="center" shrinkToFit="0" vertical="center" wrapText="1"/>
    </xf>
    <xf borderId="60" fillId="26" fontId="10" numFmtId="0" xfId="0" applyAlignment="1" applyBorder="1" applyFont="1">
      <alignment horizontal="center" vertical="center"/>
    </xf>
    <xf borderId="104" fillId="26" fontId="10" numFmtId="176" xfId="0" applyAlignment="1" applyBorder="1" applyFont="1" applyNumberFormat="1">
      <alignment horizontal="center" vertical="center"/>
    </xf>
    <xf borderId="16" fillId="28" fontId="5" numFmtId="0" xfId="0" applyAlignment="1" applyBorder="1" applyFill="1" applyFont="1">
      <alignment horizontal="center" shrinkToFit="0" vertical="center" wrapText="1"/>
    </xf>
    <xf borderId="4" fillId="28" fontId="5" numFmtId="0" xfId="0" applyAlignment="1" applyBorder="1" applyFont="1">
      <alignment horizontal="center" vertical="center"/>
    </xf>
    <xf borderId="10" fillId="28" fontId="5" numFmtId="176" xfId="0" applyAlignment="1" applyBorder="1" applyFont="1" applyNumberFormat="1">
      <alignment horizontal="center" vertical="center"/>
    </xf>
    <xf borderId="4" fillId="28" fontId="5" numFmtId="176" xfId="0" applyAlignment="1" applyBorder="1" applyFont="1" applyNumberFormat="1">
      <alignment horizontal="center" vertical="center"/>
    </xf>
    <xf borderId="59" fillId="28" fontId="5" numFmtId="176" xfId="0" applyAlignment="1" applyBorder="1" applyFont="1" applyNumberFormat="1">
      <alignment horizontal="center" vertical="center"/>
    </xf>
    <xf borderId="75" fillId="28" fontId="6" numFmtId="0" xfId="0" applyAlignment="1" applyBorder="1" applyFont="1">
      <alignment horizontal="center" vertical="center"/>
    </xf>
    <xf borderId="0" fillId="0" fontId="3" numFmtId="0" xfId="0" applyAlignment="1" applyFont="1">
      <alignment shrinkToFit="0" vertical="center" wrapText="1"/>
    </xf>
    <xf borderId="41" fillId="28" fontId="5" numFmtId="0" xfId="0" applyAlignment="1" applyBorder="1" applyFont="1">
      <alignment horizontal="center" shrinkToFit="0" vertical="center" wrapText="1"/>
    </xf>
    <xf borderId="42" fillId="0" fontId="2" numFmtId="0" xfId="0" applyAlignment="1" applyBorder="1" applyFont="1">
      <alignment vertical="center"/>
    </xf>
    <xf borderId="62" fillId="28" fontId="5" numFmtId="0" xfId="0" applyAlignment="1" applyBorder="1" applyFont="1">
      <alignment horizontal="center" vertical="center"/>
    </xf>
    <xf borderId="106" fillId="0" fontId="2" numFmtId="0" xfId="0" applyAlignment="1" applyBorder="1" applyFont="1">
      <alignment vertical="center"/>
    </xf>
    <xf borderId="62" fillId="28" fontId="5" numFmtId="176" xfId="0" applyAlignment="1" applyBorder="1" applyFont="1" applyNumberFormat="1">
      <alignment horizontal="center" vertical="center"/>
    </xf>
    <xf borderId="107" fillId="28" fontId="5" numFmtId="176" xfId="0" applyAlignment="1" applyBorder="1" applyFont="1" applyNumberFormat="1">
      <alignment horizontal="center" vertical="center"/>
    </xf>
    <xf borderId="78" fillId="28" fontId="6" numFmtId="0" xfId="0" applyAlignment="1" applyBorder="1" applyFont="1">
      <alignment horizontal="center" vertical="center"/>
    </xf>
    <xf borderId="21" fillId="0" fontId="10" numFmtId="0" xfId="0" applyAlignment="1" applyBorder="1" applyFont="1">
      <alignment horizontal="center" vertical="center"/>
    </xf>
    <xf borderId="96" fillId="27" fontId="6" numFmtId="0" xfId="0" applyAlignment="1" applyBorder="1" applyFont="1">
      <alignment horizontal="center" shrinkToFit="0" vertical="center" wrapText="1"/>
    </xf>
    <xf borderId="108" fillId="0" fontId="2" numFmtId="0" xfId="0" applyAlignment="1" applyBorder="1" applyFont="1">
      <alignment vertical="center"/>
    </xf>
    <xf borderId="57" fillId="27" fontId="6" numFmtId="0" xfId="0" applyAlignment="1" applyBorder="1" applyFont="1">
      <alignment horizontal="center" shrinkToFit="0" vertical="center" wrapText="1"/>
    </xf>
    <xf borderId="93" fillId="27" fontId="6" numFmtId="0" xfId="0" applyAlignment="1" applyBorder="1" applyFont="1">
      <alignment horizontal="center" shrinkToFit="0" vertical="center" wrapText="1"/>
    </xf>
    <xf borderId="55" fillId="27" fontId="6" numFmtId="0" xfId="0" applyAlignment="1" applyBorder="1" applyFont="1">
      <alignment shrinkToFit="0" vertical="center" wrapText="1"/>
    </xf>
    <xf borderId="71" fillId="27" fontId="6" numFmtId="0" xfId="0" applyAlignment="1" applyBorder="1" applyFont="1">
      <alignment horizontal="center" shrinkToFit="0" vertical="center" wrapText="1"/>
    </xf>
    <xf borderId="16" fillId="0" fontId="39" numFmtId="0" xfId="0" applyAlignment="1" applyBorder="1" applyFont="1">
      <alignment horizontal="left" shrinkToFit="0" vertical="center" wrapText="1"/>
    </xf>
    <xf borderId="58" fillId="0" fontId="39" numFmtId="0" xfId="0" applyAlignment="1" applyBorder="1" applyFont="1">
      <alignment horizontal="left" vertical="center"/>
    </xf>
    <xf borderId="16" fillId="0" fontId="18" numFmtId="0" xfId="0" applyAlignment="1" applyBorder="1" applyFont="1">
      <alignment horizontal="left" shrinkToFit="0" vertical="center" wrapText="1"/>
    </xf>
    <xf borderId="58" fillId="0" fontId="39" numFmtId="0" xfId="0" applyAlignment="1" applyBorder="1" applyFont="1">
      <alignment horizontal="left" shrinkToFit="0" vertical="center" wrapText="1"/>
    </xf>
    <xf borderId="58" fillId="0" fontId="39" numFmtId="0" xfId="0" applyAlignment="1" applyBorder="1" applyFont="1">
      <alignment shrinkToFit="0" vertical="center" wrapText="1"/>
    </xf>
    <xf borderId="41" fillId="0" fontId="39" numFmtId="0" xfId="0" applyAlignment="1" applyBorder="1" applyFont="1">
      <alignment horizontal="left" shrinkToFit="0" vertical="center" wrapText="1"/>
    </xf>
    <xf borderId="19" fillId="0" fontId="2" numFmtId="0" xfId="0" applyAlignment="1" applyBorder="1" applyFont="1">
      <alignment vertical="center"/>
    </xf>
    <xf borderId="0" fillId="0" fontId="3" numFmtId="49" xfId="0" applyAlignment="1" applyFont="1" applyNumberFormat="1">
      <alignment horizontal="center" vertical="center"/>
    </xf>
    <xf borderId="0" fillId="0" fontId="3" numFmtId="175" xfId="0" applyAlignment="1" applyFont="1" applyNumberFormat="1">
      <alignment horizontal="center" vertical="center"/>
    </xf>
    <xf borderId="43" fillId="0" fontId="8" numFmtId="0" xfId="0" applyAlignment="1" applyBorder="1" applyFont="1">
      <alignment horizontal="center" vertical="center"/>
    </xf>
    <xf borderId="109" fillId="6" fontId="33" numFmtId="0" xfId="0" applyAlignment="1" applyBorder="1" applyFont="1">
      <alignment horizontal="center" shrinkToFit="0" vertical="center" wrapText="1"/>
    </xf>
    <xf borderId="0" fillId="0" fontId="52" numFmtId="0" xfId="0" applyAlignment="1" applyFont="1">
      <alignment horizontal="left" vertical="center"/>
    </xf>
    <xf borderId="0" fillId="0" fontId="39" numFmtId="0" xfId="0" applyAlignment="1" applyFont="1">
      <alignment vertical="center"/>
    </xf>
    <xf borderId="4" fillId="0" fontId="50" numFmtId="0" xfId="0" applyAlignment="1" applyBorder="1" applyFont="1">
      <alignment horizontal="center" readingOrder="0" shrinkToFit="0" vertical="center" wrapText="1"/>
    </xf>
    <xf borderId="60" fillId="5" fontId="50" numFmtId="0" xfId="0" applyAlignment="1" applyBorder="1" applyFont="1">
      <alignment horizontal="center" shrinkToFit="0" vertical="center" wrapText="1"/>
    </xf>
    <xf borderId="4" fillId="5" fontId="10" numFmtId="0" xfId="0" applyAlignment="1" applyBorder="1" applyFont="1">
      <alignment horizontal="center" shrinkToFit="0" vertical="center" wrapText="1"/>
    </xf>
    <xf borderId="38" fillId="0" fontId="50" numFmtId="0" xfId="0" applyAlignment="1" applyBorder="1" applyFont="1">
      <alignment horizontal="center" shrinkToFit="0" vertical="center" wrapText="1"/>
    </xf>
    <xf borderId="38" fillId="0" fontId="50" numFmtId="0" xfId="0" applyAlignment="1" applyBorder="1" applyFont="1">
      <alignment horizontal="center" vertical="center"/>
    </xf>
    <xf borderId="60" fillId="5" fontId="10" numFmtId="0" xfId="0" applyAlignment="1" applyBorder="1" applyFont="1">
      <alignment horizontal="center" vertical="center"/>
    </xf>
    <xf borderId="0" fillId="0" fontId="53" numFmtId="0" xfId="0" applyAlignment="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externalLink" Target="externalLinks/externalLink2.xml"/><Relationship Id="rId63" Type="http://schemas.openxmlformats.org/officeDocument/2006/relationships/externalLink" Target="externalLinks/externalLink1.xml"/><Relationship Id="rId22" Type="http://schemas.openxmlformats.org/officeDocument/2006/relationships/worksheet" Target="worksheets/sheet19.xml"/><Relationship Id="rId21" Type="http://schemas.openxmlformats.org/officeDocument/2006/relationships/worksheet" Target="worksheets/sheet18.xml"/><Relationship Id="rId65" Type="http://customschemas.google.com/relationships/workbookmetadata" Target="metadata"/><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76200</xdr:rowOff>
    </xdr:from>
    <xdr:ext cx="1752600" cy="1304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1143000</xdr:colOff>
      <xdr:row>0</xdr:row>
      <xdr:rowOff>19050</xdr:rowOff>
    </xdr:from>
    <xdr:ext cx="428625" cy="323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1238250</xdr:colOff>
      <xdr:row>0</xdr:row>
      <xdr:rowOff>95250</xdr:rowOff>
    </xdr:from>
    <xdr:ext cx="514350" cy="3714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1828800</xdr:colOff>
      <xdr:row>0</xdr:row>
      <xdr:rowOff>38100</xdr:rowOff>
    </xdr:from>
    <xdr:ext cx="371475" cy="295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1828800</xdr:colOff>
      <xdr:row>179</xdr:row>
      <xdr:rowOff>38100</xdr:rowOff>
    </xdr:from>
    <xdr:ext cx="371475" cy="295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857250</xdr:colOff>
      <xdr:row>0</xdr:row>
      <xdr:rowOff>66675</xdr:rowOff>
    </xdr:from>
    <xdr:ext cx="60007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48</xdr:row>
      <xdr:rowOff>28575</xdr:rowOff>
    </xdr:from>
    <xdr:ext cx="447675" cy="314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shortcut-targets-by-id/0B5b0F_kJcNt4LU92M1NoSEJPUU0/C4L/43%20-%20Cim%20Loren/FRAMELESS%20MASTER%20MUTLI-UNIT%20ORDER%20FORM-C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shortcut-targets-by-id/0B5b0F_kJcNt4LU92M1NoSEJPUU0/C4L/43%20-%20Cim%20Loren/FRAMED%20MASTER%20MUTLI-UNIT%20ORDER%20FORM-C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rderForm"/>
      <sheetName val="Work order"/>
      <sheetName val="Catalog + List Pricing"/>
      <sheetName val="Accessory Catalog"/>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rderForm"/>
      <sheetName val="Work order"/>
      <sheetName val="Catalog List Pricing"/>
      <sheetName val="ACCESSORY"/>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3.xml"/><Relationship Id="rId3"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4.xml"/><Relationship Id="rId3"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6.xml"/><Relationship Id="rId3"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7.xml"/><Relationship Id="rId3"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8.xml"/><Relationship Id="rId3"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0.xml"/><Relationship Id="rId3"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1.xml"/><Relationship Id="rId3"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2.xml"/><Relationship Id="rId3"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3.xml"/><Relationship Id="rId3"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4.xml"/><Relationship Id="rId3"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5.xml"/><Relationship Id="rId3" Type="http://schemas.openxmlformats.org/officeDocument/2006/relationships/vmlDrawing" Target="../drawings/vmlDrawing16.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6.xml"/><Relationship Id="rId3"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7.xml"/><Relationship Id="rId3" Type="http://schemas.openxmlformats.org/officeDocument/2006/relationships/vmlDrawing" Target="../drawings/vmlDrawing18.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8.xml"/><Relationship Id="rId3" Type="http://schemas.openxmlformats.org/officeDocument/2006/relationships/vmlDrawing" Target="../drawings/vmlDrawing19.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9.xml"/><Relationship Id="rId3" Type="http://schemas.openxmlformats.org/officeDocument/2006/relationships/vmlDrawing" Target="../drawings/vmlDrawing20.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30.xml"/><Relationship Id="rId3" Type="http://schemas.openxmlformats.org/officeDocument/2006/relationships/vmlDrawing" Target="../drawings/vmlDrawing21.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31.xml"/><Relationship Id="rId3" Type="http://schemas.openxmlformats.org/officeDocument/2006/relationships/vmlDrawing" Target="../drawings/vmlDrawing22.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32.xml"/><Relationship Id="rId3" Type="http://schemas.openxmlformats.org/officeDocument/2006/relationships/vmlDrawing" Target="../drawings/vmlDrawing23.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33.xml"/><Relationship Id="rId3" Type="http://schemas.openxmlformats.org/officeDocument/2006/relationships/vmlDrawing" Target="../drawings/vmlDrawing24.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34.xml"/><Relationship Id="rId3" Type="http://schemas.openxmlformats.org/officeDocument/2006/relationships/vmlDrawing" Target="../drawings/vmlDrawing25.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35.xml"/><Relationship Id="rId3" Type="http://schemas.openxmlformats.org/officeDocument/2006/relationships/vmlDrawing" Target="../drawings/vmlDrawing26.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36.xml"/><Relationship Id="rId3" Type="http://schemas.openxmlformats.org/officeDocument/2006/relationships/vmlDrawing" Target="../drawings/vmlDrawing27.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37.xml"/><Relationship Id="rId3" Type="http://schemas.openxmlformats.org/officeDocument/2006/relationships/vmlDrawing" Target="../drawings/vmlDrawing28.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8.xml"/><Relationship Id="rId3" Type="http://schemas.openxmlformats.org/officeDocument/2006/relationships/vmlDrawing" Target="../drawings/vmlDrawing29.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9.xml"/><Relationship Id="rId3" Type="http://schemas.openxmlformats.org/officeDocument/2006/relationships/vmlDrawing" Target="../drawings/vmlDrawing30.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40.xml"/><Relationship Id="rId3" Type="http://schemas.openxmlformats.org/officeDocument/2006/relationships/vmlDrawing" Target="../drawings/vmlDrawing31.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41.xml"/><Relationship Id="rId3" Type="http://schemas.openxmlformats.org/officeDocument/2006/relationships/vmlDrawing" Target="../drawings/vmlDrawing32.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42.xml"/><Relationship Id="rId3" Type="http://schemas.openxmlformats.org/officeDocument/2006/relationships/vmlDrawing" Target="../drawings/vmlDrawing33.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43.xml"/><Relationship Id="rId3"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44.xml"/><Relationship Id="rId3"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45.xml"/><Relationship Id="rId3"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46.xml"/><Relationship Id="rId3"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47.xml"/><Relationship Id="rId3" Type="http://schemas.openxmlformats.org/officeDocument/2006/relationships/vmlDrawing" Target="../drawings/vmlDrawing38.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8.xml"/><Relationship Id="rId3" Type="http://schemas.openxmlformats.org/officeDocument/2006/relationships/vmlDrawing" Target="../drawings/vmlDrawing39.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9.xml"/><Relationship Id="rId3" Type="http://schemas.openxmlformats.org/officeDocument/2006/relationships/vmlDrawing" Target="../drawings/vmlDrawing40.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50.xml"/><Relationship Id="rId3" Type="http://schemas.openxmlformats.org/officeDocument/2006/relationships/vmlDrawing" Target="../drawings/vmlDrawing41.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51.xml"/><Relationship Id="rId3" Type="http://schemas.openxmlformats.org/officeDocument/2006/relationships/vmlDrawing" Target="../drawings/vmlDrawing42.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52.xml"/><Relationship Id="rId3" Type="http://schemas.openxmlformats.org/officeDocument/2006/relationships/vmlDrawing" Target="../drawings/vmlDrawing43.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53.xml"/><Relationship Id="rId3" Type="http://schemas.openxmlformats.org/officeDocument/2006/relationships/vmlDrawing" Target="../drawings/vmlDrawing44.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54.xml"/><Relationship Id="rId3" Type="http://schemas.openxmlformats.org/officeDocument/2006/relationships/vmlDrawing" Target="../drawings/vmlDrawing45.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55.xml"/><Relationship Id="rId3" Type="http://schemas.openxmlformats.org/officeDocument/2006/relationships/vmlDrawing" Target="../drawings/vmlDrawing46.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56.xml"/><Relationship Id="rId3" Type="http://schemas.openxmlformats.org/officeDocument/2006/relationships/vmlDrawing" Target="../drawings/vmlDrawing47.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57.xml"/><Relationship Id="rId3" Type="http://schemas.openxmlformats.org/officeDocument/2006/relationships/vmlDrawing" Target="../drawings/vmlDrawing48.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58.xml"/><Relationship Id="rId3" Type="http://schemas.openxmlformats.org/officeDocument/2006/relationships/vmlDrawing" Target="../drawings/vmlDrawing49.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9.xml"/><Relationship Id="rId3" Type="http://schemas.openxmlformats.org/officeDocument/2006/relationships/vmlDrawing" Target="../drawings/vmlDrawing5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fitToPage="1"/>
  </sheetPr>
  <sheetViews>
    <sheetView workbookViewId="0"/>
  </sheetViews>
  <sheetFormatPr customHeight="1" defaultColWidth="11.22" defaultRowHeight="15.0"/>
  <cols>
    <col customWidth="1" min="1" max="1" width="8.33"/>
    <col customWidth="1" min="2" max="2" width="22.89"/>
    <col customWidth="1" min="3" max="3" width="6.78"/>
    <col customWidth="1" min="4" max="4" width="12.33"/>
    <col customWidth="1" min="5" max="5" width="20.33"/>
    <col customWidth="1" min="6" max="6" width="13.89"/>
    <col customWidth="1" hidden="1" min="7" max="8" width="13.89"/>
    <col customWidth="1" hidden="1" min="9" max="9" width="17.33"/>
    <col customWidth="1" min="10" max="10" width="18.33"/>
    <col customWidth="1" min="11" max="11" width="12.89"/>
    <col customWidth="1" min="12" max="12" width="24.22"/>
    <col customWidth="1" min="13" max="13" width="10.44"/>
    <col customWidth="1" min="14" max="15" width="11.22"/>
  </cols>
  <sheetData>
    <row r="1" ht="116.25" customHeight="1">
      <c r="A1" s="1" t="s">
        <v>0</v>
      </c>
      <c r="B1" s="2"/>
      <c r="C1" s="2"/>
      <c r="D1" s="2"/>
      <c r="E1" s="2"/>
      <c r="F1" s="2"/>
      <c r="G1" s="2"/>
      <c r="H1" s="2"/>
      <c r="I1" s="2"/>
      <c r="J1" s="3"/>
      <c r="K1" s="4"/>
      <c r="L1" s="5" t="s">
        <v>1</v>
      </c>
      <c r="O1" s="6"/>
    </row>
    <row r="2" ht="28.5" customHeight="1">
      <c r="A2" s="7" t="s">
        <v>2</v>
      </c>
      <c r="B2" s="7" t="s">
        <v>3</v>
      </c>
      <c r="C2" s="8" t="s">
        <v>4</v>
      </c>
      <c r="D2" s="9" t="s">
        <v>5</v>
      </c>
      <c r="E2" s="10" t="s">
        <v>6</v>
      </c>
      <c r="F2" s="7" t="s">
        <v>7</v>
      </c>
      <c r="G2" s="7" t="s">
        <v>8</v>
      </c>
      <c r="H2" s="7" t="s">
        <v>9</v>
      </c>
      <c r="I2" s="11" t="s">
        <v>10</v>
      </c>
      <c r="J2" s="12" t="s">
        <v>11</v>
      </c>
      <c r="K2" s="13"/>
      <c r="L2" s="14" t="s">
        <v>12</v>
      </c>
      <c r="M2" s="15" t="s">
        <v>13</v>
      </c>
      <c r="N2" s="16"/>
      <c r="O2" s="17"/>
    </row>
    <row r="3" ht="20.25" customHeight="1">
      <c r="A3" s="18" t="str">
        <f>IF(M2="Frameless", "Frameless", "Framed")</f>
        <v>Frameless</v>
      </c>
      <c r="B3" s="19" t="s">
        <v>14</v>
      </c>
      <c r="C3" s="20">
        <v>26.0</v>
      </c>
      <c r="D3" s="21">
        <f>SUM('Unit Type'!G71:G72)</f>
        <v>3514.1688</v>
      </c>
      <c r="E3" s="21">
        <f t="shared" ref="E3:E52" si="1">C3*D3</f>
        <v>91368.3888</v>
      </c>
      <c r="F3" s="20">
        <f>'Unit Type'!C74</f>
        <v>442</v>
      </c>
      <c r="G3" s="20">
        <f>'Unit Type'!C72</f>
        <v>27</v>
      </c>
      <c r="H3" s="20">
        <f t="shared" ref="H3:H52" si="2">G3*C3</f>
        <v>702</v>
      </c>
      <c r="I3" s="20">
        <f>'Unit Type'!I71</f>
        <v>34</v>
      </c>
      <c r="J3" s="20">
        <f t="shared" ref="J3:J52" si="3">I3*C3</f>
        <v>884</v>
      </c>
      <c r="K3" s="22"/>
      <c r="L3" s="23" t="s">
        <v>15</v>
      </c>
      <c r="M3" s="24" t="s">
        <v>16</v>
      </c>
      <c r="N3" s="25"/>
      <c r="O3" s="17"/>
    </row>
    <row r="4" ht="20.25" customHeight="1">
      <c r="A4" s="26"/>
      <c r="B4" s="19" t="s">
        <v>17</v>
      </c>
      <c r="C4" s="20">
        <v>11.0</v>
      </c>
      <c r="D4" s="27">
        <f>SUM('Unit Type (2)'!G71:G72)</f>
        <v>2736.71622</v>
      </c>
      <c r="E4" s="21">
        <f t="shared" si="1"/>
        <v>30103.87842</v>
      </c>
      <c r="F4" s="20">
        <f>'Unit Type (2)'!C74</f>
        <v>154</v>
      </c>
      <c r="G4" s="20">
        <f>'Unit Type (2)'!C72</f>
        <v>19</v>
      </c>
      <c r="H4" s="20">
        <f t="shared" si="2"/>
        <v>209</v>
      </c>
      <c r="I4" s="20">
        <f>'Unit Type (2)'!I71</f>
        <v>27</v>
      </c>
      <c r="J4" s="20">
        <f t="shared" si="3"/>
        <v>297</v>
      </c>
      <c r="K4" s="28"/>
      <c r="L4" s="23" t="s">
        <v>18</v>
      </c>
      <c r="M4" s="29" t="s">
        <v>19</v>
      </c>
      <c r="N4" s="30"/>
      <c r="O4" s="17"/>
    </row>
    <row r="5" ht="20.25" customHeight="1">
      <c r="A5" s="26"/>
      <c r="B5" s="19" t="s">
        <v>20</v>
      </c>
      <c r="C5" s="20">
        <v>1.0</v>
      </c>
      <c r="D5" s="21">
        <f>SUM('Unit Type (3)'!G71:G72)</f>
        <v>2578.73139</v>
      </c>
      <c r="E5" s="21">
        <f t="shared" si="1"/>
        <v>2578.73139</v>
      </c>
      <c r="F5" s="20">
        <f>'Unit Type (3)'!C74</f>
        <v>12</v>
      </c>
      <c r="G5" s="20">
        <f>'Unit Type (3)'!C72</f>
        <v>18</v>
      </c>
      <c r="H5" s="20">
        <f t="shared" si="2"/>
        <v>18</v>
      </c>
      <c r="I5" s="20">
        <f>'Unit Type (3)'!I71</f>
        <v>27</v>
      </c>
      <c r="J5" s="20">
        <f t="shared" si="3"/>
        <v>27</v>
      </c>
      <c r="K5" s="28"/>
      <c r="L5" s="23" t="s">
        <v>21</v>
      </c>
      <c r="M5" s="31">
        <v>0.2</v>
      </c>
      <c r="N5" s="30"/>
      <c r="O5" s="6"/>
    </row>
    <row r="6" ht="20.25" customHeight="1">
      <c r="A6" s="26"/>
      <c r="B6" s="19"/>
      <c r="C6" s="20"/>
      <c r="D6" s="27">
        <f>SUM('Unit Type (4)'!G71:G72)</f>
        <v>0</v>
      </c>
      <c r="E6" s="21">
        <f t="shared" si="1"/>
        <v>0</v>
      </c>
      <c r="F6" s="20">
        <f>'Unit Type (4)'!C74</f>
        <v>0</v>
      </c>
      <c r="G6" s="20">
        <f>'Unit Type (4)'!C72</f>
        <v>0</v>
      </c>
      <c r="H6" s="20">
        <f t="shared" si="2"/>
        <v>0</v>
      </c>
      <c r="I6" s="20">
        <f>'Unit Type (4)'!I71</f>
        <v>0</v>
      </c>
      <c r="J6" s="20">
        <f t="shared" si="3"/>
        <v>0</v>
      </c>
      <c r="K6" s="28"/>
      <c r="L6" s="32" t="s">
        <v>22</v>
      </c>
      <c r="M6" s="33">
        <f>IF('Summary Sheet'!M2:N2="Framed",VLOOKUP(M5,List!B20:C70,2,FALSE),IF('Summary Sheet'!M2:N2="Frameless",VLOOKUP(M5,List!B20:D70,3,FALSE),"Select Cabinet Style"))</f>
        <v>0.162</v>
      </c>
      <c r="N6" s="34"/>
      <c r="O6" s="6"/>
    </row>
    <row r="7" ht="20.25" customHeight="1">
      <c r="A7" s="26"/>
      <c r="B7" s="19"/>
      <c r="C7" s="20"/>
      <c r="D7" s="21">
        <f>SUM('Unit Type (5)'!G71:G72)</f>
        <v>0</v>
      </c>
      <c r="E7" s="21">
        <f t="shared" si="1"/>
        <v>0</v>
      </c>
      <c r="F7" s="20">
        <f>'Unit Type (5)'!C74</f>
        <v>0</v>
      </c>
      <c r="G7" s="20">
        <f>'Unit Type (5)'!C72</f>
        <v>0</v>
      </c>
      <c r="H7" s="20">
        <f t="shared" si="2"/>
        <v>0</v>
      </c>
      <c r="I7" s="20">
        <f>'Unit Type (5)'!I71</f>
        <v>0</v>
      </c>
      <c r="J7" s="20">
        <f t="shared" si="3"/>
        <v>0</v>
      </c>
      <c r="K7" s="28"/>
      <c r="L7" s="35"/>
      <c r="M7" s="6"/>
      <c r="N7" s="36"/>
      <c r="O7" s="6"/>
    </row>
    <row r="8" ht="20.25" customHeight="1">
      <c r="A8" s="26"/>
      <c r="B8" s="19"/>
      <c r="C8" s="20"/>
      <c r="D8" s="21">
        <f>SUM('Unit Type (6)'!G71:G72)</f>
        <v>0</v>
      </c>
      <c r="E8" s="21">
        <f t="shared" si="1"/>
        <v>0</v>
      </c>
      <c r="F8" s="20">
        <f>'Unit Type (6)'!C74</f>
        <v>0</v>
      </c>
      <c r="G8" s="20">
        <f>'Unit Type (6)'!C72</f>
        <v>0</v>
      </c>
      <c r="H8" s="20">
        <f t="shared" si="2"/>
        <v>0</v>
      </c>
      <c r="I8" s="20">
        <f>'Unit Type (6)'!I71</f>
        <v>0</v>
      </c>
      <c r="J8" s="20">
        <f t="shared" si="3"/>
        <v>0</v>
      </c>
      <c r="K8" s="28"/>
      <c r="L8" s="37" t="s">
        <v>23</v>
      </c>
      <c r="M8" s="38">
        <v>2.75</v>
      </c>
      <c r="N8" s="39"/>
      <c r="O8" s="6"/>
    </row>
    <row r="9" ht="20.25" customHeight="1">
      <c r="A9" s="26"/>
      <c r="B9" s="19"/>
      <c r="C9" s="20"/>
      <c r="D9" s="21">
        <f>SUM('Unit Type (7)'!G71:G72)</f>
        <v>0</v>
      </c>
      <c r="E9" s="21">
        <f t="shared" si="1"/>
        <v>0</v>
      </c>
      <c r="F9" s="20">
        <f>'Unit Type (7)'!C74</f>
        <v>0</v>
      </c>
      <c r="G9" s="20">
        <f>'Unit Type (7)'!C72</f>
        <v>0</v>
      </c>
      <c r="H9" s="20">
        <f t="shared" si="2"/>
        <v>0</v>
      </c>
      <c r="I9" s="20">
        <f>'Unit Type (7)'!I71</f>
        <v>0</v>
      </c>
      <c r="J9" s="20">
        <f t="shared" si="3"/>
        <v>0</v>
      </c>
      <c r="K9" s="28"/>
      <c r="L9" s="40" t="s">
        <v>24</v>
      </c>
      <c r="M9" s="41">
        <v>20.0</v>
      </c>
      <c r="N9" s="30"/>
      <c r="O9" s="6"/>
    </row>
    <row r="10" ht="20.25" customHeight="1">
      <c r="A10" s="26"/>
      <c r="B10" s="19"/>
      <c r="C10" s="20"/>
      <c r="D10" s="21">
        <f>SUM('Unit Type (8)'!G71:G72)</f>
        <v>0</v>
      </c>
      <c r="E10" s="21">
        <f t="shared" si="1"/>
        <v>0</v>
      </c>
      <c r="F10" s="20">
        <f>'Unit Type (8)'!C74</f>
        <v>0</v>
      </c>
      <c r="G10" s="20">
        <f>'Unit Type (8)'!C72</f>
        <v>0</v>
      </c>
      <c r="H10" s="20">
        <f t="shared" si="2"/>
        <v>0</v>
      </c>
      <c r="I10" s="20">
        <f>'Unit Type (8)'!I71</f>
        <v>0</v>
      </c>
      <c r="J10" s="20">
        <f t="shared" si="3"/>
        <v>0</v>
      </c>
      <c r="K10" s="28"/>
      <c r="L10" s="42" t="s">
        <v>25</v>
      </c>
      <c r="M10" s="43">
        <v>125.0</v>
      </c>
      <c r="N10" s="34"/>
      <c r="O10" s="6"/>
    </row>
    <row r="11" ht="20.25" hidden="1" customHeight="1">
      <c r="A11" s="26"/>
      <c r="B11" s="19"/>
      <c r="C11" s="20"/>
      <c r="D11" s="21">
        <f>SUM('Unit Type (9)'!G71:G72)</f>
        <v>0</v>
      </c>
      <c r="E11" s="21">
        <f t="shared" si="1"/>
        <v>0</v>
      </c>
      <c r="F11" s="20">
        <f>'Unit Type (9)'!C74</f>
        <v>0</v>
      </c>
      <c r="G11" s="20">
        <f>'Unit Type (9)'!C72</f>
        <v>0</v>
      </c>
      <c r="H11" s="20">
        <f t="shared" si="2"/>
        <v>0</v>
      </c>
      <c r="I11" s="20">
        <f>'Unit Type (9)'!I71</f>
        <v>0</v>
      </c>
      <c r="J11" s="20">
        <f t="shared" si="3"/>
        <v>0</v>
      </c>
      <c r="K11" s="28"/>
      <c r="L11" s="44"/>
      <c r="M11" s="4"/>
      <c r="N11" s="4"/>
      <c r="O11" s="6"/>
    </row>
    <row r="12" ht="20.25" hidden="1" customHeight="1">
      <c r="A12" s="26"/>
      <c r="B12" s="19"/>
      <c r="C12" s="20"/>
      <c r="D12" s="21">
        <f>SUM('Unit Type (10)'!G71:G72)</f>
        <v>0</v>
      </c>
      <c r="E12" s="21">
        <f t="shared" si="1"/>
        <v>0</v>
      </c>
      <c r="F12" s="20">
        <f>'Unit Type (10)'!C74</f>
        <v>0</v>
      </c>
      <c r="G12" s="20">
        <f>'Unit Type (10)'!C72</f>
        <v>0</v>
      </c>
      <c r="H12" s="20">
        <f t="shared" si="2"/>
        <v>0</v>
      </c>
      <c r="I12" s="20">
        <f>'Unit Type (10)'!I71</f>
        <v>0</v>
      </c>
      <c r="J12" s="20">
        <f t="shared" si="3"/>
        <v>0</v>
      </c>
      <c r="K12" s="28"/>
      <c r="L12" s="45" t="s">
        <v>26</v>
      </c>
      <c r="M12" s="46"/>
      <c r="N12" s="47"/>
      <c r="O12" s="6"/>
    </row>
    <row r="13" ht="20.25" hidden="1" customHeight="1">
      <c r="A13" s="26"/>
      <c r="B13" s="19"/>
      <c r="C13" s="20"/>
      <c r="D13" s="21">
        <f>SUM('Unit Type (11)'!G71:G72)</f>
        <v>0</v>
      </c>
      <c r="E13" s="21">
        <f t="shared" si="1"/>
        <v>0</v>
      </c>
      <c r="F13" s="20">
        <f>'Unit Type (11)'!C74</f>
        <v>0</v>
      </c>
      <c r="G13" s="20">
        <f>'Unit Type (11)'!C72</f>
        <v>0</v>
      </c>
      <c r="H13" s="20">
        <f t="shared" si="2"/>
        <v>0</v>
      </c>
      <c r="I13" s="20">
        <f>'Unit Type (11)'!I71</f>
        <v>0</v>
      </c>
      <c r="J13" s="20">
        <f t="shared" si="3"/>
        <v>0</v>
      </c>
      <c r="K13" s="28"/>
      <c r="L13" s="48"/>
      <c r="N13" s="49"/>
      <c r="O13" s="6"/>
    </row>
    <row r="14" ht="20.25" hidden="1" customHeight="1">
      <c r="A14" s="26"/>
      <c r="B14" s="19"/>
      <c r="C14" s="20"/>
      <c r="D14" s="21">
        <f>SUM('Unit Type (12)'!G71:G72)</f>
        <v>0</v>
      </c>
      <c r="E14" s="21">
        <f t="shared" si="1"/>
        <v>0</v>
      </c>
      <c r="F14" s="20">
        <f>'Unit Type (12)'!C74</f>
        <v>0</v>
      </c>
      <c r="G14" s="20">
        <f>'Unit Type (12)'!C72</f>
        <v>0</v>
      </c>
      <c r="H14" s="20">
        <f t="shared" si="2"/>
        <v>0</v>
      </c>
      <c r="I14" s="20">
        <f>'Unit Type (12)'!I71</f>
        <v>0</v>
      </c>
      <c r="J14" s="20">
        <f t="shared" si="3"/>
        <v>0</v>
      </c>
      <c r="K14" s="28"/>
      <c r="L14" s="48"/>
      <c r="N14" s="49"/>
      <c r="O14" s="6"/>
    </row>
    <row r="15" ht="20.25" hidden="1" customHeight="1">
      <c r="A15" s="26"/>
      <c r="B15" s="19"/>
      <c r="C15" s="20"/>
      <c r="D15" s="21">
        <f>SUM('Unit Type (13)'!G71:G72)</f>
        <v>0</v>
      </c>
      <c r="E15" s="21">
        <f t="shared" si="1"/>
        <v>0</v>
      </c>
      <c r="F15" s="20">
        <f>'Unit Type (13)'!C74</f>
        <v>0</v>
      </c>
      <c r="G15" s="20">
        <f>'Unit Type (13)'!C72</f>
        <v>0</v>
      </c>
      <c r="H15" s="20">
        <f t="shared" si="2"/>
        <v>0</v>
      </c>
      <c r="I15" s="20">
        <f>'Unit Type (13)'!I71</f>
        <v>0</v>
      </c>
      <c r="J15" s="20">
        <f t="shared" si="3"/>
        <v>0</v>
      </c>
      <c r="K15" s="28"/>
      <c r="L15" s="48"/>
      <c r="N15" s="49"/>
      <c r="O15" s="6"/>
    </row>
    <row r="16" ht="20.25" hidden="1" customHeight="1">
      <c r="A16" s="26"/>
      <c r="B16" s="19"/>
      <c r="C16" s="20"/>
      <c r="D16" s="27">
        <f>SUM('Unit Type (14)'!G71:G72)</f>
        <v>0</v>
      </c>
      <c r="E16" s="21">
        <f t="shared" si="1"/>
        <v>0</v>
      </c>
      <c r="F16" s="20">
        <f>'Unit Type (14)'!C74</f>
        <v>0</v>
      </c>
      <c r="G16" s="20">
        <f>'Unit Type (14)'!C72</f>
        <v>0</v>
      </c>
      <c r="H16" s="20">
        <f t="shared" si="2"/>
        <v>0</v>
      </c>
      <c r="I16" s="20">
        <f>'Unit Type (14)'!I71</f>
        <v>0</v>
      </c>
      <c r="J16" s="20">
        <f t="shared" si="3"/>
        <v>0</v>
      </c>
      <c r="K16" s="28"/>
      <c r="L16" s="48"/>
      <c r="N16" s="49"/>
      <c r="O16" s="6"/>
    </row>
    <row r="17" ht="20.25" hidden="1" customHeight="1">
      <c r="A17" s="26"/>
      <c r="B17" s="19"/>
      <c r="C17" s="20"/>
      <c r="D17" s="21">
        <f>SUM('Unit Type (15)'!G71:G72)</f>
        <v>0</v>
      </c>
      <c r="E17" s="21">
        <f t="shared" si="1"/>
        <v>0</v>
      </c>
      <c r="F17" s="20">
        <f>'Unit Type (15)'!C74</f>
        <v>0</v>
      </c>
      <c r="G17" s="20">
        <f>'Unit Type (15)'!C72</f>
        <v>0</v>
      </c>
      <c r="H17" s="20">
        <f t="shared" si="2"/>
        <v>0</v>
      </c>
      <c r="I17" s="20">
        <f>'Unit Type (15)'!I71</f>
        <v>0</v>
      </c>
      <c r="J17" s="20">
        <f t="shared" si="3"/>
        <v>0</v>
      </c>
      <c r="K17" s="28"/>
      <c r="L17" s="48"/>
      <c r="N17" s="49"/>
      <c r="O17" s="6"/>
    </row>
    <row r="18" ht="20.25" hidden="1" customHeight="1">
      <c r="A18" s="26"/>
      <c r="B18" s="19"/>
      <c r="C18" s="20"/>
      <c r="D18" s="21">
        <f>SUM('Unit Type (16)'!G71:G72)</f>
        <v>0</v>
      </c>
      <c r="E18" s="21">
        <f t="shared" si="1"/>
        <v>0</v>
      </c>
      <c r="F18" s="20">
        <f>'Unit Type (16)'!C74</f>
        <v>0</v>
      </c>
      <c r="G18" s="20">
        <f>'Unit Type (16)'!C72</f>
        <v>0</v>
      </c>
      <c r="H18" s="20">
        <f t="shared" si="2"/>
        <v>0</v>
      </c>
      <c r="I18" s="20">
        <f>'Unit Type (16)'!I71</f>
        <v>0</v>
      </c>
      <c r="J18" s="20">
        <f t="shared" si="3"/>
        <v>0</v>
      </c>
      <c r="K18" s="28"/>
      <c r="L18" s="48"/>
      <c r="N18" s="49"/>
      <c r="O18" s="6"/>
    </row>
    <row r="19" ht="20.25" hidden="1" customHeight="1">
      <c r="A19" s="26"/>
      <c r="B19" s="19"/>
      <c r="C19" s="20"/>
      <c r="D19" s="21">
        <f>SUM('Unit Type (17)'!G71:G72)</f>
        <v>0</v>
      </c>
      <c r="E19" s="21">
        <f t="shared" si="1"/>
        <v>0</v>
      </c>
      <c r="F19" s="20">
        <f>'Unit Type (17)'!C74</f>
        <v>0</v>
      </c>
      <c r="G19" s="20">
        <f>'Unit Type (17)'!C72</f>
        <v>0</v>
      </c>
      <c r="H19" s="20">
        <f t="shared" si="2"/>
        <v>0</v>
      </c>
      <c r="I19" s="20">
        <f>'Unit Type (17)'!I71</f>
        <v>0</v>
      </c>
      <c r="J19" s="20">
        <f t="shared" si="3"/>
        <v>0</v>
      </c>
      <c r="K19" s="28"/>
      <c r="L19" s="48"/>
      <c r="N19" s="49"/>
      <c r="O19" s="6"/>
    </row>
    <row r="20" ht="20.25" hidden="1" customHeight="1">
      <c r="A20" s="26"/>
      <c r="B20" s="19"/>
      <c r="C20" s="20"/>
      <c r="D20" s="21">
        <f>SUM('Unit Type (18)'!G71:G72)</f>
        <v>0</v>
      </c>
      <c r="E20" s="21">
        <f t="shared" si="1"/>
        <v>0</v>
      </c>
      <c r="F20" s="20">
        <f>'Unit Type (18)'!C74</f>
        <v>0</v>
      </c>
      <c r="G20" s="20">
        <f>'Unit Type (18)'!C72</f>
        <v>0</v>
      </c>
      <c r="H20" s="20">
        <f t="shared" si="2"/>
        <v>0</v>
      </c>
      <c r="I20" s="20">
        <f>'Unit Type (18)'!I71</f>
        <v>0</v>
      </c>
      <c r="J20" s="20">
        <f t="shared" si="3"/>
        <v>0</v>
      </c>
      <c r="K20" s="28"/>
      <c r="L20" s="50"/>
      <c r="M20" s="51"/>
      <c r="N20" s="52"/>
      <c r="O20" s="6"/>
    </row>
    <row r="21" ht="20.25" hidden="1" customHeight="1">
      <c r="A21" s="26"/>
      <c r="B21" s="19"/>
      <c r="C21" s="20"/>
      <c r="D21" s="21">
        <f>SUM('Unit Type (19)'!G71:G72)</f>
        <v>0</v>
      </c>
      <c r="E21" s="21">
        <f t="shared" si="1"/>
        <v>0</v>
      </c>
      <c r="F21" s="20">
        <f>'Unit Type (19)'!C74</f>
        <v>0</v>
      </c>
      <c r="G21" s="20">
        <f>'Unit Type (19)'!C72</f>
        <v>0</v>
      </c>
      <c r="H21" s="20">
        <f t="shared" si="2"/>
        <v>0</v>
      </c>
      <c r="I21" s="20">
        <f>'Unit Type (19)'!I71</f>
        <v>0</v>
      </c>
      <c r="J21" s="20">
        <f t="shared" si="3"/>
        <v>0</v>
      </c>
      <c r="K21" s="28"/>
      <c r="L21" s="28"/>
      <c r="M21" s="4"/>
      <c r="N21" s="4"/>
      <c r="O21" s="6"/>
    </row>
    <row r="22" ht="20.25" hidden="1" customHeight="1">
      <c r="A22" s="26"/>
      <c r="B22" s="19"/>
      <c r="C22" s="20"/>
      <c r="D22" s="21">
        <f>SUM('Unit Type (20)'!G71:G72)</f>
        <v>0</v>
      </c>
      <c r="E22" s="21">
        <f t="shared" si="1"/>
        <v>0</v>
      </c>
      <c r="F22" s="20">
        <f>'Unit Type (20)'!C74</f>
        <v>0</v>
      </c>
      <c r="G22" s="20">
        <f>'Unit Type (20)'!C72</f>
        <v>0</v>
      </c>
      <c r="H22" s="20">
        <f t="shared" si="2"/>
        <v>0</v>
      </c>
      <c r="I22" s="20">
        <f>'Unit Type (20)'!I71</f>
        <v>0</v>
      </c>
      <c r="J22" s="20">
        <f t="shared" si="3"/>
        <v>0</v>
      </c>
      <c r="K22" s="28"/>
      <c r="L22" s="53" t="s">
        <v>27</v>
      </c>
      <c r="M22" s="46"/>
      <c r="N22" s="47"/>
      <c r="O22" s="6"/>
    </row>
    <row r="23" ht="20.25" hidden="1" customHeight="1">
      <c r="A23" s="26"/>
      <c r="B23" s="19"/>
      <c r="C23" s="20"/>
      <c r="D23" s="21">
        <f>SUM('Unit Type (21)'!G71:G72)</f>
        <v>0</v>
      </c>
      <c r="E23" s="21">
        <f t="shared" si="1"/>
        <v>0</v>
      </c>
      <c r="F23" s="20">
        <f>'Unit Type (21)'!C74</f>
        <v>0</v>
      </c>
      <c r="G23" s="20">
        <f>'Unit Type (21)'!C72</f>
        <v>0</v>
      </c>
      <c r="H23" s="20">
        <f t="shared" si="2"/>
        <v>0</v>
      </c>
      <c r="I23" s="20">
        <f>'Unit Type (21)'!I71</f>
        <v>0</v>
      </c>
      <c r="J23" s="20">
        <f t="shared" si="3"/>
        <v>0</v>
      </c>
      <c r="K23" s="28"/>
      <c r="L23" s="48"/>
      <c r="N23" s="49"/>
      <c r="O23" s="6"/>
    </row>
    <row r="24" ht="20.25" hidden="1" customHeight="1">
      <c r="A24" s="26"/>
      <c r="B24" s="19"/>
      <c r="C24" s="20"/>
      <c r="D24" s="21">
        <f>SUM('Unit Type (22)'!G71:G72)</f>
        <v>0</v>
      </c>
      <c r="E24" s="21">
        <f t="shared" si="1"/>
        <v>0</v>
      </c>
      <c r="F24" s="20">
        <f>'Unit Type (22)'!C74</f>
        <v>0</v>
      </c>
      <c r="G24" s="20">
        <f>'Unit Type (22)'!C72</f>
        <v>0</v>
      </c>
      <c r="H24" s="20">
        <f t="shared" si="2"/>
        <v>0</v>
      </c>
      <c r="I24" s="20">
        <f>'Unit Type (22)'!I71</f>
        <v>0</v>
      </c>
      <c r="J24" s="20">
        <f t="shared" si="3"/>
        <v>0</v>
      </c>
      <c r="K24" s="28"/>
      <c r="L24" s="48"/>
      <c r="N24" s="49"/>
      <c r="O24" s="6"/>
    </row>
    <row r="25" ht="20.25" hidden="1" customHeight="1">
      <c r="A25" s="26"/>
      <c r="B25" s="19"/>
      <c r="C25" s="20"/>
      <c r="D25" s="21">
        <f>SUM('Unit Type (23)'!G71:G72)</f>
        <v>0</v>
      </c>
      <c r="E25" s="21">
        <f t="shared" si="1"/>
        <v>0</v>
      </c>
      <c r="F25" s="20">
        <f>'Unit Type (23)'!C74</f>
        <v>0</v>
      </c>
      <c r="G25" s="20">
        <f>'Unit Type (23)'!C72</f>
        <v>0</v>
      </c>
      <c r="H25" s="20">
        <f t="shared" si="2"/>
        <v>0</v>
      </c>
      <c r="I25" s="20">
        <f>'Unit Type (23)'!I71</f>
        <v>0</v>
      </c>
      <c r="J25" s="20">
        <f t="shared" si="3"/>
        <v>0</v>
      </c>
      <c r="K25" s="28"/>
      <c r="L25" s="48"/>
      <c r="N25" s="49"/>
      <c r="O25" s="6"/>
    </row>
    <row r="26" ht="20.25" hidden="1" customHeight="1">
      <c r="A26" s="26"/>
      <c r="B26" s="19"/>
      <c r="C26" s="20"/>
      <c r="D26" s="21">
        <f>SUM('Unit Type (24)'!G71:G72)</f>
        <v>0</v>
      </c>
      <c r="E26" s="21">
        <f t="shared" si="1"/>
        <v>0</v>
      </c>
      <c r="F26" s="20">
        <f>'Unit Type (24)'!C74</f>
        <v>0</v>
      </c>
      <c r="G26" s="20">
        <f>'Unit Type (24)'!C72</f>
        <v>0</v>
      </c>
      <c r="H26" s="20">
        <f t="shared" si="2"/>
        <v>0</v>
      </c>
      <c r="I26" s="20">
        <f>'Unit Type (24)'!I71</f>
        <v>0</v>
      </c>
      <c r="J26" s="20">
        <f t="shared" si="3"/>
        <v>0</v>
      </c>
      <c r="K26" s="28"/>
      <c r="L26" s="48"/>
      <c r="N26" s="49"/>
      <c r="O26" s="6"/>
    </row>
    <row r="27" ht="20.25" hidden="1" customHeight="1">
      <c r="A27" s="26"/>
      <c r="B27" s="19"/>
      <c r="C27" s="20"/>
      <c r="D27" s="21">
        <f>SUM('Unit Type (25)'!G71:G72)</f>
        <v>0</v>
      </c>
      <c r="E27" s="21">
        <f t="shared" si="1"/>
        <v>0</v>
      </c>
      <c r="F27" s="20">
        <f>'Unit Type (25)'!C74</f>
        <v>0</v>
      </c>
      <c r="G27" s="20">
        <f>'Unit Type (25)'!C72</f>
        <v>0</v>
      </c>
      <c r="H27" s="20">
        <f t="shared" si="2"/>
        <v>0</v>
      </c>
      <c r="I27" s="20">
        <f>'Unit Type (25)'!I71</f>
        <v>0</v>
      </c>
      <c r="J27" s="20">
        <f t="shared" si="3"/>
        <v>0</v>
      </c>
      <c r="K27" s="28"/>
      <c r="L27" s="48"/>
      <c r="N27" s="49"/>
      <c r="O27" s="6"/>
    </row>
    <row r="28" ht="20.25" hidden="1" customHeight="1">
      <c r="A28" s="26"/>
      <c r="B28" s="19"/>
      <c r="C28" s="20"/>
      <c r="D28" s="21">
        <f>SUM('Unit Type (26)'!G71:G72)</f>
        <v>0</v>
      </c>
      <c r="E28" s="21">
        <f t="shared" si="1"/>
        <v>0</v>
      </c>
      <c r="F28" s="20">
        <f>'Unit Type (26)'!C74</f>
        <v>0</v>
      </c>
      <c r="G28" s="20">
        <f>'Unit Type (26)'!C72</f>
        <v>0</v>
      </c>
      <c r="H28" s="20">
        <f t="shared" si="2"/>
        <v>0</v>
      </c>
      <c r="I28" s="20">
        <f>'Unit Type (26)'!I71</f>
        <v>0</v>
      </c>
      <c r="J28" s="20">
        <f t="shared" si="3"/>
        <v>0</v>
      </c>
      <c r="K28" s="28"/>
      <c r="L28" s="50"/>
      <c r="M28" s="51"/>
      <c r="N28" s="52"/>
      <c r="O28" s="6"/>
    </row>
    <row r="29" ht="20.25" hidden="1" customHeight="1">
      <c r="A29" s="26"/>
      <c r="B29" s="19"/>
      <c r="C29" s="20"/>
      <c r="D29" s="21">
        <f>SUM('Unit Type (27)'!G71:G72)</f>
        <v>0</v>
      </c>
      <c r="E29" s="21">
        <f t="shared" si="1"/>
        <v>0</v>
      </c>
      <c r="F29" s="20">
        <f>'Unit Type (27)'!C74</f>
        <v>0</v>
      </c>
      <c r="G29" s="20">
        <f>'Unit Type (27)'!C72</f>
        <v>0</v>
      </c>
      <c r="H29" s="20">
        <f t="shared" si="2"/>
        <v>0</v>
      </c>
      <c r="I29" s="20">
        <f>'Unit Type (27)'!I71</f>
        <v>0</v>
      </c>
      <c r="J29" s="20">
        <f t="shared" si="3"/>
        <v>0</v>
      </c>
      <c r="K29" s="28"/>
      <c r="L29" s="28"/>
      <c r="M29" s="4"/>
      <c r="N29" s="4"/>
      <c r="O29" s="6"/>
    </row>
    <row r="30" ht="20.25" hidden="1" customHeight="1">
      <c r="A30" s="26"/>
      <c r="B30" s="19"/>
      <c r="C30" s="20"/>
      <c r="D30" s="21">
        <f>SUM('Unit Type (28)'!G71:G72)</f>
        <v>0</v>
      </c>
      <c r="E30" s="21">
        <f t="shared" si="1"/>
        <v>0</v>
      </c>
      <c r="F30" s="20">
        <f>'Unit Type (28)'!C74</f>
        <v>0</v>
      </c>
      <c r="G30" s="20">
        <f>'Unit Type (28)'!C72</f>
        <v>0</v>
      </c>
      <c r="H30" s="20">
        <f t="shared" si="2"/>
        <v>0</v>
      </c>
      <c r="I30" s="20">
        <f>'Unit Type (28)'!I71</f>
        <v>0</v>
      </c>
      <c r="J30" s="20">
        <f t="shared" si="3"/>
        <v>0</v>
      </c>
      <c r="K30" s="28"/>
      <c r="L30" s="28"/>
      <c r="M30" s="4"/>
      <c r="N30" s="4"/>
      <c r="O30" s="6"/>
    </row>
    <row r="31" ht="20.25" hidden="1" customHeight="1">
      <c r="A31" s="26"/>
      <c r="B31" s="19"/>
      <c r="C31" s="20"/>
      <c r="D31" s="21">
        <f>SUM('Unit Type (29)'!G71:G72)</f>
        <v>0</v>
      </c>
      <c r="E31" s="21">
        <f t="shared" si="1"/>
        <v>0</v>
      </c>
      <c r="F31" s="20">
        <f>'Unit Type (29)'!C74</f>
        <v>0</v>
      </c>
      <c r="G31" s="20">
        <f>'Unit Type (29)'!C72</f>
        <v>0</v>
      </c>
      <c r="H31" s="20">
        <f t="shared" si="2"/>
        <v>0</v>
      </c>
      <c r="I31" s="20">
        <f>'Unit Type (29)'!I71</f>
        <v>0</v>
      </c>
      <c r="J31" s="20">
        <f t="shared" si="3"/>
        <v>0</v>
      </c>
      <c r="K31" s="28"/>
      <c r="L31" s="28"/>
      <c r="M31" s="4"/>
      <c r="N31" s="4"/>
      <c r="O31" s="6"/>
    </row>
    <row r="32" ht="20.25" hidden="1" customHeight="1">
      <c r="A32" s="26"/>
      <c r="B32" s="19"/>
      <c r="C32" s="20"/>
      <c r="D32" s="21">
        <f>SUM('Unit Type (30)'!G71:G72)</f>
        <v>0</v>
      </c>
      <c r="E32" s="21">
        <f t="shared" si="1"/>
        <v>0</v>
      </c>
      <c r="F32" s="20">
        <f>'Unit Type (30)'!C74</f>
        <v>0</v>
      </c>
      <c r="G32" s="20">
        <f>'Unit Type (30)'!C72</f>
        <v>0</v>
      </c>
      <c r="H32" s="20">
        <f t="shared" si="2"/>
        <v>0</v>
      </c>
      <c r="I32" s="20">
        <f>'Unit Type (30)'!I71</f>
        <v>0</v>
      </c>
      <c r="J32" s="20">
        <f t="shared" si="3"/>
        <v>0</v>
      </c>
      <c r="K32" s="28"/>
      <c r="L32" s="28"/>
      <c r="M32" s="4"/>
      <c r="N32" s="4"/>
      <c r="O32" s="6"/>
    </row>
    <row r="33" ht="20.25" hidden="1" customHeight="1">
      <c r="A33" s="26"/>
      <c r="B33" s="19"/>
      <c r="C33" s="20"/>
      <c r="D33" s="21">
        <f>SUM('Unit Type (31)'!G71:G72)</f>
        <v>0</v>
      </c>
      <c r="E33" s="21">
        <f t="shared" si="1"/>
        <v>0</v>
      </c>
      <c r="F33" s="20">
        <f>'Unit Type (31)'!C74</f>
        <v>0</v>
      </c>
      <c r="G33" s="20">
        <f>'Unit Type (31)'!C72</f>
        <v>0</v>
      </c>
      <c r="H33" s="20">
        <f t="shared" si="2"/>
        <v>0</v>
      </c>
      <c r="I33" s="20">
        <f>'Unit Type (31)'!I71</f>
        <v>0</v>
      </c>
      <c r="J33" s="20">
        <f t="shared" si="3"/>
        <v>0</v>
      </c>
      <c r="K33" s="28"/>
      <c r="L33" s="28"/>
      <c r="M33" s="4"/>
      <c r="N33" s="4"/>
      <c r="O33" s="6"/>
    </row>
    <row r="34" ht="20.25" hidden="1" customHeight="1">
      <c r="A34" s="26"/>
      <c r="B34" s="19"/>
      <c r="C34" s="20"/>
      <c r="D34" s="21">
        <f>SUM('Unit Type (32)'!G71:G72)</f>
        <v>0</v>
      </c>
      <c r="E34" s="21">
        <f t="shared" si="1"/>
        <v>0</v>
      </c>
      <c r="F34" s="20">
        <f>'Unit Type (32)'!C74</f>
        <v>0</v>
      </c>
      <c r="G34" s="20">
        <f>'Unit Type (32)'!C72</f>
        <v>0</v>
      </c>
      <c r="H34" s="20">
        <f t="shared" si="2"/>
        <v>0</v>
      </c>
      <c r="I34" s="20">
        <f>'Unit Type (32)'!I71</f>
        <v>0</v>
      </c>
      <c r="J34" s="20">
        <f t="shared" si="3"/>
        <v>0</v>
      </c>
      <c r="K34" s="28"/>
      <c r="L34" s="28"/>
      <c r="M34" s="4"/>
      <c r="N34" s="4"/>
      <c r="O34" s="6"/>
    </row>
    <row r="35" ht="20.25" hidden="1" customHeight="1">
      <c r="A35" s="26"/>
      <c r="B35" s="19"/>
      <c r="C35" s="20"/>
      <c r="D35" s="21">
        <f>SUM('Unit Type (33)'!G71:G72)</f>
        <v>0</v>
      </c>
      <c r="E35" s="21">
        <f t="shared" si="1"/>
        <v>0</v>
      </c>
      <c r="F35" s="20">
        <f>'Unit Type (33)'!C74</f>
        <v>0</v>
      </c>
      <c r="G35" s="20">
        <f>'Unit Type (33)'!C72</f>
        <v>0</v>
      </c>
      <c r="H35" s="20">
        <f t="shared" si="2"/>
        <v>0</v>
      </c>
      <c r="I35" s="20">
        <f>'Unit Type (33)'!I71</f>
        <v>0</v>
      </c>
      <c r="J35" s="20">
        <f t="shared" si="3"/>
        <v>0</v>
      </c>
      <c r="K35" s="28"/>
      <c r="L35" s="28"/>
      <c r="M35" s="4"/>
      <c r="N35" s="4"/>
      <c r="O35" s="6"/>
    </row>
    <row r="36" ht="20.25" hidden="1" customHeight="1">
      <c r="A36" s="26"/>
      <c r="B36" s="19"/>
      <c r="C36" s="20"/>
      <c r="D36" s="21">
        <f>SUM('Unit Type (34)'!G71:G72)</f>
        <v>0</v>
      </c>
      <c r="E36" s="21">
        <f t="shared" si="1"/>
        <v>0</v>
      </c>
      <c r="F36" s="20">
        <f>'Unit Type (34)'!C74</f>
        <v>0</v>
      </c>
      <c r="G36" s="20">
        <f>'Unit Type (34)'!C72</f>
        <v>0</v>
      </c>
      <c r="H36" s="20">
        <f t="shared" si="2"/>
        <v>0</v>
      </c>
      <c r="I36" s="20">
        <f>'Unit Type (34)'!I71</f>
        <v>0</v>
      </c>
      <c r="J36" s="20">
        <f t="shared" si="3"/>
        <v>0</v>
      </c>
      <c r="K36" s="28"/>
      <c r="L36" s="28"/>
      <c r="M36" s="4"/>
      <c r="N36" s="4"/>
      <c r="O36" s="6"/>
    </row>
    <row r="37" ht="20.25" hidden="1" customHeight="1">
      <c r="A37" s="26"/>
      <c r="B37" s="19"/>
      <c r="C37" s="20"/>
      <c r="D37" s="21">
        <f>SUM('Unit Type (35)'!G71:G72)</f>
        <v>0</v>
      </c>
      <c r="E37" s="21">
        <f t="shared" si="1"/>
        <v>0</v>
      </c>
      <c r="F37" s="20">
        <f>'Unit Type (35)'!C74</f>
        <v>0</v>
      </c>
      <c r="G37" s="20">
        <f>'Unit Type (35)'!C72</f>
        <v>0</v>
      </c>
      <c r="H37" s="20">
        <f t="shared" si="2"/>
        <v>0</v>
      </c>
      <c r="I37" s="20">
        <f>'Unit Type (35)'!I71</f>
        <v>0</v>
      </c>
      <c r="J37" s="20">
        <f t="shared" si="3"/>
        <v>0</v>
      </c>
      <c r="K37" s="28"/>
      <c r="L37" s="28"/>
      <c r="M37" s="4"/>
      <c r="N37" s="4"/>
      <c r="O37" s="6"/>
    </row>
    <row r="38" ht="20.25" hidden="1" customHeight="1">
      <c r="A38" s="26"/>
      <c r="B38" s="19"/>
      <c r="C38" s="20"/>
      <c r="D38" s="21">
        <f>SUM('Unit Type (36)'!G71:G72)</f>
        <v>0</v>
      </c>
      <c r="E38" s="21">
        <f t="shared" si="1"/>
        <v>0</v>
      </c>
      <c r="F38" s="20">
        <f>'Unit Type (36)'!C74</f>
        <v>0</v>
      </c>
      <c r="G38" s="20">
        <f>'Unit Type (36)'!C72</f>
        <v>0</v>
      </c>
      <c r="H38" s="20">
        <f t="shared" si="2"/>
        <v>0</v>
      </c>
      <c r="I38" s="20">
        <f>'Unit Type (36)'!I71</f>
        <v>0</v>
      </c>
      <c r="J38" s="20">
        <f t="shared" si="3"/>
        <v>0</v>
      </c>
      <c r="K38" s="28"/>
      <c r="L38" s="6"/>
      <c r="M38" s="6"/>
      <c r="N38" s="6"/>
      <c r="O38" s="6"/>
    </row>
    <row r="39" ht="20.25" hidden="1" customHeight="1">
      <c r="A39" s="26"/>
      <c r="B39" s="19"/>
      <c r="C39" s="20"/>
      <c r="D39" s="21">
        <f>SUM('Unit Type (37)'!G71:G72)</f>
        <v>0</v>
      </c>
      <c r="E39" s="21">
        <f t="shared" si="1"/>
        <v>0</v>
      </c>
      <c r="F39" s="20">
        <f>'Unit Type (37)'!C74</f>
        <v>0</v>
      </c>
      <c r="G39" s="20">
        <f>'Unit Type (37)'!C72</f>
        <v>0</v>
      </c>
      <c r="H39" s="20">
        <f t="shared" si="2"/>
        <v>0</v>
      </c>
      <c r="I39" s="20">
        <f>'Unit Type (37)'!I71</f>
        <v>0</v>
      </c>
      <c r="J39" s="20">
        <f t="shared" si="3"/>
        <v>0</v>
      </c>
      <c r="K39" s="28"/>
      <c r="L39" s="6"/>
      <c r="M39" s="6"/>
      <c r="N39" s="6"/>
      <c r="O39" s="6"/>
    </row>
    <row r="40" ht="20.25" hidden="1" customHeight="1">
      <c r="A40" s="26"/>
      <c r="B40" s="19"/>
      <c r="C40" s="20"/>
      <c r="D40" s="21">
        <f>SUM('Unit Type (38)'!G71:G72)</f>
        <v>0</v>
      </c>
      <c r="E40" s="21">
        <f t="shared" si="1"/>
        <v>0</v>
      </c>
      <c r="F40" s="20">
        <f>'Unit Type (38)'!C74</f>
        <v>0</v>
      </c>
      <c r="G40" s="20">
        <f>'Unit Type (38)'!C72</f>
        <v>0</v>
      </c>
      <c r="H40" s="20">
        <f t="shared" si="2"/>
        <v>0</v>
      </c>
      <c r="I40" s="20">
        <f>'Unit Type (38)'!I71</f>
        <v>0</v>
      </c>
      <c r="J40" s="20">
        <f t="shared" si="3"/>
        <v>0</v>
      </c>
      <c r="K40" s="28"/>
      <c r="L40" s="6"/>
      <c r="M40" s="6"/>
      <c r="N40" s="6"/>
      <c r="O40" s="6"/>
    </row>
    <row r="41" ht="20.25" hidden="1" customHeight="1">
      <c r="A41" s="26"/>
      <c r="B41" s="19"/>
      <c r="C41" s="20"/>
      <c r="D41" s="21">
        <f>SUM('Unit Type (39)'!G71:G72)</f>
        <v>0</v>
      </c>
      <c r="E41" s="21">
        <f t="shared" si="1"/>
        <v>0</v>
      </c>
      <c r="F41" s="20">
        <f>'Unit Type (39)'!C74</f>
        <v>0</v>
      </c>
      <c r="G41" s="20">
        <f>'Unit Type (39)'!C72</f>
        <v>0</v>
      </c>
      <c r="H41" s="20">
        <f t="shared" si="2"/>
        <v>0</v>
      </c>
      <c r="I41" s="20">
        <f>'Unit Type (39)'!I71</f>
        <v>0</v>
      </c>
      <c r="J41" s="20">
        <f t="shared" si="3"/>
        <v>0</v>
      </c>
      <c r="K41" s="28"/>
      <c r="L41" s="6"/>
      <c r="M41" s="6"/>
      <c r="N41" s="6"/>
      <c r="O41" s="6"/>
    </row>
    <row r="42" ht="20.25" hidden="1" customHeight="1">
      <c r="A42" s="26"/>
      <c r="B42" s="19"/>
      <c r="C42" s="20"/>
      <c r="D42" s="21">
        <f>SUM('Unit Type (40)'!G71:G72)</f>
        <v>0</v>
      </c>
      <c r="E42" s="21">
        <f t="shared" si="1"/>
        <v>0</v>
      </c>
      <c r="F42" s="20">
        <f>'Unit Type (40)'!C74</f>
        <v>0</v>
      </c>
      <c r="G42" s="20">
        <f>'Unit Type (40)'!C72</f>
        <v>0</v>
      </c>
      <c r="H42" s="20">
        <f t="shared" si="2"/>
        <v>0</v>
      </c>
      <c r="I42" s="20">
        <f>'Unit Type (40)'!I71</f>
        <v>0</v>
      </c>
      <c r="J42" s="20">
        <f t="shared" si="3"/>
        <v>0</v>
      </c>
      <c r="K42" s="28"/>
      <c r="L42" s="6"/>
      <c r="M42" s="6"/>
      <c r="N42" s="6"/>
      <c r="O42" s="6"/>
    </row>
    <row r="43" ht="20.25" hidden="1" customHeight="1">
      <c r="A43" s="26"/>
      <c r="B43" s="19"/>
      <c r="C43" s="20"/>
      <c r="D43" s="21">
        <f>SUM('Unit Type (41)'!G71:G72)</f>
        <v>0</v>
      </c>
      <c r="E43" s="21">
        <f t="shared" si="1"/>
        <v>0</v>
      </c>
      <c r="F43" s="20">
        <f>'Unit Type (41)'!C74</f>
        <v>0</v>
      </c>
      <c r="G43" s="20">
        <f>'Unit Type (41)'!C72</f>
        <v>0</v>
      </c>
      <c r="H43" s="20">
        <f t="shared" si="2"/>
        <v>0</v>
      </c>
      <c r="I43" s="20">
        <f>'Unit Type (41)'!I71</f>
        <v>0</v>
      </c>
      <c r="J43" s="20">
        <f t="shared" si="3"/>
        <v>0</v>
      </c>
      <c r="K43" s="28"/>
      <c r="L43" s="6"/>
      <c r="M43" s="6"/>
      <c r="N43" s="6"/>
      <c r="O43" s="6"/>
    </row>
    <row r="44" ht="20.25" hidden="1" customHeight="1">
      <c r="A44" s="26"/>
      <c r="B44" s="19"/>
      <c r="C44" s="20"/>
      <c r="D44" s="21">
        <f>SUM('Unit Type (42)'!G71:G72)</f>
        <v>0</v>
      </c>
      <c r="E44" s="21">
        <f t="shared" si="1"/>
        <v>0</v>
      </c>
      <c r="F44" s="20">
        <f>'Unit Type (42)'!C74</f>
        <v>0</v>
      </c>
      <c r="G44" s="20">
        <f>'Unit Type (42)'!C72</f>
        <v>0</v>
      </c>
      <c r="H44" s="20">
        <f t="shared" si="2"/>
        <v>0</v>
      </c>
      <c r="I44" s="20">
        <f>'Unit Type (42)'!I71</f>
        <v>0</v>
      </c>
      <c r="J44" s="20">
        <f t="shared" si="3"/>
        <v>0</v>
      </c>
      <c r="K44" s="28"/>
      <c r="L44" s="6"/>
      <c r="M44" s="6"/>
      <c r="N44" s="6"/>
      <c r="O44" s="6"/>
    </row>
    <row r="45" ht="20.25" hidden="1" customHeight="1">
      <c r="A45" s="26"/>
      <c r="B45" s="19"/>
      <c r="C45" s="20"/>
      <c r="D45" s="21">
        <f>SUM('Unit Type (43)'!G71:G72)</f>
        <v>0</v>
      </c>
      <c r="E45" s="21">
        <f t="shared" si="1"/>
        <v>0</v>
      </c>
      <c r="F45" s="20">
        <f>'Unit Type (43)'!C74</f>
        <v>0</v>
      </c>
      <c r="G45" s="20">
        <f>'Unit Type (43)'!C72</f>
        <v>0</v>
      </c>
      <c r="H45" s="20">
        <f t="shared" si="2"/>
        <v>0</v>
      </c>
      <c r="I45" s="20">
        <f>'Unit Type (43)'!I71</f>
        <v>0</v>
      </c>
      <c r="J45" s="20">
        <f t="shared" si="3"/>
        <v>0</v>
      </c>
      <c r="K45" s="28"/>
      <c r="L45" s="6"/>
      <c r="M45" s="6"/>
      <c r="N45" s="6"/>
      <c r="O45" s="6"/>
    </row>
    <row r="46" ht="20.25" hidden="1" customHeight="1">
      <c r="A46" s="26"/>
      <c r="B46" s="19"/>
      <c r="C46" s="20"/>
      <c r="D46" s="21">
        <f>SUM('Unit Type (44)'!G71:G72)</f>
        <v>0</v>
      </c>
      <c r="E46" s="21">
        <f t="shared" si="1"/>
        <v>0</v>
      </c>
      <c r="F46" s="20">
        <f>'Unit Type (44)'!C74</f>
        <v>0</v>
      </c>
      <c r="G46" s="20">
        <f>'Unit Type (44)'!C72</f>
        <v>0</v>
      </c>
      <c r="H46" s="20">
        <f t="shared" si="2"/>
        <v>0</v>
      </c>
      <c r="I46" s="20">
        <f>'Unit Type (44)'!I71</f>
        <v>0</v>
      </c>
      <c r="J46" s="20">
        <f t="shared" si="3"/>
        <v>0</v>
      </c>
      <c r="K46" s="28"/>
      <c r="L46" s="6"/>
      <c r="M46" s="6"/>
      <c r="N46" s="6"/>
      <c r="O46" s="6"/>
    </row>
    <row r="47" ht="20.25" hidden="1" customHeight="1">
      <c r="A47" s="26"/>
      <c r="B47" s="19"/>
      <c r="C47" s="20"/>
      <c r="D47" s="21">
        <f>SUM('Unit Type (45)'!G71:G72)</f>
        <v>0</v>
      </c>
      <c r="E47" s="21">
        <f t="shared" si="1"/>
        <v>0</v>
      </c>
      <c r="F47" s="20">
        <f>'Unit Type (45)'!C74</f>
        <v>0</v>
      </c>
      <c r="G47" s="20">
        <f>'Unit Type (45)'!C72</f>
        <v>0</v>
      </c>
      <c r="H47" s="20">
        <f t="shared" si="2"/>
        <v>0</v>
      </c>
      <c r="I47" s="20">
        <f>'Unit Type (45)'!I71</f>
        <v>0</v>
      </c>
      <c r="J47" s="20">
        <f t="shared" si="3"/>
        <v>0</v>
      </c>
      <c r="K47" s="28"/>
      <c r="L47" s="6"/>
      <c r="M47" s="6"/>
      <c r="N47" s="6"/>
      <c r="O47" s="6"/>
    </row>
    <row r="48" ht="20.25" hidden="1" customHeight="1">
      <c r="A48" s="26"/>
      <c r="B48" s="19"/>
      <c r="C48" s="20"/>
      <c r="D48" s="21">
        <f>SUM('Unit Type (46)'!G71:G72)</f>
        <v>0</v>
      </c>
      <c r="E48" s="21">
        <f t="shared" si="1"/>
        <v>0</v>
      </c>
      <c r="F48" s="20">
        <f>'Unit Type (46)'!C74</f>
        <v>0</v>
      </c>
      <c r="G48" s="20">
        <f>'Unit Type (46)'!C72</f>
        <v>0</v>
      </c>
      <c r="H48" s="20">
        <f t="shared" si="2"/>
        <v>0</v>
      </c>
      <c r="I48" s="20">
        <f>'Unit Type (46)'!I71</f>
        <v>0</v>
      </c>
      <c r="J48" s="20">
        <f t="shared" si="3"/>
        <v>0</v>
      </c>
      <c r="K48" s="28"/>
      <c r="L48" s="6"/>
      <c r="M48" s="6"/>
      <c r="N48" s="6"/>
      <c r="O48" s="6"/>
    </row>
    <row r="49" ht="20.25" hidden="1" customHeight="1">
      <c r="A49" s="26"/>
      <c r="B49" s="19"/>
      <c r="C49" s="20"/>
      <c r="D49" s="21">
        <f>SUM('Unit Type (47)'!G71:G72)</f>
        <v>0</v>
      </c>
      <c r="E49" s="21">
        <f t="shared" si="1"/>
        <v>0</v>
      </c>
      <c r="F49" s="20">
        <f>'Unit Type (47)'!C74</f>
        <v>0</v>
      </c>
      <c r="G49" s="20">
        <f>'Unit Type (47)'!C72</f>
        <v>0</v>
      </c>
      <c r="H49" s="20">
        <f t="shared" si="2"/>
        <v>0</v>
      </c>
      <c r="I49" s="20">
        <f>'Unit Type (47)'!I71</f>
        <v>0</v>
      </c>
      <c r="J49" s="20">
        <f t="shared" si="3"/>
        <v>0</v>
      </c>
      <c r="K49" s="28"/>
      <c r="L49" s="6"/>
      <c r="M49" s="6"/>
      <c r="N49" s="6"/>
      <c r="O49" s="6"/>
    </row>
    <row r="50" ht="20.25" hidden="1" customHeight="1">
      <c r="A50" s="26"/>
      <c r="B50" s="19"/>
      <c r="C50" s="20"/>
      <c r="D50" s="21">
        <f>SUM('Unit Type (48)'!G71:G72)</f>
        <v>0</v>
      </c>
      <c r="E50" s="21">
        <f t="shared" si="1"/>
        <v>0</v>
      </c>
      <c r="F50" s="20">
        <f>'Unit Type (48)'!C74</f>
        <v>0</v>
      </c>
      <c r="G50" s="20">
        <f>'Unit Type (48)'!C72</f>
        <v>0</v>
      </c>
      <c r="H50" s="20">
        <f t="shared" si="2"/>
        <v>0</v>
      </c>
      <c r="I50" s="20">
        <f>'Unit Type (48)'!I71</f>
        <v>0</v>
      </c>
      <c r="J50" s="20">
        <f t="shared" si="3"/>
        <v>0</v>
      </c>
      <c r="K50" s="28"/>
      <c r="L50" s="6"/>
      <c r="M50" s="6"/>
      <c r="N50" s="6"/>
      <c r="O50" s="6"/>
    </row>
    <row r="51" ht="20.25" customHeight="1">
      <c r="A51" s="26"/>
      <c r="B51" s="19"/>
      <c r="C51" s="20"/>
      <c r="D51" s="21">
        <f>SUM('Unit Type (49)'!G71:G72)</f>
        <v>0</v>
      </c>
      <c r="E51" s="21">
        <f t="shared" si="1"/>
        <v>0</v>
      </c>
      <c r="F51" s="20">
        <f>'Unit Type (49)'!C74</f>
        <v>0</v>
      </c>
      <c r="G51" s="20">
        <f>'Unit Type (49)'!C72</f>
        <v>0</v>
      </c>
      <c r="H51" s="20">
        <f t="shared" si="2"/>
        <v>0</v>
      </c>
      <c r="I51" s="20">
        <f>'Unit Type (49)'!I71</f>
        <v>0</v>
      </c>
      <c r="J51" s="20">
        <f t="shared" si="3"/>
        <v>0</v>
      </c>
      <c r="K51" s="28"/>
      <c r="L51" s="6"/>
      <c r="M51" s="6"/>
      <c r="N51" s="6"/>
      <c r="O51" s="6"/>
    </row>
    <row r="52" ht="20.25" customHeight="1">
      <c r="A52" s="26"/>
      <c r="B52" s="19"/>
      <c r="C52" s="20"/>
      <c r="D52" s="21">
        <f>SUM('Unit Type (50)'!G71:G72)</f>
        <v>0</v>
      </c>
      <c r="E52" s="21">
        <f t="shared" si="1"/>
        <v>0</v>
      </c>
      <c r="F52" s="20">
        <f>'Unit Type (50)'!C74</f>
        <v>0</v>
      </c>
      <c r="G52" s="20">
        <f>'Unit Type (50)'!C72</f>
        <v>0</v>
      </c>
      <c r="H52" s="20">
        <f t="shared" si="2"/>
        <v>0</v>
      </c>
      <c r="I52" s="20">
        <f>'Unit Type (50)'!I71</f>
        <v>0</v>
      </c>
      <c r="J52" s="20">
        <f t="shared" si="3"/>
        <v>0</v>
      </c>
      <c r="K52" s="28"/>
      <c r="L52" s="6"/>
      <c r="M52" s="6"/>
      <c r="N52" s="6"/>
      <c r="O52" s="6"/>
    </row>
    <row r="53" ht="8.25" customHeight="1">
      <c r="A53" s="26"/>
      <c r="B53" s="54"/>
      <c r="C53" s="54"/>
      <c r="D53" s="55"/>
      <c r="E53" s="55"/>
      <c r="F53" s="56"/>
      <c r="G53" s="56"/>
      <c r="H53" s="56"/>
      <c r="I53" s="54"/>
      <c r="J53" s="54"/>
      <c r="K53" s="28"/>
      <c r="L53" s="6"/>
      <c r="M53" s="6"/>
      <c r="N53" s="6"/>
      <c r="O53" s="6"/>
    </row>
    <row r="54" ht="22.5" customHeight="1">
      <c r="A54" s="57"/>
      <c r="B54" s="20"/>
      <c r="C54" s="58">
        <f>SUM(C3:C41)</f>
        <v>38</v>
      </c>
      <c r="D54" s="59" t="s">
        <v>28</v>
      </c>
      <c r="E54" s="60">
        <f>SUM(E3:E53)</f>
        <v>124050.9986</v>
      </c>
      <c r="F54" s="61">
        <f>SUM(F3:F52)</f>
        <v>608</v>
      </c>
      <c r="G54" s="61"/>
      <c r="H54" s="61">
        <f>SUM(H3:H42)</f>
        <v>929</v>
      </c>
      <c r="I54" s="62"/>
      <c r="J54" s="63">
        <f>SUM(J3:J53)</f>
        <v>1208</v>
      </c>
      <c r="K54" s="4"/>
      <c r="L54" s="6"/>
      <c r="M54" s="6"/>
      <c r="N54" s="6"/>
      <c r="O54" s="6"/>
    </row>
    <row r="55" ht="20.25" customHeight="1">
      <c r="A55" s="64"/>
      <c r="B55" s="64"/>
      <c r="C55" s="65"/>
      <c r="D55" s="11" t="s">
        <v>29</v>
      </c>
      <c r="E55" s="60">
        <f>J54*M8</f>
        <v>3322</v>
      </c>
      <c r="F55" s="4"/>
      <c r="G55" s="4"/>
      <c r="H55" s="4"/>
      <c r="I55" s="44"/>
      <c r="J55" s="66"/>
      <c r="K55" s="67"/>
      <c r="L55" s="36"/>
      <c r="M55" s="36"/>
      <c r="N55" s="6"/>
      <c r="O55" s="6"/>
    </row>
    <row r="56" ht="20.25" customHeight="1">
      <c r="A56" s="64"/>
      <c r="B56" s="64"/>
      <c r="C56" s="65"/>
      <c r="D56" s="68" t="s">
        <v>30</v>
      </c>
      <c r="E56" s="69">
        <f>F54*M9</f>
        <v>12160</v>
      </c>
      <c r="F56" s="6"/>
      <c r="G56" s="6"/>
      <c r="H56" s="6"/>
      <c r="I56" s="6"/>
      <c r="J56" s="6"/>
      <c r="K56" s="4"/>
      <c r="L56" s="70" t="s">
        <v>31</v>
      </c>
      <c r="M56" s="71">
        <f>H54+F54</f>
        <v>1537</v>
      </c>
      <c r="N56" s="17"/>
      <c r="O56" s="6"/>
    </row>
    <row r="57" ht="20.25" customHeight="1">
      <c r="A57" s="64"/>
      <c r="B57" s="64"/>
      <c r="C57" s="65"/>
      <c r="D57" s="68" t="s">
        <v>32</v>
      </c>
      <c r="E57" s="69">
        <f>C54*M10</f>
        <v>4750</v>
      </c>
      <c r="F57" s="72"/>
      <c r="G57" s="72"/>
      <c r="H57" s="72"/>
      <c r="I57" s="44"/>
      <c r="J57" s="66"/>
      <c r="K57" s="4"/>
      <c r="L57" s="73"/>
      <c r="M57" s="73"/>
      <c r="N57" s="6"/>
      <c r="O57" s="6"/>
    </row>
    <row r="58" ht="20.25" customHeight="1">
      <c r="A58" s="64"/>
      <c r="B58" s="64"/>
      <c r="C58" s="65"/>
      <c r="D58" s="74" t="s">
        <v>33</v>
      </c>
      <c r="E58" s="69">
        <f>SUM(E54:E57)</f>
        <v>144282.9986</v>
      </c>
      <c r="F58" s="4"/>
      <c r="G58" s="4"/>
      <c r="H58" s="4"/>
      <c r="I58" s="44"/>
      <c r="J58" s="75"/>
      <c r="K58" s="4"/>
      <c r="L58" s="6"/>
      <c r="M58" s="6"/>
      <c r="N58" s="6"/>
      <c r="O58" s="6"/>
    </row>
    <row r="59" ht="20.25" customHeight="1">
      <c r="A59" s="64"/>
      <c r="B59" s="76" t="s">
        <v>34</v>
      </c>
      <c r="C59" s="65"/>
      <c r="D59" s="77"/>
      <c r="E59" s="78"/>
      <c r="F59" s="4"/>
      <c r="G59" s="4"/>
      <c r="H59" s="4"/>
      <c r="I59" s="44"/>
      <c r="J59" s="75"/>
      <c r="K59" s="4"/>
      <c r="L59" s="6"/>
      <c r="M59" s="6"/>
      <c r="N59" s="6"/>
      <c r="O59" s="6"/>
    </row>
    <row r="60" ht="20.25" customHeight="1">
      <c r="A60" s="64"/>
      <c r="B60" s="79" t="s">
        <v>35</v>
      </c>
      <c r="C60" s="80"/>
      <c r="D60" s="81" t="s">
        <v>6</v>
      </c>
      <c r="E60" s="82">
        <f>F54*79</f>
        <v>48032</v>
      </c>
      <c r="F60" s="83"/>
      <c r="G60" s="83"/>
      <c r="H60" s="83"/>
      <c r="I60" s="84"/>
      <c r="J60" s="85"/>
      <c r="K60" s="4"/>
      <c r="L60" s="6"/>
      <c r="M60" s="6"/>
      <c r="N60" s="6"/>
      <c r="O60" s="6"/>
    </row>
    <row r="61" ht="19.5" customHeight="1">
      <c r="A61" s="64"/>
      <c r="B61" s="64"/>
      <c r="C61" s="65"/>
      <c r="D61" s="86" t="s">
        <v>36</v>
      </c>
      <c r="E61" s="87">
        <f>E60+E58</f>
        <v>192314.9986</v>
      </c>
      <c r="F61" s="4"/>
      <c r="G61" s="4"/>
      <c r="H61" s="4"/>
      <c r="I61" s="44"/>
      <c r="J61" s="66"/>
      <c r="K61" s="4"/>
      <c r="L61" s="6"/>
      <c r="M61" s="6"/>
      <c r="N61" s="6"/>
      <c r="O61" s="6"/>
    </row>
    <row r="62" ht="19.5" hidden="1" customHeight="1">
      <c r="A62" s="64"/>
      <c r="B62" s="88" t="s">
        <v>37</v>
      </c>
      <c r="C62" s="89"/>
      <c r="D62" s="90"/>
      <c r="E62" s="90"/>
      <c r="F62" s="91"/>
      <c r="G62" s="89"/>
      <c r="H62" s="89"/>
      <c r="I62" s="92"/>
      <c r="J62" s="66"/>
      <c r="K62" s="4"/>
      <c r="L62" s="6"/>
      <c r="M62" s="6"/>
      <c r="N62" s="6"/>
      <c r="O62" s="6"/>
    </row>
    <row r="63" ht="19.5" hidden="1" customHeight="1">
      <c r="A63" s="64"/>
      <c r="B63" s="93" t="s">
        <v>38</v>
      </c>
      <c r="C63" s="94"/>
      <c r="D63" s="95" t="s">
        <v>39</v>
      </c>
      <c r="E63" s="96"/>
      <c r="F63" s="97"/>
      <c r="G63" s="98"/>
      <c r="H63" s="98"/>
      <c r="I63" s="99"/>
      <c r="J63" s="66"/>
      <c r="K63" s="4"/>
      <c r="L63" s="6"/>
      <c r="M63" s="6"/>
      <c r="N63" s="6"/>
      <c r="O63" s="6"/>
    </row>
    <row r="64" ht="19.5" hidden="1" customHeight="1">
      <c r="A64" s="64"/>
      <c r="B64" s="100" t="str">
        <f>CONCATENATE("B. Box Material: ", M4, " with maple finish")</f>
        <v>B. Box Material: Plywood with maple finish</v>
      </c>
      <c r="C64" s="94"/>
      <c r="D64" s="95" t="s">
        <v>40</v>
      </c>
      <c r="E64" s="96"/>
      <c r="F64" s="97"/>
      <c r="G64" s="98"/>
      <c r="H64" s="98"/>
      <c r="I64" s="99"/>
      <c r="J64" s="66"/>
      <c r="K64" s="4"/>
      <c r="L64" s="6"/>
      <c r="M64" s="6"/>
      <c r="N64" s="6"/>
      <c r="O64" s="6"/>
    </row>
    <row r="65" ht="19.5" hidden="1" customHeight="1">
      <c r="A65" s="64"/>
      <c r="B65" s="93" t="s">
        <v>41</v>
      </c>
      <c r="C65" s="94"/>
      <c r="D65" s="101" t="str">
        <f>CONCATENATE("G. Door style: ",M3)</f>
        <v>G. Door style: Matte White</v>
      </c>
      <c r="E65" s="96"/>
      <c r="F65" s="97"/>
      <c r="G65" s="98"/>
      <c r="H65" s="98"/>
      <c r="I65" s="102"/>
      <c r="J65" s="66"/>
      <c r="K65" s="4"/>
      <c r="L65" s="6"/>
      <c r="M65" s="6"/>
      <c r="N65" s="6"/>
      <c r="O65" s="6"/>
    </row>
    <row r="66" ht="19.5" hidden="1" customHeight="1">
      <c r="A66" s="64"/>
      <c r="B66" s="103" t="s">
        <v>42</v>
      </c>
      <c r="C66" s="94"/>
      <c r="D66" s="104"/>
      <c r="E66" s="105"/>
      <c r="F66" s="106"/>
      <c r="G66" s="105"/>
      <c r="H66" s="105"/>
      <c r="I66" s="99"/>
      <c r="J66" s="66"/>
      <c r="K66" s="4"/>
      <c r="L66" s="6"/>
      <c r="M66" s="6"/>
      <c r="N66" s="6"/>
      <c r="O66" s="6"/>
    </row>
    <row r="67" ht="19.5" hidden="1" customHeight="1">
      <c r="A67" s="64"/>
      <c r="B67" s="107"/>
      <c r="C67" s="108"/>
      <c r="D67" s="108"/>
      <c r="E67" s="108"/>
      <c r="F67" s="109"/>
      <c r="G67" s="108"/>
      <c r="H67" s="108"/>
      <c r="I67" s="110"/>
      <c r="J67" s="66"/>
      <c r="K67" s="4"/>
      <c r="L67" s="6"/>
      <c r="M67" s="6"/>
      <c r="N67" s="6"/>
      <c r="O67" s="6"/>
    </row>
    <row r="68" ht="19.5" hidden="1" customHeight="1">
      <c r="A68" s="64"/>
      <c r="B68" s="64"/>
      <c r="C68" s="4"/>
      <c r="D68" s="4"/>
      <c r="E68" s="4"/>
      <c r="F68" s="4"/>
      <c r="G68" s="4"/>
      <c r="H68" s="4"/>
      <c r="I68" s="44"/>
      <c r="J68" s="66"/>
      <c r="K68" s="4"/>
      <c r="L68" s="6"/>
      <c r="M68" s="6"/>
      <c r="N68" s="6"/>
      <c r="O68" s="6"/>
    </row>
    <row r="69" ht="19.5" customHeight="1">
      <c r="A69" s="64"/>
      <c r="B69" s="64"/>
      <c r="C69" s="4"/>
      <c r="D69" s="4"/>
      <c r="E69" s="4"/>
      <c r="F69" s="4"/>
      <c r="G69" s="4"/>
      <c r="H69" s="4"/>
      <c r="I69" s="44"/>
      <c r="J69" s="66"/>
      <c r="K69" s="4"/>
      <c r="L69" s="6"/>
      <c r="M69" s="6"/>
      <c r="N69" s="6"/>
      <c r="O69" s="6"/>
    </row>
    <row r="70" ht="19.5" customHeight="1">
      <c r="A70" s="64"/>
      <c r="B70" s="64"/>
      <c r="C70" s="4"/>
      <c r="D70" s="4"/>
      <c r="E70" s="4"/>
      <c r="F70" s="4"/>
      <c r="G70" s="4"/>
      <c r="H70" s="4"/>
      <c r="I70" s="44"/>
      <c r="J70" s="66"/>
      <c r="K70" s="4"/>
      <c r="L70" s="6"/>
      <c r="M70" s="6"/>
      <c r="N70" s="6"/>
      <c r="O70" s="6"/>
    </row>
    <row r="71" ht="19.5" customHeight="1">
      <c r="A71" s="64"/>
      <c r="B71" s="64"/>
      <c r="C71" s="4"/>
      <c r="D71" s="4"/>
      <c r="E71" s="4"/>
      <c r="F71" s="4"/>
      <c r="G71" s="4"/>
      <c r="H71" s="4"/>
      <c r="I71" s="44"/>
      <c r="J71" s="66"/>
      <c r="K71" s="4"/>
      <c r="L71" s="6"/>
      <c r="M71" s="6"/>
      <c r="N71" s="6"/>
      <c r="O71" s="6"/>
    </row>
    <row r="72" ht="19.5" customHeight="1">
      <c r="A72" s="64"/>
      <c r="B72" s="64"/>
      <c r="C72" s="4"/>
      <c r="D72" s="4"/>
      <c r="E72" s="4"/>
      <c r="F72" s="4"/>
      <c r="G72" s="4"/>
      <c r="H72" s="4"/>
      <c r="I72" s="44"/>
      <c r="J72" s="66"/>
      <c r="K72" s="4"/>
      <c r="L72" s="6"/>
      <c r="M72" s="6"/>
      <c r="N72" s="6"/>
      <c r="O72" s="6"/>
    </row>
    <row r="73" ht="19.5" customHeight="1">
      <c r="A73" s="64"/>
      <c r="B73" s="64"/>
      <c r="C73" s="4"/>
      <c r="D73" s="4"/>
      <c r="E73" s="4"/>
      <c r="F73" s="4"/>
      <c r="G73" s="4"/>
      <c r="H73" s="4"/>
      <c r="I73" s="44"/>
      <c r="J73" s="66"/>
      <c r="K73" s="4"/>
      <c r="L73" s="6"/>
      <c r="M73" s="6"/>
      <c r="N73" s="6"/>
      <c r="O73" s="6"/>
    </row>
    <row r="74" ht="19.5" customHeight="1">
      <c r="A74" s="64"/>
      <c r="B74" s="64"/>
      <c r="C74" s="4"/>
      <c r="D74" s="4"/>
      <c r="E74" s="4"/>
      <c r="F74" s="4"/>
      <c r="G74" s="4"/>
      <c r="H74" s="4"/>
      <c r="I74" s="44"/>
      <c r="J74" s="66"/>
      <c r="K74" s="4"/>
      <c r="L74" s="6"/>
      <c r="M74" s="6"/>
      <c r="N74" s="6"/>
      <c r="O74" s="6"/>
    </row>
    <row r="75" ht="19.5" customHeight="1">
      <c r="A75" s="64"/>
      <c r="B75" s="64"/>
      <c r="C75" s="4"/>
      <c r="D75" s="4"/>
      <c r="E75" s="4"/>
      <c r="F75" s="4"/>
      <c r="G75" s="4"/>
      <c r="H75" s="4"/>
      <c r="I75" s="44"/>
      <c r="J75" s="66"/>
      <c r="K75" s="4"/>
      <c r="L75" s="6"/>
      <c r="M75" s="6"/>
      <c r="N75" s="6"/>
      <c r="O75" s="6"/>
    </row>
    <row r="76" ht="19.5" customHeight="1">
      <c r="A76" s="64"/>
      <c r="B76" s="64"/>
      <c r="C76" s="4"/>
      <c r="D76" s="4"/>
      <c r="E76" s="4"/>
      <c r="F76" s="4"/>
      <c r="G76" s="4"/>
      <c r="H76" s="4"/>
      <c r="I76" s="4"/>
      <c r="J76" s="4"/>
      <c r="K76" s="4"/>
      <c r="L76" s="4"/>
      <c r="M76" s="4"/>
      <c r="N76" s="4"/>
      <c r="O76" s="6"/>
    </row>
    <row r="77" ht="19.5" customHeight="1">
      <c r="A77" s="64"/>
      <c r="B77" s="64"/>
      <c r="C77" s="4"/>
      <c r="D77" s="4"/>
      <c r="E77" s="4"/>
      <c r="F77" s="4"/>
      <c r="G77" s="4"/>
      <c r="H77" s="4"/>
      <c r="I77" s="4"/>
      <c r="J77" s="4"/>
      <c r="K77" s="4"/>
      <c r="L77" s="4"/>
      <c r="M77" s="4"/>
      <c r="N77" s="4"/>
      <c r="O77" s="6"/>
    </row>
    <row r="78" ht="19.5" customHeight="1">
      <c r="A78" s="64"/>
      <c r="B78" s="64"/>
      <c r="C78" s="4"/>
      <c r="D78" s="4"/>
      <c r="E78" s="4"/>
      <c r="F78" s="4"/>
      <c r="G78" s="4"/>
      <c r="H78" s="4"/>
      <c r="I78" s="4"/>
      <c r="J78" s="4"/>
      <c r="K78" s="4"/>
      <c r="L78" s="4"/>
      <c r="M78" s="4"/>
      <c r="N78" s="4"/>
      <c r="O78" s="6"/>
    </row>
    <row r="79" ht="19.5" customHeight="1">
      <c r="A79" s="64"/>
      <c r="B79" s="64"/>
      <c r="C79" s="4"/>
      <c r="D79" s="4"/>
      <c r="E79" s="4"/>
      <c r="F79" s="4"/>
      <c r="G79" s="4"/>
      <c r="H79" s="4"/>
      <c r="I79" s="4"/>
      <c r="J79" s="4"/>
      <c r="K79" s="4"/>
      <c r="L79" s="4"/>
      <c r="M79" s="4"/>
      <c r="N79" s="4"/>
      <c r="O79" s="6"/>
    </row>
    <row r="80" ht="19.5" customHeight="1">
      <c r="A80" s="64"/>
      <c r="B80" s="64"/>
      <c r="C80" s="4"/>
      <c r="D80" s="4"/>
      <c r="E80" s="4"/>
      <c r="F80" s="4"/>
      <c r="G80" s="4"/>
      <c r="H80" s="4"/>
      <c r="I80" s="4"/>
      <c r="J80" s="4"/>
      <c r="K80" s="4"/>
      <c r="L80" s="4"/>
      <c r="M80" s="4"/>
      <c r="N80" s="4"/>
      <c r="O80" s="6"/>
    </row>
    <row r="81" ht="19.5" customHeight="1">
      <c r="A81" s="64"/>
      <c r="B81" s="64"/>
      <c r="C81" s="4"/>
      <c r="D81" s="4"/>
      <c r="E81" s="4"/>
      <c r="F81" s="4"/>
      <c r="G81" s="4"/>
      <c r="H81" s="4"/>
      <c r="I81" s="4"/>
      <c r="J81" s="4"/>
      <c r="K81" s="4"/>
      <c r="L81" s="4"/>
      <c r="M81" s="4"/>
      <c r="N81" s="4"/>
      <c r="O81" s="6"/>
    </row>
    <row r="82" ht="19.5" customHeight="1">
      <c r="A82" s="64"/>
      <c r="B82" s="64"/>
      <c r="C82" s="4"/>
      <c r="D82" s="4"/>
      <c r="E82" s="4"/>
      <c r="F82" s="4"/>
      <c r="G82" s="4"/>
      <c r="H82" s="4"/>
      <c r="I82" s="4"/>
      <c r="J82" s="4"/>
      <c r="K82" s="4"/>
      <c r="L82" s="4"/>
      <c r="M82" s="4"/>
      <c r="N82" s="4"/>
      <c r="O82" s="6"/>
    </row>
    <row r="83" ht="19.5" customHeight="1">
      <c r="A83" s="64"/>
      <c r="B83" s="64"/>
      <c r="C83" s="4"/>
      <c r="D83" s="4"/>
      <c r="E83" s="4"/>
      <c r="F83" s="4"/>
      <c r="G83" s="4"/>
      <c r="H83" s="4"/>
      <c r="I83" s="4"/>
      <c r="J83" s="4"/>
      <c r="K83" s="4"/>
      <c r="L83" s="4"/>
      <c r="M83" s="4"/>
      <c r="N83" s="4"/>
      <c r="O83" s="6"/>
    </row>
    <row r="84" ht="19.5" customHeight="1">
      <c r="A84" s="64"/>
      <c r="B84" s="64"/>
      <c r="C84" s="4"/>
      <c r="D84" s="4"/>
      <c r="E84" s="4"/>
      <c r="F84" s="4"/>
      <c r="G84" s="4"/>
      <c r="H84" s="4"/>
      <c r="I84" s="4"/>
      <c r="J84" s="4"/>
      <c r="K84" s="4"/>
      <c r="L84" s="4"/>
      <c r="M84" s="4"/>
      <c r="N84" s="4"/>
      <c r="O84" s="6"/>
    </row>
    <row r="85" ht="19.5" customHeight="1">
      <c r="A85" s="64"/>
      <c r="B85" s="64"/>
      <c r="C85" s="4"/>
      <c r="D85" s="4"/>
      <c r="E85" s="4"/>
      <c r="F85" s="4"/>
      <c r="G85" s="4"/>
      <c r="H85" s="4"/>
      <c r="I85" s="4"/>
      <c r="J85" s="4"/>
      <c r="K85" s="4"/>
      <c r="L85" s="4"/>
      <c r="M85" s="4"/>
      <c r="N85" s="4"/>
      <c r="O85" s="6"/>
    </row>
    <row r="86" ht="19.5" customHeight="1">
      <c r="A86" s="64"/>
      <c r="B86" s="64"/>
      <c r="C86" s="4"/>
      <c r="D86" s="4"/>
      <c r="E86" s="4"/>
      <c r="F86" s="4"/>
      <c r="G86" s="4"/>
      <c r="H86" s="4"/>
      <c r="I86" s="4"/>
      <c r="J86" s="4"/>
      <c r="K86" s="4"/>
      <c r="L86" s="4"/>
      <c r="M86" s="4"/>
      <c r="N86" s="4"/>
      <c r="O86" s="6"/>
    </row>
    <row r="87" ht="19.5" customHeight="1">
      <c r="A87" s="64"/>
      <c r="B87" s="64"/>
      <c r="C87" s="4"/>
      <c r="D87" s="4"/>
      <c r="E87" s="4"/>
      <c r="F87" s="4"/>
      <c r="G87" s="4"/>
      <c r="H87" s="4"/>
      <c r="I87" s="4"/>
      <c r="J87" s="4"/>
      <c r="K87" s="4"/>
      <c r="L87" s="4"/>
      <c r="M87" s="4"/>
      <c r="N87" s="4"/>
      <c r="O87" s="6"/>
    </row>
    <row r="88" ht="19.5" customHeight="1">
      <c r="A88" s="64"/>
      <c r="B88" s="64"/>
      <c r="C88" s="4"/>
      <c r="D88" s="4"/>
      <c r="E88" s="4"/>
      <c r="F88" s="4"/>
      <c r="G88" s="4"/>
      <c r="H88" s="4"/>
      <c r="I88" s="4"/>
      <c r="J88" s="4"/>
      <c r="K88" s="4"/>
      <c r="L88" s="4"/>
      <c r="M88" s="4"/>
      <c r="N88" s="4"/>
      <c r="O88" s="6"/>
    </row>
    <row r="89" ht="19.5" customHeight="1">
      <c r="A89" s="64"/>
      <c r="B89" s="64"/>
      <c r="C89" s="4"/>
      <c r="D89" s="4"/>
      <c r="E89" s="4"/>
      <c r="F89" s="4"/>
      <c r="G89" s="4"/>
      <c r="H89" s="4"/>
      <c r="I89" s="4"/>
      <c r="J89" s="4"/>
      <c r="K89" s="4"/>
      <c r="L89" s="4"/>
      <c r="M89" s="4"/>
      <c r="N89" s="4"/>
      <c r="O89" s="6"/>
    </row>
    <row r="90" ht="19.5" customHeight="1">
      <c r="A90" s="64"/>
      <c r="B90" s="64"/>
      <c r="C90" s="4"/>
      <c r="D90" s="4"/>
      <c r="E90" s="4"/>
      <c r="F90" s="4"/>
      <c r="G90" s="4"/>
      <c r="H90" s="4"/>
      <c r="I90" s="4"/>
      <c r="J90" s="4"/>
      <c r="K90" s="4"/>
      <c r="L90" s="4"/>
      <c r="M90" s="4"/>
      <c r="N90" s="4"/>
      <c r="O90" s="6"/>
    </row>
    <row r="91" ht="19.5" customHeight="1">
      <c r="A91" s="64"/>
      <c r="B91" s="64"/>
      <c r="C91" s="4"/>
      <c r="D91" s="4"/>
      <c r="E91" s="4"/>
      <c r="F91" s="4"/>
      <c r="G91" s="4"/>
      <c r="H91" s="4"/>
      <c r="I91" s="4"/>
      <c r="J91" s="4"/>
      <c r="K91" s="4"/>
      <c r="L91" s="4"/>
      <c r="M91" s="4"/>
      <c r="N91" s="4"/>
      <c r="O91" s="6"/>
    </row>
    <row r="92" ht="19.5" customHeight="1">
      <c r="A92" s="64"/>
      <c r="B92" s="64"/>
      <c r="C92" s="4"/>
      <c r="D92" s="4"/>
      <c r="E92" s="4"/>
      <c r="F92" s="4"/>
      <c r="G92" s="4"/>
      <c r="H92" s="4"/>
      <c r="I92" s="4"/>
      <c r="J92" s="4"/>
      <c r="K92" s="4"/>
      <c r="L92" s="4"/>
      <c r="M92" s="4"/>
      <c r="N92" s="4"/>
      <c r="O92" s="6"/>
    </row>
    <row r="93" ht="19.5" customHeight="1">
      <c r="A93" s="64"/>
      <c r="B93" s="64"/>
      <c r="C93" s="4"/>
      <c r="D93" s="4"/>
      <c r="E93" s="4"/>
      <c r="F93" s="4"/>
      <c r="G93" s="4"/>
      <c r="H93" s="4"/>
      <c r="I93" s="4"/>
      <c r="J93" s="4"/>
      <c r="K93" s="4"/>
      <c r="L93" s="4"/>
      <c r="M93" s="4"/>
      <c r="N93" s="4"/>
      <c r="O93" s="6"/>
    </row>
    <row r="94" ht="19.5" customHeight="1">
      <c r="A94" s="64"/>
      <c r="B94" s="64"/>
      <c r="C94" s="4"/>
      <c r="D94" s="4"/>
      <c r="E94" s="4"/>
      <c r="F94" s="4"/>
      <c r="G94" s="4"/>
      <c r="H94" s="4"/>
      <c r="I94" s="4"/>
      <c r="J94" s="4"/>
      <c r="K94" s="4"/>
      <c r="L94" s="4"/>
      <c r="M94" s="4"/>
      <c r="N94" s="4"/>
      <c r="O94" s="6"/>
    </row>
    <row r="95" ht="19.5" customHeight="1">
      <c r="A95" s="64"/>
      <c r="B95" s="64"/>
      <c r="C95" s="4"/>
      <c r="D95" s="4"/>
      <c r="E95" s="4"/>
      <c r="F95" s="4"/>
      <c r="G95" s="4"/>
      <c r="H95" s="4"/>
      <c r="I95" s="4"/>
      <c r="J95" s="4"/>
      <c r="K95" s="4"/>
      <c r="L95" s="4"/>
      <c r="M95" s="4"/>
      <c r="N95" s="4"/>
      <c r="O95" s="6"/>
    </row>
    <row r="96" ht="19.5" customHeight="1">
      <c r="A96" s="64"/>
      <c r="B96" s="64"/>
      <c r="C96" s="4"/>
      <c r="D96" s="4"/>
      <c r="E96" s="4"/>
      <c r="F96" s="4"/>
      <c r="G96" s="4"/>
      <c r="H96" s="4"/>
      <c r="I96" s="4"/>
      <c r="J96" s="4"/>
      <c r="K96" s="4"/>
      <c r="L96" s="4"/>
      <c r="M96" s="4"/>
      <c r="N96" s="4"/>
      <c r="O96" s="6"/>
    </row>
    <row r="97" ht="19.5" customHeight="1">
      <c r="A97" s="64"/>
      <c r="B97" s="64"/>
      <c r="C97" s="4"/>
      <c r="D97" s="4"/>
      <c r="E97" s="4"/>
      <c r="F97" s="4"/>
      <c r="G97" s="4"/>
      <c r="H97" s="4"/>
      <c r="I97" s="4"/>
      <c r="J97" s="4"/>
      <c r="K97" s="4"/>
      <c r="L97" s="4"/>
      <c r="M97" s="4"/>
      <c r="N97" s="4"/>
      <c r="O97" s="6"/>
    </row>
    <row r="98" ht="19.5" customHeight="1">
      <c r="A98" s="64"/>
      <c r="B98" s="64"/>
      <c r="C98" s="4"/>
      <c r="D98" s="4"/>
      <c r="E98" s="4"/>
      <c r="F98" s="4"/>
      <c r="G98" s="4"/>
      <c r="H98" s="4"/>
      <c r="I98" s="4"/>
      <c r="J98" s="4"/>
      <c r="K98" s="4"/>
      <c r="L98" s="4"/>
      <c r="M98" s="4"/>
      <c r="N98" s="4"/>
      <c r="O98" s="6"/>
    </row>
    <row r="99" ht="19.5" customHeight="1">
      <c r="A99" s="111"/>
      <c r="B99" s="64"/>
      <c r="C99" s="4"/>
      <c r="D99" s="4"/>
      <c r="E99" s="4"/>
      <c r="F99" s="4"/>
      <c r="G99" s="4"/>
      <c r="H99" s="4"/>
      <c r="I99" s="4"/>
      <c r="J99" s="4"/>
      <c r="K99" s="4"/>
      <c r="L99" s="4"/>
      <c r="M99" s="4"/>
      <c r="N99" s="4"/>
      <c r="O99" s="6"/>
    </row>
    <row r="100" ht="19.5" customHeight="1">
      <c r="A100" s="111"/>
      <c r="B100" s="64"/>
      <c r="C100" s="4"/>
      <c r="D100" s="4"/>
      <c r="E100" s="4"/>
      <c r="F100" s="4"/>
      <c r="G100" s="4"/>
      <c r="H100" s="4"/>
      <c r="I100" s="4"/>
      <c r="J100" s="4"/>
      <c r="K100" s="4"/>
      <c r="L100" s="4"/>
      <c r="M100" s="4"/>
      <c r="N100" s="4"/>
      <c r="O100" s="6"/>
    </row>
    <row r="101" ht="19.5" customHeight="1">
      <c r="A101" s="111"/>
      <c r="B101" s="111"/>
      <c r="C101" s="65"/>
      <c r="D101" s="77"/>
      <c r="E101" s="78"/>
      <c r="F101" s="4"/>
      <c r="G101" s="4"/>
      <c r="H101" s="4"/>
      <c r="I101" s="4"/>
      <c r="J101" s="4"/>
      <c r="K101" s="4"/>
      <c r="L101" s="4"/>
      <c r="M101" s="4"/>
      <c r="N101" s="4"/>
      <c r="O101" s="6"/>
    </row>
    <row r="102" ht="19.5" customHeight="1">
      <c r="A102" s="111"/>
      <c r="B102" s="111"/>
      <c r="C102" s="65"/>
      <c r="D102" s="77"/>
      <c r="E102" s="78"/>
      <c r="F102" s="4"/>
      <c r="G102" s="4"/>
      <c r="H102" s="4"/>
      <c r="I102" s="4"/>
      <c r="J102" s="4"/>
      <c r="K102" s="4"/>
      <c r="L102" s="4"/>
      <c r="M102" s="4"/>
      <c r="N102" s="4"/>
      <c r="O102" s="6"/>
    </row>
    <row r="103" ht="19.5" customHeight="1">
      <c r="A103" s="111"/>
      <c r="B103" s="111"/>
      <c r="C103" s="65"/>
      <c r="D103" s="77"/>
      <c r="E103" s="78"/>
      <c r="F103" s="4"/>
      <c r="G103" s="4"/>
      <c r="H103" s="4"/>
      <c r="I103" s="4"/>
      <c r="J103" s="4"/>
      <c r="K103" s="4"/>
      <c r="L103" s="4"/>
      <c r="M103" s="4"/>
      <c r="N103" s="4"/>
      <c r="O103" s="6"/>
    </row>
    <row r="104" ht="19.5" customHeight="1">
      <c r="A104" s="111"/>
      <c r="B104" s="111"/>
      <c r="C104" s="65"/>
      <c r="D104" s="77"/>
      <c r="E104" s="78"/>
      <c r="F104" s="4"/>
      <c r="G104" s="4"/>
      <c r="H104" s="4"/>
      <c r="I104" s="4"/>
      <c r="J104" s="4"/>
      <c r="K104" s="4"/>
      <c r="L104" s="4"/>
      <c r="M104" s="4"/>
      <c r="N104" s="4"/>
      <c r="O104" s="6"/>
    </row>
    <row r="105" ht="19.5" customHeight="1">
      <c r="A105" s="111"/>
      <c r="B105" s="111"/>
      <c r="C105" s="65"/>
      <c r="D105" s="77"/>
      <c r="E105" s="78"/>
      <c r="F105" s="4"/>
      <c r="G105" s="4"/>
      <c r="H105" s="4"/>
      <c r="I105" s="4"/>
      <c r="J105" s="4"/>
      <c r="K105" s="4"/>
      <c r="L105" s="4"/>
      <c r="M105" s="4"/>
      <c r="N105" s="4"/>
      <c r="O105" s="6"/>
    </row>
    <row r="106" ht="19.5" customHeight="1">
      <c r="A106" s="111"/>
      <c r="B106" s="111"/>
      <c r="C106" s="65"/>
      <c r="D106" s="77"/>
      <c r="E106" s="78"/>
      <c r="F106" s="4"/>
      <c r="G106" s="4"/>
      <c r="H106" s="4"/>
      <c r="I106" s="4"/>
      <c r="J106" s="4"/>
      <c r="K106" s="4"/>
      <c r="L106" s="4"/>
      <c r="M106" s="4"/>
      <c r="N106" s="4"/>
      <c r="O106" s="6"/>
    </row>
    <row r="107" ht="19.5" customHeight="1">
      <c r="A107" s="111"/>
      <c r="B107" s="111"/>
      <c r="C107" s="65"/>
      <c r="D107" s="77"/>
      <c r="E107" s="78"/>
      <c r="F107" s="4"/>
      <c r="G107" s="4"/>
      <c r="H107" s="4"/>
      <c r="I107" s="4"/>
      <c r="J107" s="4"/>
      <c r="K107" s="4"/>
      <c r="L107" s="4"/>
      <c r="M107" s="4"/>
      <c r="N107" s="4"/>
      <c r="O107" s="6"/>
    </row>
    <row r="108" ht="19.5" customHeight="1">
      <c r="A108" s="111"/>
      <c r="B108" s="111"/>
      <c r="C108" s="65"/>
      <c r="D108" s="77"/>
      <c r="E108" s="78"/>
      <c r="F108" s="4"/>
      <c r="G108" s="4"/>
      <c r="H108" s="4"/>
      <c r="I108" s="4"/>
      <c r="J108" s="4"/>
      <c r="K108" s="4"/>
      <c r="L108" s="4"/>
      <c r="M108" s="4"/>
      <c r="N108" s="4"/>
      <c r="O108" s="6"/>
    </row>
    <row r="109" ht="19.5" customHeight="1">
      <c r="A109" s="111"/>
      <c r="B109" s="111"/>
      <c r="C109" s="65"/>
      <c r="D109" s="77"/>
      <c r="E109" s="78"/>
      <c r="F109" s="4"/>
      <c r="G109" s="4"/>
      <c r="H109" s="4"/>
      <c r="I109" s="4"/>
      <c r="J109" s="4"/>
      <c r="K109" s="4"/>
      <c r="L109" s="4"/>
      <c r="M109" s="4"/>
      <c r="N109" s="4"/>
      <c r="O109" s="6"/>
    </row>
    <row r="110" ht="19.5" customHeight="1">
      <c r="A110" s="111"/>
      <c r="B110" s="111"/>
      <c r="C110" s="65"/>
      <c r="D110" s="77"/>
      <c r="E110" s="78"/>
      <c r="F110" s="4"/>
      <c r="G110" s="4"/>
      <c r="H110" s="4"/>
      <c r="I110" s="4"/>
      <c r="J110" s="4"/>
      <c r="K110" s="4"/>
      <c r="L110" s="4"/>
      <c r="M110" s="4"/>
      <c r="N110" s="4"/>
      <c r="O110" s="6"/>
    </row>
    <row r="111" ht="19.5" customHeight="1">
      <c r="A111" s="111"/>
      <c r="B111" s="111"/>
      <c r="C111" s="65"/>
      <c r="D111" s="77"/>
      <c r="E111" s="78"/>
      <c r="F111" s="4"/>
      <c r="G111" s="4"/>
      <c r="H111" s="4"/>
      <c r="I111" s="4"/>
      <c r="J111" s="4"/>
      <c r="K111" s="4"/>
      <c r="L111" s="4"/>
      <c r="M111" s="4"/>
      <c r="N111" s="4"/>
      <c r="O111" s="6"/>
    </row>
    <row r="112" ht="19.5" customHeight="1">
      <c r="A112" s="111"/>
      <c r="B112" s="111"/>
      <c r="C112" s="65"/>
      <c r="D112" s="77"/>
      <c r="E112" s="78"/>
      <c r="F112" s="4"/>
      <c r="G112" s="4"/>
      <c r="H112" s="4"/>
      <c r="I112" s="4"/>
      <c r="J112" s="4"/>
      <c r="K112" s="4"/>
      <c r="L112" s="4"/>
      <c r="M112" s="4"/>
      <c r="N112" s="4"/>
      <c r="O112" s="6"/>
    </row>
    <row r="113" ht="19.5" customHeight="1">
      <c r="A113" s="111"/>
      <c r="B113" s="111"/>
      <c r="C113" s="65"/>
      <c r="D113" s="77"/>
      <c r="E113" s="78"/>
      <c r="F113" s="4"/>
      <c r="G113" s="4"/>
      <c r="H113" s="4"/>
      <c r="I113" s="4"/>
      <c r="J113" s="4"/>
      <c r="K113" s="4"/>
      <c r="L113" s="4"/>
      <c r="M113" s="4"/>
      <c r="N113" s="4"/>
      <c r="O113" s="6"/>
    </row>
    <row r="114" ht="19.5" customHeight="1">
      <c r="A114" s="111"/>
      <c r="B114" s="111"/>
      <c r="C114" s="65"/>
      <c r="D114" s="77"/>
      <c r="E114" s="78"/>
      <c r="F114" s="4"/>
      <c r="G114" s="4"/>
      <c r="H114" s="4"/>
      <c r="I114" s="4"/>
      <c r="J114" s="4"/>
      <c r="K114" s="4"/>
      <c r="L114" s="4"/>
      <c r="M114" s="4"/>
      <c r="N114" s="4"/>
      <c r="O114" s="6"/>
    </row>
    <row r="115" ht="19.5" customHeight="1">
      <c r="A115" s="111"/>
      <c r="B115" s="111"/>
      <c r="C115" s="65"/>
      <c r="D115" s="77"/>
      <c r="E115" s="78"/>
      <c r="F115" s="4"/>
      <c r="G115" s="4"/>
      <c r="H115" s="4"/>
      <c r="I115" s="4"/>
      <c r="J115" s="4"/>
      <c r="K115" s="4"/>
      <c r="L115" s="4"/>
      <c r="M115" s="4"/>
      <c r="N115" s="4"/>
      <c r="O115" s="6"/>
    </row>
    <row r="116" ht="19.5" customHeight="1">
      <c r="A116" s="111"/>
      <c r="B116" s="111"/>
      <c r="C116" s="65"/>
      <c r="D116" s="77"/>
      <c r="E116" s="78"/>
      <c r="F116" s="4"/>
      <c r="G116" s="4"/>
      <c r="H116" s="4"/>
      <c r="I116" s="4"/>
      <c r="J116" s="4"/>
      <c r="K116" s="4"/>
      <c r="L116" s="4"/>
      <c r="M116" s="4"/>
      <c r="N116" s="4"/>
      <c r="O116" s="6"/>
    </row>
    <row r="117" ht="19.5" customHeight="1">
      <c r="A117" s="111"/>
      <c r="B117" s="111"/>
      <c r="C117" s="65"/>
      <c r="D117" s="77"/>
      <c r="E117" s="78"/>
      <c r="F117" s="4"/>
      <c r="G117" s="4"/>
      <c r="H117" s="4"/>
      <c r="I117" s="4"/>
      <c r="J117" s="4"/>
      <c r="K117" s="4"/>
      <c r="L117" s="4"/>
      <c r="M117" s="4"/>
      <c r="N117" s="4"/>
      <c r="O117" s="6"/>
    </row>
    <row r="118" ht="19.5" customHeight="1">
      <c r="A118" s="111"/>
      <c r="B118" s="111"/>
      <c r="C118" s="65"/>
      <c r="D118" s="77"/>
      <c r="E118" s="78"/>
      <c r="F118" s="4"/>
      <c r="G118" s="4"/>
      <c r="H118" s="4"/>
      <c r="I118" s="4"/>
      <c r="J118" s="4"/>
      <c r="K118" s="4"/>
      <c r="L118" s="4"/>
      <c r="M118" s="4"/>
      <c r="N118" s="4"/>
      <c r="O118" s="6"/>
    </row>
    <row r="119" ht="19.5" customHeight="1">
      <c r="A119" s="111"/>
      <c r="B119" s="111"/>
      <c r="C119" s="65"/>
      <c r="D119" s="77"/>
      <c r="E119" s="78"/>
      <c r="F119" s="4"/>
      <c r="G119" s="4"/>
      <c r="H119" s="4"/>
      <c r="I119" s="4"/>
      <c r="J119" s="4"/>
      <c r="K119" s="4"/>
      <c r="L119" s="4"/>
      <c r="M119" s="4"/>
      <c r="N119" s="4"/>
      <c r="O119" s="6"/>
    </row>
    <row r="120" ht="19.5" customHeight="1">
      <c r="A120" s="111"/>
      <c r="B120" s="111"/>
      <c r="C120" s="65"/>
      <c r="D120" s="77"/>
      <c r="E120" s="78"/>
      <c r="F120" s="4"/>
      <c r="G120" s="4"/>
      <c r="H120" s="4"/>
      <c r="I120" s="4"/>
      <c r="J120" s="4"/>
      <c r="K120" s="4"/>
      <c r="L120" s="4"/>
      <c r="M120" s="4"/>
      <c r="N120" s="4"/>
      <c r="O120" s="6"/>
    </row>
    <row r="121" ht="19.5" customHeight="1">
      <c r="A121" s="111"/>
      <c r="B121" s="111"/>
      <c r="C121" s="65"/>
      <c r="D121" s="77"/>
      <c r="E121" s="78"/>
      <c r="F121" s="4"/>
      <c r="G121" s="4"/>
      <c r="H121" s="4"/>
      <c r="I121" s="4"/>
      <c r="J121" s="4"/>
      <c r="K121" s="4"/>
      <c r="L121" s="4"/>
      <c r="M121" s="4"/>
      <c r="N121" s="4"/>
      <c r="O121" s="6"/>
    </row>
    <row r="122" ht="19.5" customHeight="1">
      <c r="A122" s="111"/>
      <c r="B122" s="111"/>
      <c r="C122" s="65"/>
      <c r="D122" s="77"/>
      <c r="E122" s="78"/>
      <c r="F122" s="4"/>
      <c r="G122" s="4"/>
      <c r="H122" s="4"/>
      <c r="I122" s="4"/>
      <c r="J122" s="4"/>
      <c r="K122" s="4"/>
      <c r="L122" s="4"/>
      <c r="M122" s="4"/>
      <c r="N122" s="4"/>
      <c r="O122" s="6"/>
    </row>
    <row r="123" ht="19.5" customHeight="1">
      <c r="A123" s="111"/>
      <c r="B123" s="111"/>
      <c r="C123" s="65"/>
      <c r="D123" s="77"/>
      <c r="E123" s="78"/>
      <c r="F123" s="4"/>
      <c r="G123" s="4"/>
      <c r="H123" s="4"/>
      <c r="I123" s="4"/>
      <c r="J123" s="4"/>
      <c r="K123" s="4"/>
      <c r="L123" s="4"/>
      <c r="M123" s="4"/>
      <c r="N123" s="4"/>
      <c r="O123" s="6"/>
    </row>
    <row r="124" ht="19.5" customHeight="1">
      <c r="A124" s="111"/>
      <c r="B124" s="111"/>
      <c r="C124" s="65"/>
      <c r="D124" s="77"/>
      <c r="E124" s="78"/>
      <c r="F124" s="4"/>
      <c r="G124" s="4"/>
      <c r="H124" s="4"/>
      <c r="I124" s="4"/>
      <c r="J124" s="4"/>
      <c r="K124" s="4"/>
      <c r="L124" s="4"/>
      <c r="M124" s="4"/>
      <c r="N124" s="4"/>
      <c r="O124" s="6"/>
    </row>
    <row r="125" ht="19.5" customHeight="1">
      <c r="A125" s="111"/>
      <c r="B125" s="111"/>
      <c r="C125" s="65"/>
      <c r="D125" s="77"/>
      <c r="E125" s="78"/>
      <c r="F125" s="4"/>
      <c r="G125" s="4"/>
      <c r="H125" s="4"/>
      <c r="I125" s="4"/>
      <c r="J125" s="4"/>
      <c r="K125" s="4"/>
      <c r="L125" s="4"/>
      <c r="M125" s="4"/>
      <c r="N125" s="4"/>
      <c r="O125" s="6"/>
    </row>
    <row r="126" ht="19.5" customHeight="1">
      <c r="A126" s="111"/>
      <c r="B126" s="111"/>
      <c r="C126" s="65"/>
      <c r="D126" s="77"/>
      <c r="E126" s="78"/>
      <c r="F126" s="4"/>
      <c r="G126" s="4"/>
      <c r="H126" s="4"/>
      <c r="I126" s="4"/>
      <c r="J126" s="4"/>
      <c r="K126" s="4"/>
      <c r="L126" s="4"/>
      <c r="M126" s="4"/>
      <c r="N126" s="4"/>
      <c r="O126" s="6"/>
    </row>
    <row r="127" ht="19.5" customHeight="1">
      <c r="A127" s="111"/>
      <c r="B127" s="111"/>
      <c r="C127" s="65"/>
      <c r="D127" s="77"/>
      <c r="E127" s="78"/>
      <c r="F127" s="4"/>
      <c r="G127" s="4"/>
      <c r="H127" s="4"/>
      <c r="I127" s="4"/>
      <c r="J127" s="4"/>
      <c r="K127" s="4"/>
      <c r="L127" s="4"/>
      <c r="M127" s="4"/>
      <c r="N127" s="4"/>
      <c r="O127" s="6"/>
    </row>
    <row r="128" ht="19.5" customHeight="1">
      <c r="A128" s="111"/>
      <c r="B128" s="111"/>
      <c r="C128" s="65"/>
      <c r="D128" s="77"/>
      <c r="E128" s="78"/>
      <c r="F128" s="4"/>
      <c r="G128" s="4"/>
      <c r="H128" s="4"/>
      <c r="I128" s="4"/>
      <c r="J128" s="4"/>
      <c r="K128" s="4"/>
      <c r="L128" s="4"/>
      <c r="M128" s="4"/>
      <c r="N128" s="4"/>
      <c r="O128" s="6"/>
    </row>
    <row r="129" ht="19.5" customHeight="1">
      <c r="A129" s="111"/>
      <c r="B129" s="111"/>
      <c r="C129" s="65"/>
      <c r="D129" s="77"/>
      <c r="E129" s="78"/>
      <c r="F129" s="4"/>
      <c r="G129" s="4"/>
      <c r="H129" s="4"/>
      <c r="I129" s="4"/>
      <c r="J129" s="4"/>
      <c r="K129" s="4"/>
      <c r="L129" s="4"/>
      <c r="M129" s="4"/>
      <c r="N129" s="4"/>
      <c r="O129" s="6"/>
    </row>
    <row r="130" ht="19.5" customHeight="1">
      <c r="A130" s="111"/>
      <c r="B130" s="111"/>
      <c r="C130" s="65"/>
      <c r="D130" s="77"/>
      <c r="E130" s="78"/>
      <c r="F130" s="4"/>
      <c r="G130" s="4"/>
      <c r="H130" s="4"/>
      <c r="I130" s="4"/>
      <c r="J130" s="4"/>
      <c r="K130" s="4"/>
      <c r="L130" s="4"/>
      <c r="M130" s="4"/>
      <c r="N130" s="4"/>
      <c r="O130" s="6"/>
    </row>
    <row r="131" ht="19.5" customHeight="1">
      <c r="A131" s="111"/>
      <c r="B131" s="111"/>
      <c r="C131" s="65"/>
      <c r="D131" s="77"/>
      <c r="E131" s="78"/>
      <c r="F131" s="4"/>
      <c r="G131" s="4"/>
      <c r="H131" s="4"/>
      <c r="I131" s="4"/>
      <c r="J131" s="4"/>
      <c r="K131" s="4"/>
      <c r="L131" s="4"/>
      <c r="M131" s="4"/>
      <c r="N131" s="4"/>
      <c r="O131" s="6"/>
    </row>
    <row r="132" ht="19.5" customHeight="1">
      <c r="A132" s="111"/>
      <c r="B132" s="111"/>
      <c r="C132" s="65"/>
      <c r="D132" s="77"/>
      <c r="E132" s="78"/>
      <c r="F132" s="4"/>
      <c r="G132" s="4"/>
      <c r="H132" s="4"/>
      <c r="I132" s="4"/>
      <c r="J132" s="4"/>
      <c r="K132" s="4"/>
      <c r="L132" s="4"/>
      <c r="M132" s="4"/>
      <c r="N132" s="4"/>
      <c r="O132" s="6"/>
    </row>
    <row r="133" ht="19.5" customHeight="1">
      <c r="A133" s="111"/>
      <c r="B133" s="111"/>
      <c r="C133" s="65"/>
      <c r="D133" s="77"/>
      <c r="E133" s="78"/>
      <c r="F133" s="4"/>
      <c r="G133" s="4"/>
      <c r="H133" s="4"/>
      <c r="I133" s="4"/>
      <c r="J133" s="4"/>
      <c r="K133" s="4"/>
      <c r="L133" s="4"/>
      <c r="M133" s="4"/>
      <c r="N133" s="4"/>
      <c r="O133" s="6"/>
    </row>
    <row r="134" ht="19.5" customHeight="1">
      <c r="A134" s="111"/>
      <c r="B134" s="111"/>
      <c r="C134" s="65"/>
      <c r="D134" s="77"/>
      <c r="E134" s="78"/>
      <c r="F134" s="4"/>
      <c r="G134" s="4"/>
      <c r="H134" s="4"/>
      <c r="I134" s="4"/>
      <c r="J134" s="4"/>
      <c r="K134" s="4"/>
      <c r="L134" s="4"/>
      <c r="M134" s="4"/>
      <c r="N134" s="4"/>
      <c r="O134" s="6"/>
    </row>
    <row r="135" ht="19.5" customHeight="1">
      <c r="A135" s="111"/>
      <c r="B135" s="111"/>
      <c r="C135" s="65"/>
      <c r="D135" s="77"/>
      <c r="E135" s="78"/>
      <c r="F135" s="4"/>
      <c r="G135" s="4"/>
      <c r="H135" s="4"/>
      <c r="I135" s="4"/>
      <c r="J135" s="4"/>
      <c r="K135" s="4"/>
      <c r="L135" s="4"/>
      <c r="M135" s="4"/>
      <c r="N135" s="4"/>
      <c r="O135" s="6"/>
    </row>
    <row r="136" ht="19.5" customHeight="1">
      <c r="A136" s="111"/>
      <c r="B136" s="111"/>
      <c r="C136" s="65"/>
      <c r="D136" s="77"/>
      <c r="E136" s="78"/>
      <c r="F136" s="4"/>
      <c r="G136" s="4"/>
      <c r="H136" s="4"/>
      <c r="I136" s="4"/>
      <c r="J136" s="4"/>
      <c r="K136" s="4"/>
      <c r="L136" s="4"/>
      <c r="M136" s="4"/>
      <c r="N136" s="4"/>
      <c r="O136" s="6"/>
    </row>
    <row r="137" ht="19.5" customHeight="1">
      <c r="A137" s="111"/>
      <c r="B137" s="111"/>
      <c r="C137" s="65"/>
      <c r="D137" s="77"/>
      <c r="E137" s="78"/>
      <c r="F137" s="4"/>
      <c r="G137" s="4"/>
      <c r="H137" s="4"/>
      <c r="I137" s="4"/>
      <c r="J137" s="4"/>
      <c r="K137" s="4"/>
      <c r="L137" s="4"/>
      <c r="M137" s="4"/>
      <c r="N137" s="4"/>
      <c r="O137" s="6"/>
    </row>
    <row r="138" ht="19.5" customHeight="1">
      <c r="A138" s="111"/>
      <c r="B138" s="111"/>
      <c r="C138" s="65"/>
      <c r="D138" s="77"/>
      <c r="E138" s="78"/>
      <c r="F138" s="4"/>
      <c r="G138" s="4"/>
      <c r="H138" s="4"/>
      <c r="I138" s="4"/>
      <c r="J138" s="4"/>
      <c r="K138" s="4"/>
      <c r="L138" s="4"/>
      <c r="M138" s="4"/>
      <c r="N138" s="4"/>
      <c r="O138" s="6"/>
    </row>
    <row r="139" ht="19.5" customHeight="1">
      <c r="A139" s="111"/>
      <c r="B139" s="111"/>
      <c r="C139" s="65"/>
      <c r="D139" s="77"/>
      <c r="E139" s="78"/>
      <c r="F139" s="4"/>
      <c r="G139" s="4"/>
      <c r="H139" s="4"/>
      <c r="I139" s="4"/>
      <c r="J139" s="4"/>
      <c r="K139" s="4"/>
      <c r="L139" s="4"/>
      <c r="M139" s="4"/>
      <c r="N139" s="4"/>
      <c r="O139" s="6"/>
    </row>
    <row r="140" ht="19.5" customHeight="1">
      <c r="A140" s="111"/>
      <c r="B140" s="111"/>
      <c r="C140" s="65"/>
      <c r="D140" s="77"/>
      <c r="E140" s="78"/>
      <c r="F140" s="4"/>
      <c r="G140" s="4"/>
      <c r="H140" s="4"/>
      <c r="I140" s="4"/>
      <c r="J140" s="4"/>
      <c r="K140" s="4"/>
      <c r="L140" s="4"/>
      <c r="M140" s="4"/>
      <c r="N140" s="4"/>
      <c r="O140" s="6"/>
    </row>
    <row r="141" ht="19.5" customHeight="1">
      <c r="A141" s="111"/>
      <c r="B141" s="111"/>
      <c r="C141" s="65"/>
      <c r="D141" s="77"/>
      <c r="E141" s="78"/>
      <c r="F141" s="4"/>
      <c r="G141" s="4"/>
      <c r="H141" s="4"/>
      <c r="I141" s="4"/>
      <c r="J141" s="4"/>
      <c r="K141" s="4"/>
      <c r="L141" s="4"/>
      <c r="M141" s="4"/>
      <c r="N141" s="4"/>
      <c r="O141" s="6"/>
    </row>
    <row r="142" ht="19.5" customHeight="1">
      <c r="A142" s="111"/>
      <c r="B142" s="111"/>
      <c r="C142" s="65"/>
      <c r="D142" s="77"/>
      <c r="E142" s="78"/>
      <c r="F142" s="4"/>
      <c r="G142" s="4"/>
      <c r="H142" s="4"/>
      <c r="I142" s="4"/>
      <c r="J142" s="4"/>
      <c r="K142" s="4"/>
      <c r="L142" s="4"/>
      <c r="M142" s="4"/>
      <c r="N142" s="4"/>
      <c r="O142" s="6"/>
    </row>
    <row r="143" ht="19.5" customHeight="1">
      <c r="A143" s="111"/>
      <c r="B143" s="111"/>
      <c r="C143" s="65"/>
      <c r="D143" s="77"/>
      <c r="E143" s="78"/>
      <c r="F143" s="4"/>
      <c r="G143" s="4"/>
      <c r="H143" s="4"/>
      <c r="I143" s="4"/>
      <c r="J143" s="4"/>
      <c r="K143" s="4"/>
      <c r="L143" s="4"/>
      <c r="M143" s="4"/>
      <c r="N143" s="4"/>
      <c r="O143" s="6"/>
    </row>
    <row r="144" ht="19.5" customHeight="1">
      <c r="A144" s="111"/>
      <c r="B144" s="111"/>
      <c r="C144" s="65"/>
      <c r="D144" s="77"/>
      <c r="E144" s="78"/>
      <c r="F144" s="4"/>
      <c r="G144" s="4"/>
      <c r="H144" s="4"/>
      <c r="I144" s="4"/>
      <c r="J144" s="4"/>
      <c r="K144" s="4"/>
      <c r="L144" s="4"/>
      <c r="M144" s="4"/>
      <c r="N144" s="4"/>
      <c r="O144" s="6"/>
    </row>
    <row r="145" ht="19.5" customHeight="1">
      <c r="A145" s="111"/>
      <c r="B145" s="111"/>
      <c r="C145" s="65"/>
      <c r="D145" s="77"/>
      <c r="E145" s="78"/>
      <c r="F145" s="4"/>
      <c r="G145" s="4"/>
      <c r="H145" s="4"/>
      <c r="I145" s="4"/>
      <c r="J145" s="4"/>
      <c r="K145" s="4"/>
      <c r="L145" s="4"/>
      <c r="M145" s="4"/>
      <c r="N145" s="4"/>
      <c r="O145" s="6"/>
    </row>
    <row r="146" ht="19.5" customHeight="1">
      <c r="A146" s="111"/>
      <c r="B146" s="111"/>
      <c r="C146" s="65"/>
      <c r="D146" s="77"/>
      <c r="E146" s="78"/>
      <c r="F146" s="4"/>
      <c r="G146" s="4"/>
      <c r="H146" s="4"/>
      <c r="I146" s="4"/>
      <c r="J146" s="4"/>
      <c r="K146" s="4"/>
      <c r="L146" s="4"/>
      <c r="M146" s="4"/>
      <c r="N146" s="4"/>
      <c r="O146" s="6"/>
    </row>
    <row r="147" ht="19.5" customHeight="1">
      <c r="A147" s="111"/>
      <c r="B147" s="111"/>
      <c r="C147" s="65"/>
      <c r="D147" s="77"/>
      <c r="E147" s="78"/>
      <c r="F147" s="4"/>
      <c r="G147" s="4"/>
      <c r="H147" s="4"/>
      <c r="I147" s="4"/>
      <c r="J147" s="4"/>
      <c r="K147" s="4"/>
      <c r="L147" s="4"/>
      <c r="M147" s="4"/>
      <c r="N147" s="4"/>
      <c r="O147" s="6"/>
    </row>
    <row r="148" ht="19.5" customHeight="1">
      <c r="A148" s="111"/>
      <c r="B148" s="111"/>
      <c r="C148" s="65"/>
      <c r="D148" s="77"/>
      <c r="E148" s="78"/>
      <c r="F148" s="4"/>
      <c r="G148" s="4"/>
      <c r="H148" s="4"/>
      <c r="I148" s="4"/>
      <c r="J148" s="4"/>
      <c r="K148" s="4"/>
      <c r="L148" s="4"/>
      <c r="M148" s="4"/>
      <c r="N148" s="4"/>
      <c r="O148" s="6"/>
    </row>
    <row r="149" ht="19.5" customHeight="1">
      <c r="A149" s="111"/>
      <c r="B149" s="111"/>
      <c r="C149" s="65"/>
      <c r="D149" s="77"/>
      <c r="E149" s="78"/>
      <c r="F149" s="4"/>
      <c r="G149" s="4"/>
      <c r="H149" s="4"/>
      <c r="I149" s="4"/>
      <c r="J149" s="4"/>
      <c r="K149" s="4"/>
      <c r="L149" s="4"/>
      <c r="M149" s="4"/>
      <c r="N149" s="4"/>
      <c r="O149" s="6"/>
    </row>
    <row r="150" ht="19.5" customHeight="1">
      <c r="A150" s="111"/>
      <c r="B150" s="111"/>
      <c r="C150" s="65"/>
      <c r="D150" s="77"/>
      <c r="E150" s="78"/>
      <c r="F150" s="4"/>
      <c r="G150" s="4"/>
      <c r="H150" s="4"/>
      <c r="I150" s="4"/>
      <c r="J150" s="4"/>
      <c r="K150" s="4"/>
      <c r="L150" s="4"/>
      <c r="M150" s="4"/>
      <c r="N150" s="4"/>
      <c r="O150" s="6"/>
    </row>
    <row r="151" ht="19.5" customHeight="1">
      <c r="A151" s="111"/>
      <c r="B151" s="111"/>
      <c r="C151" s="65"/>
      <c r="D151" s="77"/>
      <c r="E151" s="78"/>
      <c r="F151" s="4"/>
      <c r="G151" s="4"/>
      <c r="H151" s="4"/>
      <c r="I151" s="4"/>
      <c r="J151" s="4"/>
      <c r="K151" s="4"/>
      <c r="L151" s="4"/>
      <c r="M151" s="4"/>
      <c r="N151" s="4"/>
      <c r="O151" s="6"/>
    </row>
    <row r="152" ht="19.5" customHeight="1">
      <c r="A152" s="111"/>
      <c r="B152" s="111"/>
      <c r="C152" s="65"/>
      <c r="D152" s="77"/>
      <c r="E152" s="78"/>
      <c r="F152" s="4"/>
      <c r="G152" s="4"/>
      <c r="H152" s="4"/>
      <c r="I152" s="4"/>
      <c r="J152" s="4"/>
      <c r="K152" s="4"/>
      <c r="L152" s="4"/>
      <c r="M152" s="4"/>
      <c r="N152" s="4"/>
      <c r="O152" s="6"/>
    </row>
    <row r="153" ht="19.5" customHeight="1">
      <c r="A153" s="111"/>
      <c r="B153" s="111"/>
      <c r="C153" s="65"/>
      <c r="D153" s="77"/>
      <c r="E153" s="78"/>
      <c r="F153" s="4"/>
      <c r="G153" s="4"/>
      <c r="H153" s="4"/>
      <c r="I153" s="4"/>
      <c r="J153" s="4"/>
      <c r="K153" s="4"/>
      <c r="L153" s="4"/>
      <c r="M153" s="4"/>
      <c r="N153" s="4"/>
      <c r="O153" s="6"/>
    </row>
    <row r="154" ht="19.5" customHeight="1">
      <c r="A154" s="111"/>
      <c r="B154" s="111"/>
      <c r="C154" s="65"/>
      <c r="D154" s="77"/>
      <c r="E154" s="78"/>
      <c r="F154" s="4"/>
      <c r="G154" s="4"/>
      <c r="H154" s="4"/>
      <c r="I154" s="4"/>
      <c r="J154" s="4"/>
      <c r="K154" s="4"/>
      <c r="L154" s="4"/>
      <c r="M154" s="4"/>
      <c r="N154" s="4"/>
      <c r="O154" s="6"/>
    </row>
    <row r="155" ht="19.5" customHeight="1">
      <c r="A155" s="111"/>
      <c r="B155" s="111"/>
      <c r="C155" s="65"/>
      <c r="D155" s="77"/>
      <c r="E155" s="78"/>
      <c r="F155" s="4"/>
      <c r="G155" s="4"/>
      <c r="H155" s="4"/>
      <c r="I155" s="4"/>
      <c r="J155" s="4"/>
      <c r="K155" s="4"/>
      <c r="L155" s="4"/>
      <c r="M155" s="4"/>
      <c r="N155" s="4"/>
      <c r="O155" s="6"/>
    </row>
    <row r="156" ht="19.5" customHeight="1">
      <c r="A156" s="111"/>
      <c r="B156" s="111"/>
      <c r="C156" s="65"/>
      <c r="D156" s="77"/>
      <c r="E156" s="78"/>
      <c r="F156" s="4"/>
      <c r="G156" s="4"/>
      <c r="H156" s="4"/>
      <c r="I156" s="4"/>
      <c r="J156" s="4"/>
      <c r="K156" s="4"/>
      <c r="L156" s="4"/>
      <c r="M156" s="4"/>
      <c r="N156" s="4"/>
      <c r="O156" s="6"/>
    </row>
    <row r="157" ht="19.5" customHeight="1">
      <c r="A157" s="111"/>
      <c r="B157" s="111"/>
      <c r="C157" s="65"/>
      <c r="D157" s="77"/>
      <c r="E157" s="78"/>
      <c r="F157" s="4"/>
      <c r="G157" s="4"/>
      <c r="H157" s="4"/>
      <c r="I157" s="4"/>
      <c r="J157" s="4"/>
      <c r="K157" s="4"/>
      <c r="L157" s="4"/>
      <c r="M157" s="4"/>
      <c r="N157" s="4"/>
      <c r="O157" s="6"/>
    </row>
    <row r="158" ht="19.5" customHeight="1">
      <c r="A158" s="111"/>
      <c r="B158" s="111"/>
      <c r="C158" s="65"/>
      <c r="D158" s="77"/>
      <c r="E158" s="78"/>
      <c r="F158" s="4"/>
      <c r="G158" s="4"/>
      <c r="H158" s="4"/>
      <c r="I158" s="4"/>
      <c r="J158" s="4"/>
      <c r="K158" s="4"/>
      <c r="L158" s="4"/>
      <c r="M158" s="4"/>
      <c r="N158" s="4"/>
      <c r="O158" s="6"/>
    </row>
    <row r="159" ht="19.5" customHeight="1">
      <c r="A159" s="111"/>
      <c r="B159" s="111"/>
      <c r="C159" s="65"/>
      <c r="D159" s="77"/>
      <c r="E159" s="78"/>
      <c r="F159" s="4"/>
      <c r="G159" s="4"/>
      <c r="H159" s="4"/>
      <c r="I159" s="4"/>
      <c r="J159" s="4"/>
      <c r="K159" s="4"/>
      <c r="L159" s="4"/>
      <c r="M159" s="4"/>
      <c r="N159" s="4"/>
      <c r="O159" s="6"/>
    </row>
    <row r="160" ht="19.5" customHeight="1">
      <c r="A160" s="111"/>
      <c r="B160" s="111"/>
      <c r="C160" s="65"/>
      <c r="D160" s="77"/>
      <c r="E160" s="78"/>
      <c r="F160" s="4"/>
      <c r="G160" s="4"/>
      <c r="H160" s="4"/>
      <c r="I160" s="4"/>
      <c r="J160" s="4"/>
      <c r="K160" s="4"/>
      <c r="L160" s="4"/>
      <c r="M160" s="4"/>
      <c r="N160" s="4"/>
      <c r="O160" s="6"/>
    </row>
    <row r="161" ht="19.5" customHeight="1">
      <c r="A161" s="111"/>
      <c r="B161" s="111"/>
      <c r="C161" s="65"/>
      <c r="D161" s="77"/>
      <c r="E161" s="78"/>
      <c r="F161" s="4"/>
      <c r="G161" s="4"/>
      <c r="H161" s="4"/>
      <c r="I161" s="4"/>
      <c r="J161" s="4"/>
      <c r="K161" s="4"/>
      <c r="L161" s="4"/>
      <c r="M161" s="4"/>
      <c r="N161" s="4"/>
      <c r="O161" s="6"/>
    </row>
    <row r="162" ht="19.5" customHeight="1">
      <c r="A162" s="111"/>
      <c r="B162" s="111"/>
      <c r="C162" s="65"/>
      <c r="D162" s="77"/>
      <c r="E162" s="78"/>
      <c r="F162" s="4"/>
      <c r="G162" s="4"/>
      <c r="H162" s="4"/>
      <c r="I162" s="4"/>
      <c r="J162" s="4"/>
      <c r="K162" s="4"/>
      <c r="L162" s="4"/>
      <c r="M162" s="4"/>
      <c r="N162" s="4"/>
      <c r="O162" s="6"/>
    </row>
    <row r="163" ht="19.5" customHeight="1">
      <c r="A163" s="111"/>
      <c r="B163" s="111"/>
      <c r="C163" s="65"/>
      <c r="D163" s="77"/>
      <c r="E163" s="78"/>
      <c r="F163" s="4"/>
      <c r="G163" s="4"/>
      <c r="H163" s="4"/>
      <c r="I163" s="4"/>
      <c r="J163" s="4"/>
      <c r="K163" s="4"/>
      <c r="L163" s="4"/>
      <c r="M163" s="4"/>
      <c r="N163" s="4"/>
      <c r="O163" s="6"/>
    </row>
    <row r="164" ht="19.5" customHeight="1">
      <c r="A164" s="111"/>
      <c r="B164" s="111"/>
      <c r="C164" s="65"/>
      <c r="D164" s="77"/>
      <c r="E164" s="78"/>
      <c r="F164" s="4"/>
      <c r="G164" s="4"/>
      <c r="H164" s="4"/>
      <c r="I164" s="4"/>
      <c r="J164" s="4"/>
      <c r="K164" s="4"/>
      <c r="L164" s="4"/>
      <c r="M164" s="4"/>
      <c r="N164" s="4"/>
      <c r="O164" s="6"/>
    </row>
    <row r="165" ht="19.5" customHeight="1">
      <c r="A165" s="111"/>
      <c r="B165" s="111"/>
      <c r="C165" s="65"/>
      <c r="D165" s="77"/>
      <c r="E165" s="78"/>
      <c r="F165" s="4"/>
      <c r="G165" s="4"/>
      <c r="H165" s="4"/>
      <c r="I165" s="4"/>
      <c r="J165" s="4"/>
      <c r="K165" s="4"/>
      <c r="L165" s="4"/>
      <c r="M165" s="4"/>
      <c r="N165" s="4"/>
      <c r="O165" s="6"/>
    </row>
    <row r="166" ht="19.5" customHeight="1">
      <c r="A166" s="111"/>
      <c r="B166" s="111"/>
      <c r="C166" s="65"/>
      <c r="D166" s="77"/>
      <c r="E166" s="78"/>
      <c r="F166" s="4"/>
      <c r="G166" s="4"/>
      <c r="H166" s="4"/>
      <c r="I166" s="4"/>
      <c r="J166" s="4"/>
      <c r="K166" s="4"/>
      <c r="L166" s="4"/>
      <c r="M166" s="4"/>
      <c r="N166" s="4"/>
      <c r="O166" s="6"/>
    </row>
    <row r="167" ht="19.5" customHeight="1">
      <c r="A167" s="111"/>
      <c r="B167" s="111"/>
      <c r="C167" s="65"/>
      <c r="D167" s="77"/>
      <c r="E167" s="78"/>
      <c r="F167" s="4"/>
      <c r="G167" s="4"/>
      <c r="H167" s="4"/>
      <c r="I167" s="4"/>
      <c r="J167" s="4"/>
      <c r="K167" s="4"/>
      <c r="L167" s="4"/>
      <c r="M167" s="4"/>
      <c r="N167" s="4"/>
      <c r="O167" s="6"/>
    </row>
    <row r="168" ht="19.5" customHeight="1">
      <c r="A168" s="111"/>
      <c r="B168" s="111"/>
      <c r="C168" s="65"/>
      <c r="D168" s="77"/>
      <c r="E168" s="78"/>
      <c r="F168" s="4"/>
      <c r="G168" s="4"/>
      <c r="H168" s="4"/>
      <c r="I168" s="4"/>
      <c r="J168" s="4"/>
      <c r="K168" s="4"/>
      <c r="L168" s="4"/>
      <c r="M168" s="4"/>
      <c r="N168" s="4"/>
      <c r="O168" s="6"/>
    </row>
    <row r="169" ht="19.5" customHeight="1">
      <c r="A169" s="111"/>
      <c r="B169" s="111"/>
      <c r="C169" s="65"/>
      <c r="D169" s="77"/>
      <c r="E169" s="78"/>
      <c r="F169" s="4"/>
      <c r="G169" s="4"/>
      <c r="H169" s="4"/>
      <c r="I169" s="4"/>
      <c r="J169" s="4"/>
      <c r="K169" s="4"/>
      <c r="L169" s="4"/>
      <c r="M169" s="4"/>
      <c r="N169" s="4"/>
      <c r="O169" s="6"/>
    </row>
    <row r="170" ht="19.5" customHeight="1">
      <c r="A170" s="111"/>
      <c r="B170" s="111"/>
      <c r="C170" s="65"/>
      <c r="D170" s="77"/>
      <c r="E170" s="78"/>
      <c r="F170" s="4"/>
      <c r="G170" s="4"/>
      <c r="H170" s="4"/>
      <c r="I170" s="4"/>
      <c r="J170" s="4"/>
      <c r="K170" s="4"/>
      <c r="L170" s="4"/>
      <c r="M170" s="4"/>
      <c r="N170" s="4"/>
      <c r="O170" s="6"/>
    </row>
    <row r="171" ht="19.5" customHeight="1">
      <c r="A171" s="111"/>
      <c r="B171" s="111"/>
      <c r="C171" s="65"/>
      <c r="D171" s="77"/>
      <c r="E171" s="78"/>
      <c r="F171" s="4"/>
      <c r="G171" s="4"/>
      <c r="H171" s="4"/>
      <c r="I171" s="4"/>
      <c r="J171" s="4"/>
      <c r="K171" s="4"/>
      <c r="L171" s="4"/>
      <c r="M171" s="4"/>
      <c r="N171" s="4"/>
      <c r="O171" s="6"/>
    </row>
    <row r="172" ht="19.5" customHeight="1">
      <c r="A172" s="111"/>
      <c r="B172" s="111"/>
      <c r="C172" s="65"/>
      <c r="D172" s="77"/>
      <c r="E172" s="78"/>
      <c r="F172" s="4"/>
      <c r="G172" s="4"/>
      <c r="H172" s="4"/>
      <c r="I172" s="4"/>
      <c r="J172" s="4"/>
      <c r="K172" s="4"/>
      <c r="L172" s="4"/>
      <c r="M172" s="4"/>
      <c r="N172" s="4"/>
      <c r="O172" s="6"/>
    </row>
    <row r="173" ht="19.5" customHeight="1">
      <c r="A173" s="111"/>
      <c r="B173" s="111"/>
      <c r="C173" s="65"/>
      <c r="D173" s="77"/>
      <c r="E173" s="78"/>
      <c r="F173" s="4"/>
      <c r="G173" s="4"/>
      <c r="H173" s="4"/>
      <c r="I173" s="4"/>
      <c r="J173" s="4"/>
      <c r="K173" s="4"/>
      <c r="L173" s="4"/>
      <c r="M173" s="4"/>
      <c r="N173" s="4"/>
      <c r="O173" s="6"/>
    </row>
    <row r="174" ht="19.5" customHeight="1">
      <c r="A174" s="111"/>
      <c r="B174" s="111"/>
      <c r="C174" s="65"/>
      <c r="D174" s="77"/>
      <c r="E174" s="78"/>
      <c r="F174" s="4"/>
      <c r="G174" s="4"/>
      <c r="H174" s="4"/>
      <c r="I174" s="4"/>
      <c r="J174" s="4"/>
      <c r="K174" s="4"/>
      <c r="L174" s="4"/>
      <c r="M174" s="4"/>
      <c r="N174" s="4"/>
      <c r="O174" s="6"/>
    </row>
    <row r="175" ht="19.5" customHeight="1">
      <c r="A175" s="111"/>
      <c r="B175" s="111"/>
      <c r="C175" s="65"/>
      <c r="D175" s="77"/>
      <c r="E175" s="78"/>
      <c r="F175" s="4"/>
      <c r="G175" s="4"/>
      <c r="H175" s="4"/>
      <c r="I175" s="4"/>
      <c r="J175" s="4"/>
      <c r="K175" s="4"/>
      <c r="L175" s="4"/>
      <c r="M175" s="4"/>
      <c r="N175" s="4"/>
      <c r="O175" s="6"/>
    </row>
    <row r="176" ht="19.5" customHeight="1">
      <c r="A176" s="111"/>
      <c r="B176" s="111"/>
      <c r="C176" s="65"/>
      <c r="D176" s="77"/>
      <c r="E176" s="78"/>
      <c r="F176" s="4"/>
      <c r="G176" s="4"/>
      <c r="H176" s="4"/>
      <c r="I176" s="4"/>
      <c r="J176" s="4"/>
      <c r="K176" s="4"/>
      <c r="L176" s="4"/>
      <c r="M176" s="4"/>
      <c r="N176" s="4"/>
      <c r="O176" s="6"/>
    </row>
    <row r="177" ht="19.5" customHeight="1">
      <c r="A177" s="111"/>
      <c r="B177" s="111"/>
      <c r="C177" s="65"/>
      <c r="D177" s="77"/>
      <c r="E177" s="78"/>
      <c r="F177" s="4"/>
      <c r="G177" s="4"/>
      <c r="H177" s="4"/>
      <c r="I177" s="4"/>
      <c r="J177" s="4"/>
      <c r="K177" s="4"/>
      <c r="L177" s="4"/>
      <c r="M177" s="4"/>
      <c r="N177" s="4"/>
      <c r="O177" s="6"/>
    </row>
    <row r="178" ht="19.5" customHeight="1">
      <c r="A178" s="111"/>
      <c r="B178" s="111"/>
      <c r="C178" s="65"/>
      <c r="D178" s="77"/>
      <c r="E178" s="78"/>
      <c r="F178" s="4"/>
      <c r="G178" s="4"/>
      <c r="H178" s="4"/>
      <c r="I178" s="4"/>
      <c r="J178" s="4"/>
      <c r="K178" s="4"/>
      <c r="L178" s="4"/>
      <c r="M178" s="4"/>
      <c r="N178" s="4"/>
      <c r="O178" s="6"/>
    </row>
    <row r="179" ht="19.5" customHeight="1">
      <c r="A179" s="111"/>
      <c r="B179" s="111"/>
      <c r="C179" s="65"/>
      <c r="D179" s="77"/>
      <c r="E179" s="78"/>
      <c r="F179" s="4"/>
      <c r="G179" s="4"/>
      <c r="H179" s="4"/>
      <c r="I179" s="4"/>
      <c r="J179" s="4"/>
      <c r="K179" s="4"/>
      <c r="L179" s="4"/>
      <c r="M179" s="4"/>
      <c r="N179" s="4"/>
      <c r="O179" s="6"/>
    </row>
    <row r="180" ht="19.5" customHeight="1">
      <c r="A180" s="111"/>
      <c r="B180" s="111"/>
      <c r="C180" s="65"/>
      <c r="D180" s="77"/>
      <c r="E180" s="78"/>
      <c r="F180" s="4"/>
      <c r="G180" s="4"/>
      <c r="H180" s="4"/>
      <c r="I180" s="4"/>
      <c r="J180" s="4"/>
      <c r="K180" s="4"/>
      <c r="L180" s="4"/>
      <c r="M180" s="4"/>
      <c r="N180" s="4"/>
      <c r="O180" s="6"/>
    </row>
    <row r="181" ht="19.5" customHeight="1">
      <c r="A181" s="111"/>
      <c r="B181" s="111"/>
      <c r="C181" s="65"/>
      <c r="D181" s="77"/>
      <c r="E181" s="78"/>
      <c r="F181" s="4"/>
      <c r="G181" s="4"/>
      <c r="H181" s="4"/>
      <c r="I181" s="4"/>
      <c r="J181" s="4"/>
      <c r="K181" s="4"/>
      <c r="L181" s="4"/>
      <c r="M181" s="4"/>
      <c r="N181" s="4"/>
      <c r="O181" s="6"/>
    </row>
    <row r="182" ht="19.5" customHeight="1">
      <c r="A182" s="111"/>
      <c r="B182" s="111"/>
      <c r="C182" s="65"/>
      <c r="D182" s="77"/>
      <c r="E182" s="78"/>
      <c r="F182" s="4"/>
      <c r="G182" s="4"/>
      <c r="H182" s="4"/>
      <c r="I182" s="4"/>
      <c r="J182" s="4"/>
      <c r="K182" s="4"/>
      <c r="L182" s="4"/>
      <c r="M182" s="4"/>
      <c r="N182" s="4"/>
      <c r="O182" s="6"/>
    </row>
    <row r="183" ht="19.5" customHeight="1">
      <c r="A183" s="111"/>
      <c r="B183" s="111"/>
      <c r="C183" s="65"/>
      <c r="D183" s="77"/>
      <c r="E183" s="78"/>
      <c r="F183" s="4"/>
      <c r="G183" s="4"/>
      <c r="H183" s="4"/>
      <c r="I183" s="4"/>
      <c r="J183" s="4"/>
      <c r="K183" s="4"/>
      <c r="L183" s="4"/>
      <c r="M183" s="4"/>
      <c r="N183" s="4"/>
      <c r="O183" s="6"/>
    </row>
    <row r="184" ht="19.5" customHeight="1">
      <c r="A184" s="111"/>
      <c r="B184" s="111"/>
      <c r="C184" s="65"/>
      <c r="D184" s="77"/>
      <c r="E184" s="78"/>
      <c r="F184" s="4"/>
      <c r="G184" s="4"/>
      <c r="H184" s="4"/>
      <c r="I184" s="4"/>
      <c r="J184" s="4"/>
      <c r="K184" s="4"/>
      <c r="L184" s="4"/>
      <c r="M184" s="4"/>
      <c r="N184" s="4"/>
      <c r="O184" s="6"/>
    </row>
    <row r="185" ht="19.5" customHeight="1">
      <c r="A185" s="111"/>
      <c r="B185" s="111"/>
      <c r="C185" s="65"/>
      <c r="D185" s="77"/>
      <c r="E185" s="78"/>
      <c r="F185" s="4"/>
      <c r="G185" s="4"/>
      <c r="H185" s="4"/>
      <c r="I185" s="4"/>
      <c r="J185" s="4"/>
      <c r="K185" s="4"/>
      <c r="L185" s="4"/>
      <c r="M185" s="4"/>
      <c r="N185" s="4"/>
      <c r="O185" s="6"/>
    </row>
    <row r="186" ht="19.5" customHeight="1">
      <c r="A186" s="111"/>
      <c r="B186" s="111"/>
      <c r="C186" s="65"/>
      <c r="D186" s="77"/>
      <c r="E186" s="78"/>
      <c r="F186" s="4"/>
      <c r="G186" s="4"/>
      <c r="H186" s="4"/>
      <c r="I186" s="4"/>
      <c r="J186" s="4"/>
      <c r="K186" s="4"/>
      <c r="L186" s="4"/>
      <c r="M186" s="4"/>
      <c r="N186" s="4"/>
      <c r="O186" s="6"/>
    </row>
    <row r="187" ht="19.5" customHeight="1">
      <c r="A187" s="111"/>
      <c r="B187" s="111"/>
      <c r="C187" s="65"/>
      <c r="D187" s="77"/>
      <c r="E187" s="78"/>
      <c r="F187" s="4"/>
      <c r="G187" s="4"/>
      <c r="H187" s="4"/>
      <c r="I187" s="4"/>
      <c r="J187" s="4"/>
      <c r="K187" s="4"/>
      <c r="L187" s="4"/>
      <c r="M187" s="4"/>
      <c r="N187" s="4"/>
      <c r="O187" s="6"/>
    </row>
    <row r="188" ht="19.5" customHeight="1">
      <c r="A188" s="111"/>
      <c r="B188" s="111"/>
      <c r="C188" s="65"/>
      <c r="D188" s="77"/>
      <c r="E188" s="78"/>
      <c r="F188" s="4"/>
      <c r="G188" s="4"/>
      <c r="H188" s="4"/>
      <c r="I188" s="4"/>
      <c r="J188" s="4"/>
      <c r="K188" s="4"/>
      <c r="L188" s="4"/>
      <c r="M188" s="4"/>
      <c r="N188" s="4"/>
      <c r="O188" s="6"/>
    </row>
    <row r="189" ht="19.5" customHeight="1">
      <c r="A189" s="111"/>
      <c r="B189" s="111"/>
      <c r="C189" s="65"/>
      <c r="D189" s="77"/>
      <c r="E189" s="78"/>
      <c r="F189" s="4"/>
      <c r="G189" s="4"/>
      <c r="H189" s="4"/>
      <c r="I189" s="4"/>
      <c r="J189" s="4"/>
      <c r="K189" s="4"/>
      <c r="L189" s="4"/>
      <c r="M189" s="4"/>
      <c r="N189" s="4"/>
      <c r="O189" s="6"/>
    </row>
    <row r="190" ht="19.5" customHeight="1">
      <c r="A190" s="111"/>
      <c r="B190" s="111"/>
      <c r="C190" s="65"/>
      <c r="D190" s="77"/>
      <c r="E190" s="78"/>
      <c r="F190" s="4"/>
      <c r="G190" s="4"/>
      <c r="H190" s="4"/>
      <c r="I190" s="4"/>
      <c r="J190" s="4"/>
      <c r="K190" s="4"/>
      <c r="L190" s="4"/>
      <c r="M190" s="4"/>
      <c r="N190" s="4"/>
      <c r="O190" s="6"/>
    </row>
    <row r="191" ht="19.5" customHeight="1">
      <c r="A191" s="111"/>
      <c r="B191" s="111"/>
      <c r="C191" s="65"/>
      <c r="D191" s="77"/>
      <c r="E191" s="78"/>
      <c r="F191" s="4"/>
      <c r="G191" s="4"/>
      <c r="H191" s="4"/>
      <c r="I191" s="4"/>
      <c r="J191" s="4"/>
      <c r="K191" s="4"/>
      <c r="L191" s="4"/>
      <c r="M191" s="4"/>
      <c r="N191" s="4"/>
      <c r="O191" s="6"/>
    </row>
    <row r="192" ht="19.5" customHeight="1">
      <c r="A192" s="111"/>
      <c r="B192" s="111"/>
      <c r="C192" s="65"/>
      <c r="D192" s="77"/>
      <c r="E192" s="78"/>
      <c r="F192" s="4"/>
      <c r="G192" s="4"/>
      <c r="H192" s="4"/>
      <c r="I192" s="4"/>
      <c r="J192" s="4"/>
      <c r="K192" s="4"/>
      <c r="L192" s="4"/>
      <c r="M192" s="4"/>
      <c r="N192" s="4"/>
      <c r="O192" s="6"/>
    </row>
    <row r="193" ht="19.5" customHeight="1">
      <c r="A193" s="111"/>
      <c r="B193" s="111"/>
      <c r="C193" s="65"/>
      <c r="D193" s="77"/>
      <c r="E193" s="78"/>
      <c r="F193" s="4"/>
      <c r="G193" s="4"/>
      <c r="H193" s="4"/>
      <c r="I193" s="4"/>
      <c r="J193" s="4"/>
      <c r="K193" s="4"/>
      <c r="L193" s="4"/>
      <c r="M193" s="4"/>
      <c r="N193" s="4"/>
      <c r="O193" s="6"/>
    </row>
    <row r="194" ht="19.5" customHeight="1">
      <c r="A194" s="111"/>
      <c r="B194" s="111"/>
      <c r="C194" s="65"/>
      <c r="D194" s="77"/>
      <c r="E194" s="78"/>
      <c r="F194" s="4"/>
      <c r="G194" s="4"/>
      <c r="H194" s="4"/>
      <c r="I194" s="4"/>
      <c r="J194" s="4"/>
      <c r="K194" s="4"/>
      <c r="L194" s="4"/>
      <c r="M194" s="4"/>
      <c r="N194" s="4"/>
      <c r="O194" s="6"/>
    </row>
    <row r="195" ht="19.5" customHeight="1">
      <c r="A195" s="111"/>
      <c r="B195" s="111"/>
      <c r="C195" s="65"/>
      <c r="D195" s="77"/>
      <c r="E195" s="78"/>
      <c r="F195" s="4"/>
      <c r="G195" s="4"/>
      <c r="H195" s="4"/>
      <c r="I195" s="4"/>
      <c r="J195" s="4"/>
      <c r="K195" s="4"/>
      <c r="L195" s="4"/>
      <c r="M195" s="4"/>
      <c r="N195" s="4"/>
      <c r="O195" s="6"/>
    </row>
    <row r="196" ht="19.5" customHeight="1">
      <c r="A196" s="111"/>
      <c r="B196" s="111"/>
      <c r="C196" s="65"/>
      <c r="D196" s="77"/>
      <c r="E196" s="78"/>
      <c r="F196" s="4"/>
      <c r="G196" s="4"/>
      <c r="H196" s="4"/>
      <c r="I196" s="4"/>
      <c r="J196" s="4"/>
      <c r="K196" s="4"/>
      <c r="L196" s="4"/>
      <c r="M196" s="4"/>
      <c r="N196" s="4"/>
      <c r="O196" s="6"/>
    </row>
    <row r="197" ht="19.5" customHeight="1">
      <c r="A197" s="111"/>
      <c r="B197" s="111"/>
      <c r="C197" s="65"/>
      <c r="D197" s="77"/>
      <c r="E197" s="78"/>
      <c r="F197" s="4"/>
      <c r="G197" s="4"/>
      <c r="H197" s="4"/>
      <c r="I197" s="4"/>
      <c r="J197" s="4"/>
      <c r="K197" s="4"/>
      <c r="L197" s="4"/>
      <c r="M197" s="4"/>
      <c r="N197" s="4"/>
      <c r="O197" s="6"/>
    </row>
    <row r="198" ht="19.5" customHeight="1">
      <c r="A198" s="111"/>
      <c r="B198" s="111"/>
      <c r="C198" s="65"/>
      <c r="D198" s="77"/>
      <c r="E198" s="78"/>
      <c r="F198" s="4"/>
      <c r="G198" s="4"/>
      <c r="H198" s="4"/>
      <c r="I198" s="4"/>
      <c r="J198" s="4"/>
      <c r="K198" s="4"/>
      <c r="L198" s="4"/>
      <c r="M198" s="4"/>
      <c r="N198" s="4"/>
      <c r="O198" s="6"/>
    </row>
    <row r="199" ht="19.5" customHeight="1">
      <c r="A199" s="111"/>
      <c r="B199" s="111"/>
      <c r="C199" s="65"/>
      <c r="D199" s="77"/>
      <c r="E199" s="78"/>
      <c r="F199" s="4"/>
      <c r="G199" s="4"/>
      <c r="H199" s="4"/>
      <c r="I199" s="4"/>
      <c r="J199" s="4"/>
      <c r="K199" s="4"/>
      <c r="L199" s="4"/>
      <c r="M199" s="4"/>
      <c r="N199" s="4"/>
      <c r="O199" s="6"/>
    </row>
    <row r="200" ht="19.5" customHeight="1">
      <c r="A200" s="111"/>
      <c r="B200" s="111"/>
      <c r="C200" s="65"/>
      <c r="D200" s="77"/>
      <c r="E200" s="78"/>
      <c r="F200" s="4"/>
      <c r="G200" s="4"/>
      <c r="H200" s="4"/>
      <c r="I200" s="4"/>
      <c r="J200" s="4"/>
      <c r="K200" s="4"/>
      <c r="L200" s="4"/>
      <c r="M200" s="4"/>
      <c r="N200" s="4"/>
      <c r="O200" s="6"/>
    </row>
    <row r="201" ht="19.5" customHeight="1">
      <c r="A201" s="111"/>
      <c r="B201" s="111"/>
      <c r="C201" s="65"/>
      <c r="D201" s="77"/>
      <c r="E201" s="78"/>
      <c r="F201" s="4"/>
      <c r="G201" s="4"/>
      <c r="H201" s="4"/>
      <c r="I201" s="4"/>
      <c r="J201" s="4"/>
      <c r="K201" s="4"/>
      <c r="L201" s="4"/>
      <c r="M201" s="4"/>
      <c r="N201" s="4"/>
      <c r="O201" s="6"/>
    </row>
    <row r="202" ht="19.5" customHeight="1">
      <c r="A202" s="111"/>
      <c r="B202" s="111"/>
      <c r="C202" s="65"/>
      <c r="D202" s="77"/>
      <c r="E202" s="78"/>
      <c r="F202" s="4"/>
      <c r="G202" s="4"/>
      <c r="H202" s="4"/>
      <c r="I202" s="4"/>
      <c r="J202" s="4"/>
      <c r="K202" s="4"/>
      <c r="L202" s="4"/>
      <c r="M202" s="4"/>
      <c r="N202" s="4"/>
      <c r="O202" s="6"/>
    </row>
    <row r="203" ht="19.5" customHeight="1">
      <c r="A203" s="111"/>
      <c r="B203" s="111"/>
      <c r="C203" s="65"/>
      <c r="D203" s="77"/>
      <c r="E203" s="78"/>
      <c r="F203" s="4"/>
      <c r="G203" s="4"/>
      <c r="H203" s="4"/>
      <c r="I203" s="4"/>
      <c r="J203" s="4"/>
      <c r="K203" s="4"/>
      <c r="L203" s="4"/>
      <c r="M203" s="4"/>
      <c r="N203" s="4"/>
      <c r="O203" s="6"/>
    </row>
    <row r="204" ht="19.5" customHeight="1">
      <c r="A204" s="111"/>
      <c r="B204" s="111"/>
      <c r="C204" s="65"/>
      <c r="D204" s="77"/>
      <c r="E204" s="78"/>
      <c r="F204" s="4"/>
      <c r="G204" s="4"/>
      <c r="H204" s="4"/>
      <c r="I204" s="4"/>
      <c r="J204" s="4"/>
      <c r="K204" s="4"/>
      <c r="L204" s="4"/>
      <c r="M204" s="4"/>
      <c r="N204" s="4"/>
      <c r="O204" s="6"/>
    </row>
    <row r="205" ht="19.5" customHeight="1">
      <c r="A205" s="111"/>
      <c r="B205" s="111"/>
      <c r="C205" s="65"/>
      <c r="D205" s="77"/>
      <c r="E205" s="78"/>
      <c r="F205" s="4"/>
      <c r="G205" s="4"/>
      <c r="H205" s="4"/>
      <c r="I205" s="4"/>
      <c r="J205" s="4"/>
      <c r="K205" s="4"/>
      <c r="L205" s="4"/>
      <c r="M205" s="4"/>
      <c r="N205" s="4"/>
      <c r="O205" s="6"/>
    </row>
    <row r="206" ht="19.5" customHeight="1">
      <c r="A206" s="111"/>
      <c r="B206" s="111"/>
      <c r="C206" s="65"/>
      <c r="D206" s="77"/>
      <c r="E206" s="78"/>
      <c r="F206" s="4"/>
      <c r="G206" s="4"/>
      <c r="H206" s="4"/>
      <c r="I206" s="4"/>
      <c r="J206" s="4"/>
      <c r="K206" s="4"/>
      <c r="L206" s="4"/>
      <c r="M206" s="4"/>
      <c r="N206" s="4"/>
      <c r="O206" s="6"/>
    </row>
    <row r="207" ht="19.5" customHeight="1">
      <c r="A207" s="111"/>
      <c r="B207" s="111"/>
      <c r="C207" s="65"/>
      <c r="D207" s="77"/>
      <c r="E207" s="78"/>
      <c r="F207" s="4"/>
      <c r="G207" s="4"/>
      <c r="H207" s="4"/>
      <c r="I207" s="4"/>
      <c r="J207" s="4"/>
      <c r="K207" s="4"/>
      <c r="L207" s="4"/>
      <c r="M207" s="4"/>
      <c r="N207" s="4"/>
      <c r="O207" s="6"/>
    </row>
    <row r="208" ht="19.5" customHeight="1">
      <c r="A208" s="111"/>
      <c r="B208" s="111"/>
      <c r="C208" s="65"/>
      <c r="D208" s="77"/>
      <c r="E208" s="78"/>
      <c r="F208" s="4"/>
      <c r="G208" s="4"/>
      <c r="H208" s="4"/>
      <c r="I208" s="4"/>
      <c r="J208" s="4"/>
      <c r="K208" s="4"/>
      <c r="L208" s="4"/>
      <c r="M208" s="4"/>
      <c r="N208" s="4"/>
      <c r="O208" s="6"/>
    </row>
    <row r="209" ht="19.5" customHeight="1">
      <c r="A209" s="111"/>
      <c r="B209" s="111"/>
      <c r="C209" s="65"/>
      <c r="D209" s="77"/>
      <c r="E209" s="78"/>
      <c r="F209" s="4"/>
      <c r="G209" s="4"/>
      <c r="H209" s="4"/>
      <c r="I209" s="4"/>
      <c r="J209" s="4"/>
      <c r="K209" s="4"/>
      <c r="L209" s="4"/>
      <c r="M209" s="4"/>
      <c r="N209" s="4"/>
      <c r="O209" s="6"/>
    </row>
    <row r="210" ht="19.5" customHeight="1">
      <c r="A210" s="111"/>
      <c r="B210" s="111"/>
      <c r="C210" s="65"/>
      <c r="D210" s="77"/>
      <c r="E210" s="78"/>
      <c r="F210" s="4"/>
      <c r="G210" s="4"/>
      <c r="H210" s="4"/>
      <c r="I210" s="4"/>
      <c r="J210" s="4"/>
      <c r="K210" s="4"/>
      <c r="L210" s="4"/>
      <c r="M210" s="4"/>
      <c r="N210" s="4"/>
      <c r="O210" s="6"/>
    </row>
    <row r="211" ht="19.5" customHeight="1">
      <c r="A211" s="111"/>
      <c r="B211" s="111"/>
      <c r="C211" s="65"/>
      <c r="D211" s="77"/>
      <c r="E211" s="78"/>
      <c r="F211" s="4"/>
      <c r="G211" s="4"/>
      <c r="H211" s="4"/>
      <c r="I211" s="4"/>
      <c r="J211" s="4"/>
      <c r="K211" s="4"/>
      <c r="L211" s="4"/>
      <c r="M211" s="4"/>
      <c r="N211" s="4"/>
      <c r="O211" s="6"/>
    </row>
    <row r="212" ht="19.5" customHeight="1">
      <c r="A212" s="111"/>
      <c r="B212" s="111"/>
      <c r="C212" s="65"/>
      <c r="D212" s="77"/>
      <c r="E212" s="78"/>
      <c r="F212" s="4"/>
      <c r="G212" s="4"/>
      <c r="H212" s="4"/>
      <c r="I212" s="4"/>
      <c r="J212" s="4"/>
      <c r="K212" s="4"/>
      <c r="L212" s="4"/>
      <c r="M212" s="4"/>
      <c r="N212" s="4"/>
      <c r="O212" s="6"/>
    </row>
    <row r="213" ht="19.5" customHeight="1">
      <c r="A213" s="111"/>
      <c r="B213" s="111"/>
      <c r="C213" s="65"/>
      <c r="D213" s="77"/>
      <c r="E213" s="78"/>
      <c r="F213" s="4"/>
      <c r="G213" s="4"/>
      <c r="H213" s="4"/>
      <c r="I213" s="4"/>
      <c r="J213" s="4"/>
      <c r="K213" s="4"/>
      <c r="L213" s="4"/>
      <c r="M213" s="4"/>
      <c r="N213" s="4"/>
      <c r="O213" s="6"/>
    </row>
    <row r="214" ht="19.5" customHeight="1">
      <c r="A214" s="111"/>
      <c r="B214" s="111"/>
      <c r="C214" s="65"/>
      <c r="D214" s="77"/>
      <c r="E214" s="78"/>
      <c r="F214" s="4"/>
      <c r="G214" s="4"/>
      <c r="H214" s="4"/>
      <c r="I214" s="4"/>
      <c r="J214" s="4"/>
      <c r="K214" s="4"/>
      <c r="L214" s="4"/>
      <c r="M214" s="4"/>
      <c r="N214" s="4"/>
      <c r="O214" s="6"/>
    </row>
    <row r="215" ht="19.5" customHeight="1">
      <c r="A215" s="111"/>
      <c r="B215" s="111"/>
      <c r="C215" s="65"/>
      <c r="D215" s="77"/>
      <c r="E215" s="78"/>
      <c r="F215" s="4"/>
      <c r="G215" s="4"/>
      <c r="H215" s="4"/>
      <c r="I215" s="4"/>
      <c r="J215" s="4"/>
      <c r="K215" s="4"/>
      <c r="L215" s="4"/>
      <c r="M215" s="4"/>
      <c r="N215" s="4"/>
      <c r="O215" s="6"/>
    </row>
    <row r="216" ht="19.5" customHeight="1">
      <c r="A216" s="111"/>
      <c r="B216" s="111"/>
      <c r="C216" s="65"/>
      <c r="D216" s="77"/>
      <c r="E216" s="78"/>
      <c r="F216" s="4"/>
      <c r="G216" s="4"/>
      <c r="H216" s="4"/>
      <c r="I216" s="4"/>
      <c r="J216" s="4"/>
      <c r="K216" s="4"/>
      <c r="L216" s="4"/>
      <c r="M216" s="4"/>
      <c r="N216" s="4"/>
      <c r="O216" s="6"/>
    </row>
    <row r="217" ht="19.5" customHeight="1">
      <c r="A217" s="111"/>
      <c r="B217" s="111"/>
      <c r="C217" s="65"/>
      <c r="D217" s="77"/>
      <c r="E217" s="78"/>
      <c r="F217" s="4"/>
      <c r="G217" s="4"/>
      <c r="H217" s="4"/>
      <c r="I217" s="4"/>
      <c r="J217" s="4"/>
      <c r="K217" s="4"/>
      <c r="L217" s="4"/>
      <c r="M217" s="4"/>
      <c r="N217" s="4"/>
      <c r="O217" s="6"/>
    </row>
    <row r="218" ht="19.5" customHeight="1">
      <c r="A218" s="111"/>
      <c r="B218" s="111"/>
      <c r="C218" s="65"/>
      <c r="D218" s="77"/>
      <c r="E218" s="78"/>
      <c r="F218" s="4"/>
      <c r="G218" s="4"/>
      <c r="H218" s="4"/>
      <c r="I218" s="4"/>
      <c r="J218" s="4"/>
      <c r="K218" s="4"/>
      <c r="L218" s="4"/>
      <c r="M218" s="4"/>
      <c r="N218" s="4"/>
      <c r="O218" s="6"/>
    </row>
    <row r="219" ht="19.5" customHeight="1">
      <c r="A219" s="111"/>
      <c r="B219" s="111"/>
      <c r="C219" s="65"/>
      <c r="D219" s="77"/>
      <c r="E219" s="78"/>
      <c r="F219" s="4"/>
      <c r="G219" s="4"/>
      <c r="H219" s="4"/>
      <c r="I219" s="4"/>
      <c r="J219" s="4"/>
      <c r="K219" s="4"/>
      <c r="L219" s="4"/>
      <c r="M219" s="4"/>
      <c r="N219" s="4"/>
      <c r="O219" s="6"/>
    </row>
    <row r="220" ht="19.5" customHeight="1">
      <c r="A220" s="111"/>
      <c r="B220" s="111"/>
      <c r="C220" s="65"/>
      <c r="D220" s="77"/>
      <c r="E220" s="78"/>
      <c r="F220" s="4"/>
      <c r="G220" s="4"/>
      <c r="H220" s="4"/>
      <c r="I220" s="4"/>
      <c r="J220" s="4"/>
      <c r="K220" s="4"/>
      <c r="L220" s="4"/>
      <c r="M220" s="4"/>
      <c r="N220" s="4"/>
      <c r="O220" s="6"/>
    </row>
    <row r="221" ht="19.5" customHeight="1">
      <c r="A221" s="111"/>
      <c r="B221" s="111"/>
      <c r="C221" s="65"/>
      <c r="D221" s="77"/>
      <c r="E221" s="78"/>
      <c r="F221" s="4"/>
      <c r="G221" s="4"/>
      <c r="H221" s="4"/>
      <c r="I221" s="4"/>
      <c r="J221" s="4"/>
      <c r="K221" s="4"/>
      <c r="L221" s="4"/>
      <c r="M221" s="4"/>
      <c r="N221" s="4"/>
      <c r="O221" s="6"/>
    </row>
    <row r="222" ht="19.5" customHeight="1">
      <c r="A222" s="111"/>
      <c r="B222" s="111"/>
      <c r="C222" s="65"/>
      <c r="D222" s="77"/>
      <c r="E222" s="78"/>
      <c r="F222" s="4"/>
      <c r="G222" s="4"/>
      <c r="H222" s="4"/>
      <c r="I222" s="4"/>
      <c r="J222" s="4"/>
      <c r="K222" s="4"/>
      <c r="L222" s="4"/>
      <c r="M222" s="4"/>
      <c r="N222" s="4"/>
      <c r="O222" s="6"/>
    </row>
    <row r="223" ht="19.5" customHeight="1">
      <c r="A223" s="111"/>
      <c r="B223" s="111"/>
      <c r="C223" s="65"/>
      <c r="D223" s="77"/>
      <c r="E223" s="78"/>
      <c r="F223" s="4"/>
      <c r="G223" s="4"/>
      <c r="H223" s="4"/>
      <c r="I223" s="4"/>
      <c r="J223" s="4"/>
      <c r="K223" s="4"/>
      <c r="L223" s="4"/>
      <c r="M223" s="4"/>
      <c r="N223" s="4"/>
      <c r="O223" s="6"/>
    </row>
    <row r="224" ht="19.5" customHeight="1">
      <c r="A224" s="111"/>
      <c r="B224" s="111"/>
      <c r="C224" s="65"/>
      <c r="D224" s="77"/>
      <c r="E224" s="78"/>
      <c r="F224" s="4"/>
      <c r="G224" s="4"/>
      <c r="H224" s="4"/>
      <c r="I224" s="4"/>
      <c r="J224" s="4"/>
      <c r="K224" s="4"/>
      <c r="L224" s="4"/>
      <c r="M224" s="4"/>
      <c r="N224" s="4"/>
      <c r="O224" s="6"/>
    </row>
    <row r="225" ht="19.5" customHeight="1">
      <c r="A225" s="111"/>
      <c r="B225" s="111"/>
      <c r="C225" s="65"/>
      <c r="D225" s="77"/>
      <c r="E225" s="78"/>
      <c r="F225" s="4"/>
      <c r="G225" s="4"/>
      <c r="H225" s="4"/>
      <c r="I225" s="4"/>
      <c r="J225" s="4"/>
      <c r="K225" s="4"/>
      <c r="L225" s="4"/>
      <c r="M225" s="4"/>
      <c r="N225" s="4"/>
      <c r="O225" s="6"/>
    </row>
    <row r="226" ht="19.5" customHeight="1">
      <c r="A226" s="111"/>
      <c r="B226" s="111"/>
      <c r="C226" s="65"/>
      <c r="D226" s="77"/>
      <c r="E226" s="78"/>
      <c r="F226" s="4"/>
      <c r="G226" s="4"/>
      <c r="H226" s="4"/>
      <c r="I226" s="4"/>
      <c r="J226" s="4"/>
      <c r="K226" s="4"/>
      <c r="L226" s="4"/>
      <c r="M226" s="4"/>
      <c r="N226" s="4"/>
      <c r="O226" s="6"/>
    </row>
    <row r="227" ht="19.5" customHeight="1">
      <c r="A227" s="111"/>
      <c r="B227" s="111"/>
      <c r="C227" s="65"/>
      <c r="D227" s="77"/>
      <c r="E227" s="78"/>
      <c r="F227" s="4"/>
      <c r="G227" s="4"/>
      <c r="H227" s="4"/>
      <c r="I227" s="4"/>
      <c r="J227" s="4"/>
      <c r="K227" s="4"/>
      <c r="L227" s="4"/>
      <c r="M227" s="4"/>
      <c r="N227" s="4"/>
      <c r="O227" s="6"/>
    </row>
    <row r="228" ht="19.5" customHeight="1">
      <c r="A228" s="111"/>
      <c r="B228" s="111"/>
      <c r="C228" s="65"/>
      <c r="D228" s="77"/>
      <c r="E228" s="78"/>
      <c r="F228" s="4"/>
      <c r="G228" s="4"/>
      <c r="H228" s="4"/>
      <c r="I228" s="4"/>
      <c r="J228" s="4"/>
      <c r="K228" s="4"/>
      <c r="L228" s="4"/>
      <c r="M228" s="4"/>
      <c r="N228" s="4"/>
      <c r="O228" s="6"/>
    </row>
    <row r="229" ht="19.5" customHeight="1">
      <c r="A229" s="111"/>
      <c r="B229" s="111"/>
      <c r="C229" s="65"/>
      <c r="D229" s="77"/>
      <c r="E229" s="78"/>
      <c r="F229" s="4"/>
      <c r="G229" s="4"/>
      <c r="H229" s="4"/>
      <c r="I229" s="4"/>
      <c r="J229" s="4"/>
      <c r="K229" s="4"/>
      <c r="L229" s="4"/>
      <c r="M229" s="4"/>
      <c r="N229" s="4"/>
      <c r="O229" s="6"/>
    </row>
    <row r="230" ht="19.5" customHeight="1">
      <c r="A230" s="111"/>
      <c r="B230" s="111"/>
      <c r="C230" s="65"/>
      <c r="D230" s="77"/>
      <c r="E230" s="78"/>
      <c r="F230" s="4"/>
      <c r="G230" s="4"/>
      <c r="H230" s="4"/>
      <c r="I230" s="4"/>
      <c r="J230" s="4"/>
      <c r="K230" s="4"/>
      <c r="L230" s="4"/>
      <c r="M230" s="4"/>
      <c r="N230" s="4"/>
      <c r="O230" s="6"/>
    </row>
    <row r="231" ht="19.5" customHeight="1">
      <c r="A231" s="111"/>
      <c r="B231" s="111"/>
      <c r="C231" s="65"/>
      <c r="D231" s="77"/>
      <c r="E231" s="78"/>
      <c r="F231" s="4"/>
      <c r="G231" s="4"/>
      <c r="H231" s="4"/>
      <c r="I231" s="4"/>
      <c r="J231" s="4"/>
      <c r="K231" s="4"/>
      <c r="L231" s="4"/>
      <c r="M231" s="4"/>
      <c r="N231" s="4"/>
      <c r="O231" s="6"/>
    </row>
    <row r="232" ht="19.5" customHeight="1">
      <c r="A232" s="111"/>
      <c r="B232" s="111"/>
      <c r="C232" s="65"/>
      <c r="D232" s="77"/>
      <c r="E232" s="78"/>
      <c r="F232" s="4"/>
      <c r="G232" s="4"/>
      <c r="H232" s="4"/>
      <c r="I232" s="4"/>
      <c r="J232" s="4"/>
      <c r="K232" s="4"/>
      <c r="L232" s="4"/>
      <c r="M232" s="4"/>
      <c r="N232" s="4"/>
      <c r="O232" s="6"/>
    </row>
    <row r="233" ht="19.5" customHeight="1">
      <c r="A233" s="111"/>
      <c r="B233" s="111"/>
      <c r="C233" s="65"/>
      <c r="D233" s="77"/>
      <c r="E233" s="78"/>
      <c r="F233" s="4"/>
      <c r="G233" s="4"/>
      <c r="H233" s="4"/>
      <c r="I233" s="4"/>
      <c r="J233" s="4"/>
      <c r="K233" s="4"/>
      <c r="L233" s="4"/>
      <c r="M233" s="4"/>
      <c r="N233" s="4"/>
      <c r="O233" s="6"/>
    </row>
    <row r="234" ht="19.5" customHeight="1">
      <c r="A234" s="111"/>
      <c r="B234" s="111"/>
      <c r="C234" s="65"/>
      <c r="D234" s="77"/>
      <c r="E234" s="78"/>
      <c r="F234" s="4"/>
      <c r="G234" s="4"/>
      <c r="H234" s="4"/>
      <c r="I234" s="4"/>
      <c r="J234" s="4"/>
      <c r="K234" s="4"/>
      <c r="L234" s="4"/>
      <c r="M234" s="4"/>
      <c r="N234" s="4"/>
      <c r="O234" s="6"/>
    </row>
    <row r="235" ht="19.5" customHeight="1">
      <c r="A235" s="111"/>
      <c r="B235" s="111"/>
      <c r="C235" s="65"/>
      <c r="D235" s="77"/>
      <c r="E235" s="78"/>
      <c r="F235" s="4"/>
      <c r="G235" s="4"/>
      <c r="H235" s="4"/>
      <c r="I235" s="4"/>
      <c r="J235" s="4"/>
      <c r="K235" s="4"/>
      <c r="L235" s="4"/>
      <c r="M235" s="4"/>
      <c r="N235" s="4"/>
      <c r="O235" s="6"/>
    </row>
    <row r="236" ht="19.5" customHeight="1">
      <c r="A236" s="111"/>
      <c r="B236" s="111"/>
      <c r="C236" s="65"/>
      <c r="D236" s="77"/>
      <c r="E236" s="78"/>
      <c r="F236" s="4"/>
      <c r="G236" s="4"/>
      <c r="H236" s="4"/>
      <c r="I236" s="4"/>
      <c r="J236" s="4"/>
      <c r="K236" s="4"/>
      <c r="L236" s="4"/>
      <c r="M236" s="4"/>
      <c r="N236" s="4"/>
      <c r="O236" s="6"/>
    </row>
    <row r="237" ht="19.5" customHeight="1">
      <c r="A237" s="111"/>
      <c r="B237" s="111"/>
      <c r="C237" s="65"/>
      <c r="D237" s="77"/>
      <c r="E237" s="78"/>
      <c r="F237" s="4"/>
      <c r="G237" s="4"/>
      <c r="H237" s="4"/>
      <c r="I237" s="4"/>
      <c r="J237" s="4"/>
      <c r="K237" s="4"/>
      <c r="L237" s="4"/>
      <c r="M237" s="4"/>
      <c r="N237" s="4"/>
      <c r="O237" s="6"/>
    </row>
    <row r="238" ht="19.5" customHeight="1">
      <c r="A238" s="111"/>
      <c r="B238" s="111"/>
      <c r="C238" s="65"/>
      <c r="D238" s="77"/>
      <c r="E238" s="78"/>
      <c r="F238" s="4"/>
      <c r="G238" s="4"/>
      <c r="H238" s="4"/>
      <c r="I238" s="4"/>
      <c r="J238" s="4"/>
      <c r="K238" s="4"/>
      <c r="L238" s="4"/>
      <c r="M238" s="4"/>
      <c r="N238" s="4"/>
      <c r="O238" s="6"/>
    </row>
    <row r="239" ht="19.5" customHeight="1">
      <c r="A239" s="111"/>
      <c r="B239" s="111"/>
      <c r="C239" s="65"/>
      <c r="D239" s="77"/>
      <c r="E239" s="78"/>
      <c r="F239" s="4"/>
      <c r="G239" s="4"/>
      <c r="H239" s="4"/>
      <c r="I239" s="4"/>
      <c r="J239" s="4"/>
      <c r="K239" s="4"/>
      <c r="L239" s="4"/>
      <c r="M239" s="4"/>
      <c r="N239" s="4"/>
      <c r="O239" s="6"/>
    </row>
    <row r="240" ht="19.5" customHeight="1">
      <c r="A240" s="111"/>
      <c r="B240" s="111"/>
      <c r="C240" s="65"/>
      <c r="D240" s="77"/>
      <c r="E240" s="78"/>
      <c r="F240" s="4"/>
      <c r="G240" s="4"/>
      <c r="H240" s="4"/>
      <c r="I240" s="4"/>
      <c r="J240" s="4"/>
      <c r="K240" s="4"/>
      <c r="L240" s="4"/>
      <c r="M240" s="4"/>
      <c r="N240" s="4"/>
      <c r="O240" s="6"/>
    </row>
    <row r="241" ht="19.5" customHeight="1">
      <c r="A241" s="111"/>
      <c r="B241" s="111"/>
      <c r="C241" s="65"/>
      <c r="D241" s="77"/>
      <c r="E241" s="78"/>
      <c r="F241" s="4"/>
      <c r="G241" s="4"/>
      <c r="H241" s="4"/>
      <c r="I241" s="4"/>
      <c r="J241" s="4"/>
      <c r="K241" s="4"/>
      <c r="L241" s="4"/>
      <c r="M241" s="4"/>
      <c r="N241" s="4"/>
      <c r="O241" s="6"/>
    </row>
    <row r="242" ht="19.5" customHeight="1">
      <c r="A242" s="111"/>
      <c r="B242" s="111"/>
      <c r="C242" s="65"/>
      <c r="D242" s="77"/>
      <c r="E242" s="78"/>
      <c r="F242" s="4"/>
      <c r="G242" s="4"/>
      <c r="H242" s="4"/>
      <c r="I242" s="4"/>
      <c r="J242" s="4"/>
      <c r="K242" s="4"/>
      <c r="L242" s="4"/>
      <c r="M242" s="4"/>
      <c r="N242" s="4"/>
      <c r="O242" s="6"/>
    </row>
    <row r="243" ht="19.5" customHeight="1">
      <c r="A243" s="111"/>
      <c r="B243" s="111"/>
      <c r="C243" s="65"/>
      <c r="D243" s="77"/>
      <c r="E243" s="78"/>
      <c r="F243" s="4"/>
      <c r="G243" s="4"/>
      <c r="H243" s="4"/>
      <c r="I243" s="4"/>
      <c r="J243" s="4"/>
      <c r="K243" s="4"/>
      <c r="L243" s="4"/>
      <c r="M243" s="4"/>
      <c r="N243" s="4"/>
      <c r="O243" s="6"/>
    </row>
    <row r="244" ht="19.5" customHeight="1">
      <c r="A244" s="111"/>
      <c r="B244" s="111"/>
      <c r="C244" s="65"/>
      <c r="D244" s="77"/>
      <c r="E244" s="78"/>
      <c r="F244" s="4"/>
      <c r="G244" s="4"/>
      <c r="H244" s="4"/>
      <c r="I244" s="4"/>
      <c r="J244" s="4"/>
      <c r="K244" s="4"/>
      <c r="L244" s="4"/>
      <c r="M244" s="4"/>
      <c r="N244" s="4"/>
      <c r="O244" s="6"/>
    </row>
    <row r="245" ht="19.5" customHeight="1">
      <c r="A245" s="111"/>
      <c r="B245" s="111"/>
      <c r="C245" s="65"/>
      <c r="D245" s="77"/>
      <c r="E245" s="78"/>
      <c r="F245" s="4"/>
      <c r="G245" s="4"/>
      <c r="H245" s="4"/>
      <c r="I245" s="4"/>
      <c r="J245" s="4"/>
      <c r="K245" s="4"/>
      <c r="L245" s="4"/>
      <c r="M245" s="4"/>
      <c r="N245" s="4"/>
      <c r="O245" s="6"/>
    </row>
    <row r="246" ht="19.5" customHeight="1">
      <c r="A246" s="111"/>
      <c r="B246" s="111"/>
      <c r="C246" s="65"/>
      <c r="D246" s="77"/>
      <c r="E246" s="78"/>
      <c r="F246" s="4"/>
      <c r="G246" s="4"/>
      <c r="H246" s="4"/>
      <c r="I246" s="4"/>
      <c r="J246" s="4"/>
      <c r="K246" s="4"/>
      <c r="L246" s="4"/>
      <c r="M246" s="4"/>
      <c r="N246" s="4"/>
      <c r="O246" s="6"/>
    </row>
    <row r="247" ht="19.5" customHeight="1">
      <c r="A247" s="111"/>
      <c r="B247" s="111"/>
      <c r="C247" s="65"/>
      <c r="D247" s="77"/>
      <c r="E247" s="78"/>
      <c r="F247" s="4"/>
      <c r="G247" s="4"/>
      <c r="H247" s="4"/>
      <c r="I247" s="4"/>
      <c r="J247" s="4"/>
      <c r="K247" s="4"/>
      <c r="L247" s="4"/>
      <c r="M247" s="4"/>
      <c r="N247" s="4"/>
      <c r="O247" s="6"/>
    </row>
    <row r="248" ht="19.5" customHeight="1">
      <c r="A248" s="111"/>
      <c r="B248" s="111"/>
      <c r="C248" s="65"/>
      <c r="D248" s="77"/>
      <c r="E248" s="78"/>
      <c r="F248" s="4"/>
      <c r="G248" s="4"/>
      <c r="H248" s="4"/>
      <c r="I248" s="4"/>
      <c r="J248" s="4"/>
      <c r="K248" s="4"/>
      <c r="L248" s="4"/>
      <c r="M248" s="4"/>
      <c r="N248" s="4"/>
      <c r="O248" s="6"/>
    </row>
    <row r="249" ht="19.5" customHeight="1">
      <c r="A249" s="111"/>
      <c r="B249" s="111"/>
      <c r="C249" s="65"/>
      <c r="D249" s="77"/>
      <c r="E249" s="78"/>
      <c r="F249" s="4"/>
      <c r="G249" s="4"/>
      <c r="H249" s="4"/>
      <c r="I249" s="4"/>
      <c r="J249" s="4"/>
      <c r="K249" s="4"/>
      <c r="L249" s="4"/>
      <c r="M249" s="4"/>
      <c r="N249" s="4"/>
      <c r="O249" s="6"/>
    </row>
    <row r="250" ht="19.5" customHeight="1">
      <c r="A250" s="111"/>
      <c r="B250" s="111"/>
      <c r="C250" s="65"/>
      <c r="D250" s="77"/>
      <c r="E250" s="78"/>
      <c r="F250" s="4"/>
      <c r="G250" s="4"/>
      <c r="H250" s="4"/>
      <c r="I250" s="4"/>
      <c r="J250" s="4"/>
      <c r="K250" s="4"/>
      <c r="L250" s="4"/>
      <c r="M250" s="4"/>
      <c r="N250" s="4"/>
      <c r="O250" s="6"/>
    </row>
    <row r="251" ht="19.5" customHeight="1">
      <c r="A251" s="111"/>
      <c r="B251" s="111"/>
      <c r="C251" s="65"/>
      <c r="D251" s="77"/>
      <c r="E251" s="78"/>
      <c r="F251" s="4"/>
      <c r="G251" s="4"/>
      <c r="H251" s="4"/>
      <c r="I251" s="4"/>
      <c r="J251" s="4"/>
      <c r="K251" s="4"/>
      <c r="L251" s="4"/>
      <c r="M251" s="4"/>
      <c r="N251" s="4"/>
      <c r="O251" s="6"/>
    </row>
    <row r="252" ht="19.5" customHeight="1">
      <c r="A252" s="111"/>
      <c r="B252" s="111"/>
      <c r="C252" s="65"/>
      <c r="D252" s="77"/>
      <c r="E252" s="78"/>
      <c r="F252" s="4"/>
      <c r="G252" s="4"/>
      <c r="H252" s="4"/>
      <c r="I252" s="4"/>
      <c r="J252" s="4"/>
      <c r="K252" s="4"/>
      <c r="L252" s="4"/>
      <c r="M252" s="4"/>
      <c r="N252" s="4"/>
      <c r="O252" s="6"/>
    </row>
    <row r="253" ht="19.5" customHeight="1">
      <c r="A253" s="111"/>
      <c r="B253" s="111"/>
      <c r="C253" s="65"/>
      <c r="D253" s="77"/>
      <c r="E253" s="78"/>
      <c r="F253" s="4"/>
      <c r="G253" s="4"/>
      <c r="H253" s="4"/>
      <c r="I253" s="4"/>
      <c r="J253" s="4"/>
      <c r="K253" s="4"/>
      <c r="L253" s="4"/>
      <c r="M253" s="4"/>
      <c r="N253" s="4"/>
      <c r="O253" s="6"/>
    </row>
    <row r="254" ht="19.5" customHeight="1">
      <c r="A254" s="111"/>
      <c r="B254" s="111"/>
      <c r="C254" s="65"/>
      <c r="D254" s="77"/>
      <c r="E254" s="78"/>
      <c r="F254" s="4"/>
      <c r="G254" s="4"/>
      <c r="H254" s="4"/>
      <c r="I254" s="4"/>
      <c r="J254" s="4"/>
      <c r="K254" s="4"/>
      <c r="L254" s="4"/>
      <c r="M254" s="4"/>
      <c r="N254" s="4"/>
      <c r="O254" s="6"/>
    </row>
    <row r="255" ht="19.5" customHeight="1">
      <c r="A255" s="111"/>
      <c r="B255" s="111"/>
      <c r="C255" s="65"/>
      <c r="D255" s="77"/>
      <c r="E255" s="78"/>
      <c r="F255" s="4"/>
      <c r="G255" s="4"/>
      <c r="H255" s="4"/>
      <c r="I255" s="4"/>
      <c r="J255" s="4"/>
      <c r="K255" s="4"/>
      <c r="L255" s="4"/>
      <c r="M255" s="4"/>
      <c r="N255" s="4"/>
      <c r="O255" s="6"/>
    </row>
    <row r="256" ht="19.5" customHeight="1">
      <c r="A256" s="111"/>
      <c r="B256" s="111"/>
      <c r="C256" s="65"/>
      <c r="D256" s="77"/>
      <c r="E256" s="78"/>
      <c r="F256" s="4"/>
      <c r="G256" s="4"/>
      <c r="H256" s="4"/>
      <c r="I256" s="4"/>
      <c r="J256" s="4"/>
      <c r="K256" s="4"/>
      <c r="L256" s="4"/>
      <c r="M256" s="4"/>
      <c r="N256" s="4"/>
      <c r="O256" s="6"/>
    </row>
    <row r="257" ht="19.5" customHeight="1">
      <c r="A257" s="111"/>
      <c r="B257" s="111"/>
      <c r="C257" s="65"/>
      <c r="D257" s="77"/>
      <c r="E257" s="78"/>
      <c r="F257" s="4"/>
      <c r="G257" s="4"/>
      <c r="H257" s="4"/>
      <c r="I257" s="4"/>
      <c r="J257" s="4"/>
      <c r="K257" s="4"/>
      <c r="L257" s="4"/>
      <c r="M257" s="4"/>
      <c r="N257" s="4"/>
      <c r="O257" s="6"/>
    </row>
    <row r="258" ht="19.5" customHeight="1">
      <c r="A258" s="111"/>
      <c r="B258" s="111"/>
      <c r="C258" s="65"/>
      <c r="D258" s="77"/>
      <c r="E258" s="78"/>
      <c r="F258" s="4"/>
      <c r="G258" s="4"/>
      <c r="H258" s="4"/>
      <c r="I258" s="4"/>
      <c r="J258" s="4"/>
      <c r="K258" s="4"/>
      <c r="L258" s="4"/>
      <c r="M258" s="4"/>
      <c r="N258" s="4"/>
      <c r="O258" s="6"/>
    </row>
    <row r="259" ht="19.5" customHeight="1">
      <c r="A259" s="111"/>
      <c r="B259" s="111"/>
      <c r="C259" s="65"/>
      <c r="D259" s="77"/>
      <c r="E259" s="78"/>
      <c r="F259" s="4"/>
      <c r="G259" s="4"/>
      <c r="H259" s="4"/>
      <c r="I259" s="4"/>
      <c r="J259" s="4"/>
      <c r="K259" s="4"/>
      <c r="L259" s="4"/>
      <c r="M259" s="4"/>
      <c r="N259" s="4"/>
      <c r="O259" s="6"/>
    </row>
    <row r="260" ht="19.5" customHeight="1">
      <c r="A260" s="111"/>
      <c r="B260" s="111"/>
      <c r="C260" s="65"/>
      <c r="D260" s="77"/>
      <c r="E260" s="78"/>
      <c r="F260" s="4"/>
      <c r="G260" s="4"/>
      <c r="H260" s="4"/>
      <c r="I260" s="4"/>
      <c r="J260" s="4"/>
      <c r="K260" s="4"/>
      <c r="L260" s="4"/>
      <c r="M260" s="4"/>
      <c r="N260" s="4"/>
      <c r="O260" s="6"/>
    </row>
    <row r="261" ht="19.5" customHeight="1">
      <c r="A261" s="111"/>
      <c r="B261" s="111"/>
      <c r="C261" s="65"/>
      <c r="D261" s="77"/>
      <c r="E261" s="78"/>
      <c r="F261" s="4"/>
      <c r="G261" s="4"/>
      <c r="H261" s="4"/>
      <c r="I261" s="4"/>
      <c r="J261" s="4"/>
      <c r="K261" s="4"/>
      <c r="L261" s="4"/>
      <c r="M261" s="4"/>
      <c r="N261" s="4"/>
      <c r="O261" s="6"/>
    </row>
    <row r="262" ht="19.5" customHeight="1">
      <c r="A262" s="111"/>
      <c r="B262" s="111"/>
      <c r="C262" s="65"/>
      <c r="D262" s="77"/>
      <c r="E262" s="78"/>
      <c r="F262" s="4"/>
      <c r="G262" s="4"/>
      <c r="H262" s="4"/>
      <c r="I262" s="4"/>
      <c r="J262" s="4"/>
      <c r="K262" s="4"/>
      <c r="L262" s="4"/>
      <c r="M262" s="4"/>
      <c r="N262" s="4"/>
      <c r="O262" s="6"/>
    </row>
    <row r="263" ht="19.5" customHeight="1">
      <c r="A263" s="111"/>
      <c r="B263" s="111"/>
      <c r="C263" s="65"/>
      <c r="D263" s="77"/>
      <c r="E263" s="78"/>
      <c r="F263" s="4"/>
      <c r="G263" s="4"/>
      <c r="H263" s="4"/>
      <c r="I263" s="4"/>
      <c r="J263" s="4"/>
      <c r="K263" s="4"/>
      <c r="L263" s="4"/>
      <c r="M263" s="4"/>
      <c r="N263" s="4"/>
      <c r="O263" s="6"/>
    </row>
    <row r="264" ht="19.5" customHeight="1">
      <c r="A264" s="111"/>
      <c r="B264" s="111"/>
      <c r="C264" s="65"/>
      <c r="D264" s="77"/>
      <c r="E264" s="78"/>
      <c r="F264" s="4"/>
      <c r="G264" s="4"/>
      <c r="H264" s="4"/>
      <c r="I264" s="4"/>
      <c r="J264" s="4"/>
      <c r="K264" s="4"/>
      <c r="L264" s="4"/>
      <c r="M264" s="4"/>
      <c r="N264" s="4"/>
      <c r="O264" s="6"/>
    </row>
    <row r="265" ht="19.5" customHeight="1">
      <c r="A265" s="111"/>
      <c r="B265" s="111"/>
      <c r="C265" s="65"/>
      <c r="D265" s="77"/>
      <c r="E265" s="78"/>
      <c r="F265" s="4"/>
      <c r="G265" s="4"/>
      <c r="H265" s="4"/>
      <c r="I265" s="4"/>
      <c r="J265" s="4"/>
      <c r="K265" s="4"/>
      <c r="L265" s="4"/>
      <c r="M265" s="4"/>
      <c r="N265" s="4"/>
      <c r="O265" s="6"/>
    </row>
    <row r="266" ht="19.5" customHeight="1">
      <c r="A266" s="111"/>
      <c r="B266" s="111"/>
      <c r="C266" s="65"/>
      <c r="D266" s="77"/>
      <c r="E266" s="78"/>
      <c r="F266" s="4"/>
      <c r="G266" s="4"/>
      <c r="H266" s="4"/>
      <c r="I266" s="4"/>
      <c r="J266" s="4"/>
      <c r="K266" s="4"/>
      <c r="L266" s="4"/>
      <c r="M266" s="4"/>
      <c r="N266" s="4"/>
      <c r="O266" s="6"/>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0">
    <mergeCell ref="M6:N6"/>
    <mergeCell ref="M8:N8"/>
    <mergeCell ref="M9:N9"/>
    <mergeCell ref="M10:N10"/>
    <mergeCell ref="L12:N20"/>
    <mergeCell ref="L22:N28"/>
    <mergeCell ref="B63:C63"/>
    <mergeCell ref="D63:F63"/>
    <mergeCell ref="B64:C64"/>
    <mergeCell ref="D64:F64"/>
    <mergeCell ref="B65:C65"/>
    <mergeCell ref="D65:F65"/>
    <mergeCell ref="B66:C66"/>
    <mergeCell ref="A1:J1"/>
    <mergeCell ref="L1:N1"/>
    <mergeCell ref="M2:N2"/>
    <mergeCell ref="A3:A54"/>
    <mergeCell ref="M3:N3"/>
    <mergeCell ref="M4:N4"/>
    <mergeCell ref="M5:N5"/>
  </mergeCells>
  <dataValidations>
    <dataValidation type="list" allowBlank="1" showInputMessage="1" showErrorMessage="1" prompt="Select One" sqref="M2">
      <formula1>List!$B$2:$B$4</formula1>
    </dataValidation>
    <dataValidation type="list" allowBlank="1" showErrorMessage="1" sqref="M3">
      <formula1>IF($M$2="Framed", List!$C$6:$C$12, IF($M$2="Frameless", List!$D$6:$D$16, List!$B$6))</formula1>
    </dataValidation>
    <dataValidation type="list" allowBlank="1" showErrorMessage="1" sqref="M5">
      <formula1>List!$B$20:$B$70</formula1>
    </dataValidation>
    <dataValidation type="list" allowBlank="1" showErrorMessage="1" sqref="M4">
      <formula1>IF(M2="Frameless", List!$B$81:$B$83,  List!$B$81)</formula1>
    </dataValidation>
  </dataValidations>
  <printOptions/>
  <pageMargins bottom="0.3500444500889002" footer="0.0" header="0.0" left="0.06417373766183497" right="0.0" top="1.5517485989926936"/>
  <pageSetup fitToHeight="0"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58.0"/>
    <col customWidth="1" min="2" max="2" width="13.44"/>
    <col customWidth="1" min="3" max="3" width="10.89"/>
    <col customWidth="1" min="4" max="4" width="16.11"/>
    <col customWidth="1" min="5" max="5" width="10.78"/>
    <col customWidth="1" min="6" max="6" width="16.44"/>
    <col customWidth="1" min="7" max="7" width="10.89"/>
    <col customWidth="1" min="8" max="8" width="16.0"/>
    <col customWidth="1" min="9" max="9" width="11.11"/>
    <col customWidth="1" min="10" max="10" width="15.11"/>
    <col customWidth="1" min="11" max="11" width="14.89"/>
    <col customWidth="1" min="12" max="12" width="16.0"/>
    <col customWidth="1" min="13" max="13" width="11.78"/>
    <col customWidth="1" min="14" max="14" width="15.44"/>
    <col customWidth="1" min="15" max="15" width="11.11"/>
    <col customWidth="1" min="16" max="16" width="14.33"/>
    <col customWidth="1" min="17" max="17" width="8.11"/>
    <col customWidth="1" min="18" max="18" width="20.89"/>
    <col customWidth="1" min="19" max="19" width="6.44"/>
    <col customWidth="1" min="20" max="26" width="8.11"/>
  </cols>
  <sheetData>
    <row r="1" ht="14.25" customHeight="1">
      <c r="A1" s="112"/>
      <c r="C1" s="112"/>
      <c r="D1" s="112"/>
      <c r="E1" s="113"/>
      <c r="F1" s="112"/>
      <c r="G1" s="112"/>
      <c r="H1" s="112"/>
      <c r="I1" s="112"/>
      <c r="J1" s="112"/>
      <c r="K1" s="112"/>
      <c r="L1" s="112"/>
      <c r="M1" s="112"/>
      <c r="N1" s="112"/>
      <c r="O1" s="112"/>
      <c r="P1" s="112"/>
      <c r="Q1" s="112"/>
      <c r="R1" s="112"/>
      <c r="S1" s="112"/>
      <c r="T1" s="112"/>
      <c r="U1" s="112"/>
      <c r="V1" s="112"/>
      <c r="W1" s="112"/>
      <c r="X1" s="112"/>
      <c r="Y1" s="112"/>
      <c r="Z1" s="112"/>
    </row>
    <row r="2" ht="15.0" customHeight="1">
      <c r="A2" s="114"/>
      <c r="B2" s="114"/>
      <c r="C2" s="115" t="s">
        <v>43</v>
      </c>
      <c r="D2" s="116"/>
      <c r="E2" s="117" t="s">
        <v>44</v>
      </c>
      <c r="F2" s="116"/>
      <c r="G2" s="118" t="s">
        <v>45</v>
      </c>
      <c r="H2" s="119"/>
      <c r="I2" s="120" t="s">
        <v>46</v>
      </c>
      <c r="J2" s="116"/>
      <c r="K2" s="121" t="s">
        <v>47</v>
      </c>
      <c r="L2" s="116"/>
      <c r="M2" s="122" t="s">
        <v>48</v>
      </c>
      <c r="N2" s="116"/>
      <c r="O2" s="123" t="s">
        <v>49</v>
      </c>
      <c r="P2" s="116"/>
      <c r="Q2" s="122" t="s">
        <v>50</v>
      </c>
      <c r="R2" s="116"/>
      <c r="S2" s="112"/>
      <c r="T2" s="112"/>
      <c r="U2" s="112"/>
      <c r="V2" s="112"/>
      <c r="W2" s="112"/>
      <c r="X2" s="112"/>
      <c r="Y2" s="112"/>
      <c r="Z2" s="112"/>
    </row>
    <row r="3" ht="14.25" customHeight="1">
      <c r="A3" s="124" t="s">
        <v>51</v>
      </c>
      <c r="B3" s="125" t="s">
        <v>52</v>
      </c>
      <c r="C3" s="126" t="s">
        <v>53</v>
      </c>
      <c r="D3" s="126" t="s">
        <v>54</v>
      </c>
      <c r="E3" s="127" t="s">
        <v>53</v>
      </c>
      <c r="F3" s="127" t="s">
        <v>54</v>
      </c>
      <c r="G3" s="128" t="s">
        <v>53</v>
      </c>
      <c r="H3" s="128" t="s">
        <v>54</v>
      </c>
      <c r="I3" s="129" t="s">
        <v>53</v>
      </c>
      <c r="J3" s="129" t="s">
        <v>54</v>
      </c>
      <c r="K3" s="130" t="s">
        <v>53</v>
      </c>
      <c r="L3" s="130" t="s">
        <v>54</v>
      </c>
      <c r="M3" s="131" t="s">
        <v>53</v>
      </c>
      <c r="N3" s="132" t="s">
        <v>54</v>
      </c>
      <c r="O3" s="133" t="s">
        <v>53</v>
      </c>
      <c r="P3" s="134" t="s">
        <v>54</v>
      </c>
      <c r="Q3" s="135" t="s">
        <v>53</v>
      </c>
      <c r="R3" s="132" t="s">
        <v>54</v>
      </c>
      <c r="S3" s="112"/>
      <c r="T3" s="112"/>
      <c r="U3" s="112"/>
      <c r="V3" s="112"/>
      <c r="W3" s="112"/>
      <c r="X3" s="112"/>
      <c r="Y3" s="112"/>
      <c r="Z3" s="112"/>
    </row>
    <row r="4" ht="14.25" customHeight="1">
      <c r="A4" s="136" t="s">
        <v>55</v>
      </c>
      <c r="B4" s="137"/>
      <c r="C4" s="137"/>
      <c r="D4" s="137"/>
      <c r="E4" s="137"/>
      <c r="F4" s="137"/>
      <c r="G4" s="137"/>
      <c r="H4" s="137"/>
      <c r="I4" s="137"/>
      <c r="J4" s="137"/>
      <c r="K4" s="137"/>
      <c r="L4" s="137"/>
      <c r="M4" s="138"/>
      <c r="N4" s="137"/>
      <c r="O4" s="138"/>
      <c r="P4" s="138"/>
      <c r="Q4" s="138"/>
      <c r="R4" s="138"/>
      <c r="S4" s="113"/>
      <c r="T4" s="113"/>
      <c r="U4" s="113"/>
      <c r="V4" s="113"/>
      <c r="W4" s="113"/>
      <c r="X4" s="113"/>
      <c r="Y4" s="113"/>
      <c r="Z4" s="113"/>
    </row>
    <row r="5" ht="14.25" customHeight="1">
      <c r="A5" s="139" t="s">
        <v>56</v>
      </c>
      <c r="B5" s="140" t="s">
        <v>57</v>
      </c>
      <c r="C5" s="141">
        <v>476.0</v>
      </c>
      <c r="D5" s="142" t="str">
        <f t="shared" ref="D5:D16" si="1">CONCATENATE("ONB-",B5)</f>
        <v>ONB-B09</v>
      </c>
      <c r="E5" s="143">
        <v>433.0</v>
      </c>
      <c r="F5" s="142" t="str">
        <f t="shared" ref="F5:F16" si="2">CONCATENATE("WHS-",B5)</f>
        <v>WHS-B09</v>
      </c>
      <c r="G5" s="141">
        <v>476.0</v>
      </c>
      <c r="H5" s="142" t="str">
        <f t="shared" ref="H5:H16" si="3">CONCATENATE("ESS-",B5)</f>
        <v>ESS-B09</v>
      </c>
      <c r="I5" s="141">
        <v>476.0</v>
      </c>
      <c r="J5" s="142" t="str">
        <f t="shared" ref="J5:J16" si="4">CONCATENATE("SIB-",B5)</f>
        <v>SIB-B09</v>
      </c>
      <c r="K5" s="143">
        <v>433.0</v>
      </c>
      <c r="L5" s="144" t="str">
        <f t="shared" ref="L5:L16" si="5">CONCATENATE("GRS-",B5)</f>
        <v>GRS-B09</v>
      </c>
      <c r="M5" s="145">
        <v>476.0</v>
      </c>
      <c r="N5" s="146" t="str">
        <f t="shared" ref="N5:N16" si="6">CONCATENATE("UPB-",B5)</f>
        <v>UPB-B09</v>
      </c>
      <c r="O5" s="141">
        <v>476.0</v>
      </c>
      <c r="P5" s="146" t="str">
        <f t="shared" ref="P5:P16" si="7">CONCATENATE("MSL-",B5)</f>
        <v>MSL-B09</v>
      </c>
      <c r="Q5" s="146">
        <v>476.0</v>
      </c>
      <c r="R5" s="146" t="str">
        <f t="shared" ref="R5:R16" si="8">CONCATENATE("DGS-",B5)</f>
        <v>DGS-B09</v>
      </c>
      <c r="S5" s="112">
        <v>2.0</v>
      </c>
      <c r="T5" s="112"/>
      <c r="U5" s="112"/>
      <c r="V5" s="112"/>
      <c r="W5" s="112"/>
      <c r="X5" s="112"/>
      <c r="Y5" s="112"/>
      <c r="Z5" s="112"/>
    </row>
    <row r="6" ht="14.25" customHeight="1">
      <c r="A6" s="139" t="s">
        <v>58</v>
      </c>
      <c r="B6" s="147" t="s">
        <v>59</v>
      </c>
      <c r="C6" s="141">
        <v>618.0</v>
      </c>
      <c r="D6" s="142" t="str">
        <f t="shared" si="1"/>
        <v>ONB-B12</v>
      </c>
      <c r="E6" s="143">
        <v>562.0</v>
      </c>
      <c r="F6" s="142" t="str">
        <f t="shared" si="2"/>
        <v>WHS-B12</v>
      </c>
      <c r="G6" s="141">
        <v>618.0</v>
      </c>
      <c r="H6" s="142" t="str">
        <f t="shared" si="3"/>
        <v>ESS-B12</v>
      </c>
      <c r="I6" s="141">
        <v>618.0</v>
      </c>
      <c r="J6" s="142" t="str">
        <f t="shared" si="4"/>
        <v>SIB-B12</v>
      </c>
      <c r="K6" s="143">
        <v>562.0</v>
      </c>
      <c r="L6" s="144" t="str">
        <f t="shared" si="5"/>
        <v>GRS-B12</v>
      </c>
      <c r="M6" s="145">
        <v>618.0</v>
      </c>
      <c r="N6" s="146" t="str">
        <f t="shared" si="6"/>
        <v>UPB-B12</v>
      </c>
      <c r="O6" s="141">
        <v>618.0</v>
      </c>
      <c r="P6" s="146" t="str">
        <f t="shared" si="7"/>
        <v>MSL-B12</v>
      </c>
      <c r="Q6" s="146">
        <v>618.0</v>
      </c>
      <c r="R6" s="146" t="str">
        <f t="shared" si="8"/>
        <v>DGS-B12</v>
      </c>
      <c r="S6" s="112">
        <v>2.0</v>
      </c>
      <c r="T6" s="112"/>
      <c r="U6" s="112"/>
      <c r="V6" s="112"/>
      <c r="W6" s="112"/>
      <c r="X6" s="112"/>
      <c r="Y6" s="112"/>
      <c r="Z6" s="112"/>
    </row>
    <row r="7" ht="14.25" customHeight="1">
      <c r="A7" s="139" t="s">
        <v>60</v>
      </c>
      <c r="B7" s="147" t="s">
        <v>61</v>
      </c>
      <c r="C7" s="141">
        <v>677.0</v>
      </c>
      <c r="D7" s="142" t="str">
        <f t="shared" si="1"/>
        <v>ONB-B15</v>
      </c>
      <c r="E7" s="143">
        <v>615.0</v>
      </c>
      <c r="F7" s="142" t="str">
        <f t="shared" si="2"/>
        <v>WHS-B15</v>
      </c>
      <c r="G7" s="141">
        <v>677.0</v>
      </c>
      <c r="H7" s="142" t="str">
        <f t="shared" si="3"/>
        <v>ESS-B15</v>
      </c>
      <c r="I7" s="141">
        <v>677.0</v>
      </c>
      <c r="J7" s="142" t="str">
        <f t="shared" si="4"/>
        <v>SIB-B15</v>
      </c>
      <c r="K7" s="143">
        <v>615.0</v>
      </c>
      <c r="L7" s="144" t="str">
        <f t="shared" si="5"/>
        <v>GRS-B15</v>
      </c>
      <c r="M7" s="145">
        <v>677.0</v>
      </c>
      <c r="N7" s="146" t="str">
        <f t="shared" si="6"/>
        <v>UPB-B15</v>
      </c>
      <c r="O7" s="141">
        <v>677.0</v>
      </c>
      <c r="P7" s="146" t="str">
        <f t="shared" si="7"/>
        <v>MSL-B15</v>
      </c>
      <c r="Q7" s="146">
        <v>677.0</v>
      </c>
      <c r="R7" s="146" t="str">
        <f t="shared" si="8"/>
        <v>DGS-B15</v>
      </c>
      <c r="S7" s="112">
        <v>2.0</v>
      </c>
      <c r="T7" s="112"/>
      <c r="U7" s="112"/>
      <c r="V7" s="112"/>
      <c r="W7" s="112"/>
      <c r="X7" s="112"/>
      <c r="Y7" s="112"/>
      <c r="Z7" s="112"/>
    </row>
    <row r="8" ht="14.25" customHeight="1">
      <c r="A8" s="139" t="s">
        <v>62</v>
      </c>
      <c r="B8" s="140" t="s">
        <v>63</v>
      </c>
      <c r="C8" s="141">
        <v>706.0</v>
      </c>
      <c r="D8" s="142" t="str">
        <f t="shared" si="1"/>
        <v>ONB-B18</v>
      </c>
      <c r="E8" s="148">
        <v>642.0</v>
      </c>
      <c r="F8" s="142" t="str">
        <f t="shared" si="2"/>
        <v>WHS-B18</v>
      </c>
      <c r="G8" s="141">
        <v>706.0</v>
      </c>
      <c r="H8" s="142" t="str">
        <f t="shared" si="3"/>
        <v>ESS-B18</v>
      </c>
      <c r="I8" s="141">
        <v>706.0</v>
      </c>
      <c r="J8" s="142" t="str">
        <f t="shared" si="4"/>
        <v>SIB-B18</v>
      </c>
      <c r="K8" s="148">
        <v>642.0</v>
      </c>
      <c r="L8" s="144" t="str">
        <f t="shared" si="5"/>
        <v>GRS-B18</v>
      </c>
      <c r="M8" s="145">
        <v>706.0</v>
      </c>
      <c r="N8" s="146" t="str">
        <f t="shared" si="6"/>
        <v>UPB-B18</v>
      </c>
      <c r="O8" s="141">
        <v>706.0</v>
      </c>
      <c r="P8" s="146" t="str">
        <f t="shared" si="7"/>
        <v>MSL-B18</v>
      </c>
      <c r="Q8" s="146">
        <v>706.0</v>
      </c>
      <c r="R8" s="146" t="str">
        <f t="shared" si="8"/>
        <v>DGS-B18</v>
      </c>
      <c r="S8" s="112">
        <v>2.0</v>
      </c>
      <c r="T8" s="112"/>
      <c r="U8" s="112"/>
      <c r="V8" s="112"/>
      <c r="W8" s="112"/>
      <c r="X8" s="112"/>
      <c r="Y8" s="112"/>
      <c r="Z8" s="112"/>
    </row>
    <row r="9" ht="14.25" customHeight="1">
      <c r="A9" s="139" t="s">
        <v>64</v>
      </c>
      <c r="B9" s="147" t="s">
        <v>65</v>
      </c>
      <c r="C9" s="141">
        <v>1311.0</v>
      </c>
      <c r="D9" s="142" t="str">
        <f t="shared" si="1"/>
        <v>ONB-BWBK18-2</v>
      </c>
      <c r="E9" s="143">
        <v>1192.0</v>
      </c>
      <c r="F9" s="142" t="str">
        <f t="shared" si="2"/>
        <v>WHS-BWBK18-2</v>
      </c>
      <c r="G9" s="141">
        <v>1311.0</v>
      </c>
      <c r="H9" s="142" t="str">
        <f t="shared" si="3"/>
        <v>ESS-BWBK18-2</v>
      </c>
      <c r="I9" s="141">
        <v>1311.0</v>
      </c>
      <c r="J9" s="142" t="str">
        <f t="shared" si="4"/>
        <v>SIB-BWBK18-2</v>
      </c>
      <c r="K9" s="143">
        <v>1192.0</v>
      </c>
      <c r="L9" s="144" t="str">
        <f t="shared" si="5"/>
        <v>GRS-BWBK18-2</v>
      </c>
      <c r="M9" s="145">
        <v>1311.0</v>
      </c>
      <c r="N9" s="146" t="str">
        <f t="shared" si="6"/>
        <v>UPB-BWBK18-2</v>
      </c>
      <c r="O9" s="141">
        <v>1311.0</v>
      </c>
      <c r="P9" s="146" t="str">
        <f t="shared" si="7"/>
        <v>MSL-BWBK18-2</v>
      </c>
      <c r="Q9" s="146">
        <v>1311.0</v>
      </c>
      <c r="R9" s="146" t="str">
        <f t="shared" si="8"/>
        <v>DGS-BWBK18-2</v>
      </c>
      <c r="S9" s="112">
        <v>2.0</v>
      </c>
      <c r="T9" s="112"/>
      <c r="U9" s="112"/>
      <c r="V9" s="112"/>
      <c r="W9" s="112"/>
      <c r="X9" s="112"/>
      <c r="Y9" s="112"/>
      <c r="Z9" s="112"/>
    </row>
    <row r="10" ht="14.25" customHeight="1">
      <c r="A10" s="139" t="s">
        <v>66</v>
      </c>
      <c r="B10" s="147" t="s">
        <v>67</v>
      </c>
      <c r="C10" s="141">
        <v>754.0</v>
      </c>
      <c r="D10" s="142" t="str">
        <f t="shared" si="1"/>
        <v>ONB-B21</v>
      </c>
      <c r="E10" s="143">
        <v>685.0</v>
      </c>
      <c r="F10" s="142" t="str">
        <f t="shared" si="2"/>
        <v>WHS-B21</v>
      </c>
      <c r="G10" s="141">
        <v>754.0</v>
      </c>
      <c r="H10" s="142" t="str">
        <f t="shared" si="3"/>
        <v>ESS-B21</v>
      </c>
      <c r="I10" s="141">
        <v>754.0</v>
      </c>
      <c r="J10" s="142" t="str">
        <f t="shared" si="4"/>
        <v>SIB-B21</v>
      </c>
      <c r="K10" s="143">
        <v>685.0</v>
      </c>
      <c r="L10" s="144" t="str">
        <f t="shared" si="5"/>
        <v>GRS-B21</v>
      </c>
      <c r="M10" s="145">
        <v>754.0</v>
      </c>
      <c r="N10" s="146" t="str">
        <f t="shared" si="6"/>
        <v>UPB-B21</v>
      </c>
      <c r="O10" s="141">
        <v>754.0</v>
      </c>
      <c r="P10" s="146" t="str">
        <f t="shared" si="7"/>
        <v>MSL-B21</v>
      </c>
      <c r="Q10" s="146">
        <v>754.0</v>
      </c>
      <c r="R10" s="146" t="str">
        <f t="shared" si="8"/>
        <v>DGS-B21</v>
      </c>
      <c r="S10" s="112">
        <v>2.0</v>
      </c>
      <c r="T10" s="112"/>
      <c r="U10" s="112"/>
      <c r="V10" s="112"/>
      <c r="W10" s="112"/>
      <c r="X10" s="112"/>
      <c r="Y10" s="112"/>
      <c r="Z10" s="112"/>
    </row>
    <row r="11" ht="14.25" customHeight="1">
      <c r="A11" s="139" t="s">
        <v>68</v>
      </c>
      <c r="B11" s="147" t="s">
        <v>69</v>
      </c>
      <c r="C11" s="141">
        <v>806.0</v>
      </c>
      <c r="D11" s="142" t="str">
        <f t="shared" si="1"/>
        <v>ONB-B24</v>
      </c>
      <c r="E11" s="143">
        <v>733.0</v>
      </c>
      <c r="F11" s="142" t="str">
        <f t="shared" si="2"/>
        <v>WHS-B24</v>
      </c>
      <c r="G11" s="141">
        <v>806.0</v>
      </c>
      <c r="H11" s="142" t="str">
        <f t="shared" si="3"/>
        <v>ESS-B24</v>
      </c>
      <c r="I11" s="141">
        <v>806.0</v>
      </c>
      <c r="J11" s="142" t="str">
        <f t="shared" si="4"/>
        <v>SIB-B24</v>
      </c>
      <c r="K11" s="143">
        <v>733.0</v>
      </c>
      <c r="L11" s="144" t="str">
        <f t="shared" si="5"/>
        <v>GRS-B24</v>
      </c>
      <c r="M11" s="145">
        <v>806.0</v>
      </c>
      <c r="N11" s="146" t="str">
        <f t="shared" si="6"/>
        <v>UPB-B24</v>
      </c>
      <c r="O11" s="141">
        <v>806.0</v>
      </c>
      <c r="P11" s="146" t="str">
        <f t="shared" si="7"/>
        <v>MSL-B24</v>
      </c>
      <c r="Q11" s="146">
        <v>806.0</v>
      </c>
      <c r="R11" s="146" t="str">
        <f t="shared" si="8"/>
        <v>DGS-B24</v>
      </c>
      <c r="S11" s="112">
        <v>3.0</v>
      </c>
      <c r="T11" s="112"/>
      <c r="U11" s="112"/>
      <c r="V11" s="112"/>
      <c r="W11" s="112"/>
      <c r="X11" s="112"/>
      <c r="Y11" s="112"/>
      <c r="Z11" s="112"/>
    </row>
    <row r="12" ht="14.25" customHeight="1">
      <c r="A12" s="139" t="s">
        <v>70</v>
      </c>
      <c r="B12" s="147" t="s">
        <v>71</v>
      </c>
      <c r="C12" s="141">
        <v>971.0</v>
      </c>
      <c r="D12" s="142" t="str">
        <f t="shared" si="1"/>
        <v>ONB-B27</v>
      </c>
      <c r="E12" s="143">
        <v>883.0</v>
      </c>
      <c r="F12" s="142" t="str">
        <f t="shared" si="2"/>
        <v>WHS-B27</v>
      </c>
      <c r="G12" s="141">
        <v>971.0</v>
      </c>
      <c r="H12" s="142" t="str">
        <f t="shared" si="3"/>
        <v>ESS-B27</v>
      </c>
      <c r="I12" s="141">
        <v>971.0</v>
      </c>
      <c r="J12" s="142" t="str">
        <f t="shared" si="4"/>
        <v>SIB-B27</v>
      </c>
      <c r="K12" s="143">
        <v>883.0</v>
      </c>
      <c r="L12" s="144" t="str">
        <f t="shared" si="5"/>
        <v>GRS-B27</v>
      </c>
      <c r="M12" s="145">
        <v>971.0</v>
      </c>
      <c r="N12" s="146" t="str">
        <f t="shared" si="6"/>
        <v>UPB-B27</v>
      </c>
      <c r="O12" s="141">
        <v>971.0</v>
      </c>
      <c r="P12" s="146" t="str">
        <f t="shared" si="7"/>
        <v>MSL-B27</v>
      </c>
      <c r="Q12" s="146">
        <v>971.0</v>
      </c>
      <c r="R12" s="146" t="str">
        <f t="shared" si="8"/>
        <v>DGS-B27</v>
      </c>
      <c r="S12" s="112">
        <v>3.0</v>
      </c>
      <c r="T12" s="112"/>
      <c r="U12" s="112"/>
      <c r="V12" s="112"/>
      <c r="W12" s="112"/>
      <c r="X12" s="112"/>
      <c r="Y12" s="112"/>
      <c r="Z12" s="112"/>
    </row>
    <row r="13" ht="14.25" customHeight="1">
      <c r="A13" s="139" t="s">
        <v>72</v>
      </c>
      <c r="B13" s="147" t="s">
        <v>73</v>
      </c>
      <c r="C13" s="141">
        <v>1007.0</v>
      </c>
      <c r="D13" s="142" t="str">
        <f t="shared" si="1"/>
        <v>ONB-B30</v>
      </c>
      <c r="E13" s="143">
        <v>915.0</v>
      </c>
      <c r="F13" s="142" t="str">
        <f t="shared" si="2"/>
        <v>WHS-B30</v>
      </c>
      <c r="G13" s="141">
        <v>1007.0</v>
      </c>
      <c r="H13" s="142" t="str">
        <f t="shared" si="3"/>
        <v>ESS-B30</v>
      </c>
      <c r="I13" s="141">
        <v>1007.0</v>
      </c>
      <c r="J13" s="142" t="str">
        <f t="shared" si="4"/>
        <v>SIB-B30</v>
      </c>
      <c r="K13" s="143">
        <v>915.0</v>
      </c>
      <c r="L13" s="144" t="str">
        <f t="shared" si="5"/>
        <v>GRS-B30</v>
      </c>
      <c r="M13" s="145">
        <v>1007.0</v>
      </c>
      <c r="N13" s="146" t="str">
        <f t="shared" si="6"/>
        <v>UPB-B30</v>
      </c>
      <c r="O13" s="141">
        <v>1007.0</v>
      </c>
      <c r="P13" s="146" t="str">
        <f t="shared" si="7"/>
        <v>MSL-B30</v>
      </c>
      <c r="Q13" s="146">
        <v>1007.0</v>
      </c>
      <c r="R13" s="146" t="str">
        <f t="shared" si="8"/>
        <v>DGS-B30</v>
      </c>
      <c r="S13" s="112">
        <v>3.0</v>
      </c>
      <c r="T13" s="112"/>
      <c r="U13" s="112"/>
      <c r="V13" s="112"/>
      <c r="W13" s="112"/>
      <c r="X13" s="112"/>
      <c r="Y13" s="112"/>
      <c r="Z13" s="112"/>
    </row>
    <row r="14" ht="14.25" customHeight="1">
      <c r="A14" s="139" t="s">
        <v>74</v>
      </c>
      <c r="B14" s="147" t="s">
        <v>75</v>
      </c>
      <c r="C14" s="141">
        <v>1054.0</v>
      </c>
      <c r="D14" s="142" t="str">
        <f t="shared" si="1"/>
        <v>ONB-B33</v>
      </c>
      <c r="E14" s="143">
        <v>958.0</v>
      </c>
      <c r="F14" s="142" t="str">
        <f t="shared" si="2"/>
        <v>WHS-B33</v>
      </c>
      <c r="G14" s="141">
        <v>1054.0</v>
      </c>
      <c r="H14" s="142" t="str">
        <f t="shared" si="3"/>
        <v>ESS-B33</v>
      </c>
      <c r="I14" s="141">
        <v>1054.0</v>
      </c>
      <c r="J14" s="142" t="str">
        <f t="shared" si="4"/>
        <v>SIB-B33</v>
      </c>
      <c r="K14" s="143">
        <v>958.0</v>
      </c>
      <c r="L14" s="144" t="str">
        <f t="shared" si="5"/>
        <v>GRS-B33</v>
      </c>
      <c r="M14" s="145">
        <v>1054.0</v>
      </c>
      <c r="N14" s="146" t="str">
        <f t="shared" si="6"/>
        <v>UPB-B33</v>
      </c>
      <c r="O14" s="141">
        <v>1054.0</v>
      </c>
      <c r="P14" s="146" t="str">
        <f t="shared" si="7"/>
        <v>MSL-B33</v>
      </c>
      <c r="Q14" s="146">
        <v>1054.0</v>
      </c>
      <c r="R14" s="146" t="str">
        <f t="shared" si="8"/>
        <v>DGS-B33</v>
      </c>
      <c r="S14" s="112">
        <v>3.0</v>
      </c>
      <c r="T14" s="112"/>
      <c r="U14" s="112"/>
      <c r="V14" s="112"/>
      <c r="W14" s="112"/>
      <c r="X14" s="112"/>
      <c r="Y14" s="112"/>
      <c r="Z14" s="112"/>
    </row>
    <row r="15" ht="14.25" customHeight="1">
      <c r="A15" s="139" t="s">
        <v>76</v>
      </c>
      <c r="B15" s="147" t="s">
        <v>77</v>
      </c>
      <c r="C15" s="141">
        <v>1095.0</v>
      </c>
      <c r="D15" s="142" t="str">
        <f t="shared" si="1"/>
        <v>ONB-B36</v>
      </c>
      <c r="E15" s="143">
        <v>995.0</v>
      </c>
      <c r="F15" s="142" t="str">
        <f t="shared" si="2"/>
        <v>WHS-B36</v>
      </c>
      <c r="G15" s="141">
        <v>1095.0</v>
      </c>
      <c r="H15" s="142" t="str">
        <f t="shared" si="3"/>
        <v>ESS-B36</v>
      </c>
      <c r="I15" s="141">
        <v>1095.0</v>
      </c>
      <c r="J15" s="142" t="str">
        <f t="shared" si="4"/>
        <v>SIB-B36</v>
      </c>
      <c r="K15" s="143">
        <v>995.0</v>
      </c>
      <c r="L15" s="144" t="str">
        <f t="shared" si="5"/>
        <v>GRS-B36</v>
      </c>
      <c r="M15" s="145">
        <v>1095.0</v>
      </c>
      <c r="N15" s="146" t="str">
        <f t="shared" si="6"/>
        <v>UPB-B36</v>
      </c>
      <c r="O15" s="141">
        <v>1095.0</v>
      </c>
      <c r="P15" s="146" t="str">
        <f t="shared" si="7"/>
        <v>MSL-B36</v>
      </c>
      <c r="Q15" s="146">
        <v>1095.0</v>
      </c>
      <c r="R15" s="146" t="str">
        <f t="shared" si="8"/>
        <v>DGS-B36</v>
      </c>
      <c r="S15" s="112">
        <v>4.0</v>
      </c>
      <c r="T15" s="112"/>
      <c r="U15" s="112"/>
      <c r="V15" s="112"/>
      <c r="W15" s="112"/>
      <c r="X15" s="112"/>
      <c r="Y15" s="112"/>
      <c r="Z15" s="112"/>
    </row>
    <row r="16" ht="14.25" customHeight="1">
      <c r="A16" s="139" t="s">
        <v>78</v>
      </c>
      <c r="B16" s="147" t="s">
        <v>79</v>
      </c>
      <c r="C16" s="141">
        <v>1330.0</v>
      </c>
      <c r="D16" s="142" t="str">
        <f t="shared" si="1"/>
        <v>ONB-B42</v>
      </c>
      <c r="E16" s="143">
        <v>1209.0</v>
      </c>
      <c r="F16" s="142" t="str">
        <f t="shared" si="2"/>
        <v>WHS-B42</v>
      </c>
      <c r="G16" s="141">
        <v>1330.0</v>
      </c>
      <c r="H16" s="142" t="str">
        <f t="shared" si="3"/>
        <v>ESS-B42</v>
      </c>
      <c r="I16" s="141">
        <v>1330.0</v>
      </c>
      <c r="J16" s="142" t="str">
        <f t="shared" si="4"/>
        <v>SIB-B42</v>
      </c>
      <c r="K16" s="143">
        <v>1209.0</v>
      </c>
      <c r="L16" s="144" t="str">
        <f t="shared" si="5"/>
        <v>GRS-B42</v>
      </c>
      <c r="M16" s="145">
        <v>1330.0</v>
      </c>
      <c r="N16" s="146" t="str">
        <f t="shared" si="6"/>
        <v>UPB-B42</v>
      </c>
      <c r="O16" s="141">
        <v>1330.0</v>
      </c>
      <c r="P16" s="146" t="str">
        <f t="shared" si="7"/>
        <v>MSL-B42</v>
      </c>
      <c r="Q16" s="146">
        <v>1330.0</v>
      </c>
      <c r="R16" s="146" t="str">
        <f t="shared" si="8"/>
        <v>DGS-B42</v>
      </c>
      <c r="S16" s="112">
        <v>4.0</v>
      </c>
      <c r="T16" s="112"/>
      <c r="U16" s="112"/>
      <c r="V16" s="112"/>
      <c r="W16" s="112"/>
      <c r="X16" s="112"/>
      <c r="Y16" s="112"/>
      <c r="Z16" s="112"/>
    </row>
    <row r="17" ht="14.25" customHeight="1">
      <c r="A17" s="149" t="s">
        <v>80</v>
      </c>
      <c r="B17" s="147"/>
      <c r="C17" s="141"/>
      <c r="D17" s="142"/>
      <c r="E17" s="148"/>
      <c r="F17" s="142"/>
      <c r="G17" s="141"/>
      <c r="H17" s="142"/>
      <c r="I17" s="141"/>
      <c r="J17" s="142"/>
      <c r="K17" s="148"/>
      <c r="L17" s="144"/>
      <c r="M17" s="145"/>
      <c r="N17" s="146"/>
      <c r="O17" s="141"/>
      <c r="P17" s="146"/>
      <c r="Q17" s="146"/>
      <c r="R17" s="146"/>
      <c r="S17" s="112"/>
      <c r="T17" s="112"/>
      <c r="U17" s="112"/>
      <c r="V17" s="112"/>
      <c r="W17" s="112"/>
      <c r="X17" s="112"/>
      <c r="Y17" s="112"/>
      <c r="Z17" s="112"/>
    </row>
    <row r="18" ht="14.25" customHeight="1">
      <c r="A18" s="139" t="s">
        <v>81</v>
      </c>
      <c r="B18" s="147" t="s">
        <v>82</v>
      </c>
      <c r="C18" s="141">
        <v>421.0</v>
      </c>
      <c r="D18" s="142" t="str">
        <f t="shared" ref="D18:D19" si="9">CONCATENATE("ONB-",B18)</f>
        <v>ONB-B09FHD</v>
      </c>
      <c r="E18" s="143">
        <v>383.0</v>
      </c>
      <c r="F18" s="142" t="str">
        <f t="shared" ref="F18:F19" si="10">CONCATENATE("WHS-",B18)</f>
        <v>WHS-B09FHD</v>
      </c>
      <c r="G18" s="141">
        <v>421.0</v>
      </c>
      <c r="H18" s="142" t="str">
        <f t="shared" ref="H18:H19" si="11">CONCATENATE("ESS-",B18)</f>
        <v>ESS-B09FHD</v>
      </c>
      <c r="I18" s="141">
        <v>421.0</v>
      </c>
      <c r="J18" s="142" t="str">
        <f t="shared" ref="J18:J19" si="12">CONCATENATE("SIB-",B18)</f>
        <v>SIB-B09FHD</v>
      </c>
      <c r="K18" s="143">
        <v>383.0</v>
      </c>
      <c r="L18" s="144" t="str">
        <f t="shared" ref="L18:L19" si="13">CONCATENATE("GRS-",B18)</f>
        <v>GRS-B09FHD</v>
      </c>
      <c r="M18" s="145">
        <v>421.0</v>
      </c>
      <c r="N18" s="146" t="str">
        <f t="shared" ref="N18:N19" si="14">CONCATENATE("UPB-",B18)</f>
        <v>UPB-B09FHD</v>
      </c>
      <c r="O18" s="141">
        <v>421.0</v>
      </c>
      <c r="P18" s="146" t="str">
        <f t="shared" ref="P18:P19" si="15">CONCATENATE("MSL-",B18)</f>
        <v>MSL-B09FHD</v>
      </c>
      <c r="Q18" s="146">
        <v>421.0</v>
      </c>
      <c r="R18" s="146" t="str">
        <f t="shared" ref="R18:R19" si="16">CONCATENATE("DGS-",B18)</f>
        <v>DGS-B09FHD</v>
      </c>
      <c r="S18" s="112">
        <v>1.0</v>
      </c>
      <c r="T18" s="112"/>
      <c r="U18" s="112"/>
      <c r="V18" s="112"/>
      <c r="W18" s="112"/>
      <c r="X18" s="112"/>
      <c r="Y18" s="112"/>
      <c r="Z18" s="112"/>
    </row>
    <row r="19" ht="14.25" customHeight="1">
      <c r="A19" s="139" t="s">
        <v>83</v>
      </c>
      <c r="B19" s="147" t="s">
        <v>84</v>
      </c>
      <c r="C19" s="141">
        <v>751.0</v>
      </c>
      <c r="D19" s="142" t="str">
        <f t="shared" si="9"/>
        <v>ONB-B24FHD</v>
      </c>
      <c r="E19" s="143">
        <v>683.0</v>
      </c>
      <c r="F19" s="142" t="str">
        <f t="shared" si="10"/>
        <v>WHS-B24FHD</v>
      </c>
      <c r="G19" s="141">
        <v>751.0</v>
      </c>
      <c r="H19" s="142" t="str">
        <f t="shared" si="11"/>
        <v>ESS-B24FHD</v>
      </c>
      <c r="I19" s="141">
        <v>751.0</v>
      </c>
      <c r="J19" s="142" t="str">
        <f t="shared" si="12"/>
        <v>SIB-B24FHD</v>
      </c>
      <c r="K19" s="143">
        <v>683.0</v>
      </c>
      <c r="L19" s="144" t="str">
        <f t="shared" si="13"/>
        <v>GRS-B24FHD</v>
      </c>
      <c r="M19" s="145">
        <v>751.0</v>
      </c>
      <c r="N19" s="146" t="str">
        <f t="shared" si="14"/>
        <v>UPB-B24FHD</v>
      </c>
      <c r="O19" s="141">
        <v>751.0</v>
      </c>
      <c r="P19" s="146" t="str">
        <f t="shared" si="15"/>
        <v>MSL-B24FHD</v>
      </c>
      <c r="Q19" s="146">
        <v>751.0</v>
      </c>
      <c r="R19" s="146" t="str">
        <f t="shared" si="16"/>
        <v>DGS-B24FHD</v>
      </c>
      <c r="S19" s="112">
        <v>2.0</v>
      </c>
      <c r="T19" s="112"/>
      <c r="U19" s="112"/>
      <c r="V19" s="112"/>
      <c r="W19" s="112"/>
      <c r="X19" s="112"/>
      <c r="Y19" s="112"/>
      <c r="Z19" s="112"/>
    </row>
    <row r="20" ht="14.25" customHeight="1">
      <c r="A20" s="149" t="s">
        <v>85</v>
      </c>
      <c r="B20" s="140"/>
      <c r="C20" s="141"/>
      <c r="D20" s="142"/>
      <c r="E20" s="148"/>
      <c r="F20" s="142"/>
      <c r="G20" s="141"/>
      <c r="H20" s="142"/>
      <c r="I20" s="141"/>
      <c r="J20" s="142"/>
      <c r="K20" s="148"/>
      <c r="L20" s="144"/>
      <c r="M20" s="145"/>
      <c r="N20" s="146"/>
      <c r="O20" s="141"/>
      <c r="P20" s="146"/>
      <c r="Q20" s="146"/>
      <c r="R20" s="146"/>
      <c r="S20" s="112"/>
      <c r="T20" s="112"/>
      <c r="U20" s="112"/>
      <c r="V20" s="112"/>
      <c r="W20" s="112"/>
      <c r="X20" s="112"/>
      <c r="Y20" s="112"/>
      <c r="Z20" s="112"/>
    </row>
    <row r="21" ht="14.25" customHeight="1">
      <c r="A21" s="150" t="s">
        <v>86</v>
      </c>
      <c r="B21" s="140" t="s">
        <v>87</v>
      </c>
      <c r="C21" s="141">
        <v>883.0</v>
      </c>
      <c r="D21" s="142" t="str">
        <f t="shared" ref="D21:D27" si="17">CONCATENATE("ONB-",B21)</f>
        <v>ONB-3DB12</v>
      </c>
      <c r="E21" s="148">
        <v>803.0</v>
      </c>
      <c r="F21" s="142" t="str">
        <f t="shared" ref="F21:F27" si="18">CONCATENATE("WHS-",B21)</f>
        <v>WHS-3DB12</v>
      </c>
      <c r="G21" s="141">
        <v>883.0</v>
      </c>
      <c r="H21" s="142" t="str">
        <f t="shared" ref="H21:H27" si="19">CONCATENATE("ESS-",B21)</f>
        <v>ESS-3DB12</v>
      </c>
      <c r="I21" s="141">
        <v>883.0</v>
      </c>
      <c r="J21" s="142" t="str">
        <f t="shared" ref="J21:J27" si="20">CONCATENATE("SIB-",B21)</f>
        <v>SIB-3DB12</v>
      </c>
      <c r="K21" s="148">
        <v>803.0</v>
      </c>
      <c r="L21" s="144" t="str">
        <f t="shared" ref="L21:L27" si="21">CONCATENATE("GRS-",B21)</f>
        <v>GRS-3DB12</v>
      </c>
      <c r="M21" s="145">
        <v>883.0</v>
      </c>
      <c r="N21" s="146" t="str">
        <f t="shared" ref="N21:N27" si="22">CONCATENATE("UPB-",B21)</f>
        <v>UPB-3DB12</v>
      </c>
      <c r="O21" s="141">
        <v>883.0</v>
      </c>
      <c r="P21" s="146" t="str">
        <f t="shared" ref="P21:P27" si="23">CONCATENATE("MSL-",B21)</f>
        <v>MSL-3DB12</v>
      </c>
      <c r="Q21" s="146">
        <v>883.0</v>
      </c>
      <c r="R21" s="146" t="str">
        <f t="shared" ref="R21:R27" si="24">CONCATENATE("DGS-",B21)</f>
        <v>DGS-3DB12</v>
      </c>
      <c r="S21" s="112">
        <v>3.0</v>
      </c>
      <c r="T21" s="112"/>
      <c r="U21" s="112"/>
      <c r="V21" s="112"/>
      <c r="W21" s="112"/>
      <c r="X21" s="112"/>
      <c r="Y21" s="112"/>
      <c r="Z21" s="112"/>
    </row>
    <row r="22" ht="14.25" customHeight="1">
      <c r="A22" s="150" t="s">
        <v>88</v>
      </c>
      <c r="B22" s="147" t="s">
        <v>89</v>
      </c>
      <c r="C22" s="141">
        <v>942.0</v>
      </c>
      <c r="D22" s="142" t="str">
        <f t="shared" si="17"/>
        <v>ONB-3DB15</v>
      </c>
      <c r="E22" s="148">
        <v>856.0</v>
      </c>
      <c r="F22" s="142" t="str">
        <f t="shared" si="18"/>
        <v>WHS-3DB15</v>
      </c>
      <c r="G22" s="141">
        <v>942.0</v>
      </c>
      <c r="H22" s="142" t="str">
        <f t="shared" si="19"/>
        <v>ESS-3DB15</v>
      </c>
      <c r="I22" s="141">
        <v>942.0</v>
      </c>
      <c r="J22" s="142" t="str">
        <f t="shared" si="20"/>
        <v>SIB-3DB15</v>
      </c>
      <c r="K22" s="148">
        <v>856.0</v>
      </c>
      <c r="L22" s="144" t="str">
        <f t="shared" si="21"/>
        <v>GRS-3DB15</v>
      </c>
      <c r="M22" s="145">
        <v>942.0</v>
      </c>
      <c r="N22" s="146" t="str">
        <f t="shared" si="22"/>
        <v>UPB-3DB15</v>
      </c>
      <c r="O22" s="141">
        <v>942.0</v>
      </c>
      <c r="P22" s="146" t="str">
        <f t="shared" si="23"/>
        <v>MSL-3DB15</v>
      </c>
      <c r="Q22" s="146">
        <v>942.0</v>
      </c>
      <c r="R22" s="146" t="str">
        <f t="shared" si="24"/>
        <v>DGS-3DB15</v>
      </c>
      <c r="S22" s="112">
        <v>3.0</v>
      </c>
      <c r="T22" s="112"/>
      <c r="U22" s="112"/>
      <c r="V22" s="112"/>
      <c r="W22" s="112"/>
      <c r="X22" s="112"/>
      <c r="Y22" s="112"/>
      <c r="Z22" s="112"/>
    </row>
    <row r="23" ht="14.25" customHeight="1">
      <c r="A23" s="150" t="s">
        <v>90</v>
      </c>
      <c r="B23" s="147" t="s">
        <v>91</v>
      </c>
      <c r="C23" s="141">
        <v>982.0</v>
      </c>
      <c r="D23" s="142" t="str">
        <f t="shared" si="17"/>
        <v>ONB-3DB18</v>
      </c>
      <c r="E23" s="148">
        <v>893.0</v>
      </c>
      <c r="F23" s="142" t="str">
        <f t="shared" si="18"/>
        <v>WHS-3DB18</v>
      </c>
      <c r="G23" s="141">
        <v>982.0</v>
      </c>
      <c r="H23" s="142" t="str">
        <f t="shared" si="19"/>
        <v>ESS-3DB18</v>
      </c>
      <c r="I23" s="141">
        <v>982.0</v>
      </c>
      <c r="J23" s="142" t="str">
        <f t="shared" si="20"/>
        <v>SIB-3DB18</v>
      </c>
      <c r="K23" s="148">
        <v>893.0</v>
      </c>
      <c r="L23" s="144" t="str">
        <f t="shared" si="21"/>
        <v>GRS-3DB18</v>
      </c>
      <c r="M23" s="145">
        <v>982.0</v>
      </c>
      <c r="N23" s="146" t="str">
        <f t="shared" si="22"/>
        <v>UPB-3DB18</v>
      </c>
      <c r="O23" s="141">
        <v>982.0</v>
      </c>
      <c r="P23" s="146" t="str">
        <f t="shared" si="23"/>
        <v>MSL-3DB18</v>
      </c>
      <c r="Q23" s="146">
        <v>982.0</v>
      </c>
      <c r="R23" s="146" t="str">
        <f t="shared" si="24"/>
        <v>DGS-3DB18</v>
      </c>
      <c r="S23" s="112">
        <v>3.0</v>
      </c>
      <c r="T23" s="112"/>
      <c r="U23" s="112"/>
      <c r="V23" s="112"/>
      <c r="W23" s="112"/>
      <c r="X23" s="112"/>
      <c r="Y23" s="112"/>
      <c r="Z23" s="112"/>
    </row>
    <row r="24" ht="14.25" customHeight="1">
      <c r="A24" s="150" t="s">
        <v>92</v>
      </c>
      <c r="B24" s="147" t="s">
        <v>93</v>
      </c>
      <c r="C24" s="141">
        <v>1024.0</v>
      </c>
      <c r="D24" s="142" t="str">
        <f t="shared" si="17"/>
        <v>ONB-3DB21</v>
      </c>
      <c r="E24" s="148">
        <v>931.0</v>
      </c>
      <c r="F24" s="142" t="str">
        <f t="shared" si="18"/>
        <v>WHS-3DB21</v>
      </c>
      <c r="G24" s="141">
        <v>1024.0</v>
      </c>
      <c r="H24" s="142" t="str">
        <f t="shared" si="19"/>
        <v>ESS-3DB21</v>
      </c>
      <c r="I24" s="141">
        <v>1024.0</v>
      </c>
      <c r="J24" s="142" t="str">
        <f t="shared" si="20"/>
        <v>SIB-3DB21</v>
      </c>
      <c r="K24" s="148">
        <v>931.0</v>
      </c>
      <c r="L24" s="144" t="str">
        <f t="shared" si="21"/>
        <v>GRS-3DB21</v>
      </c>
      <c r="M24" s="145">
        <v>1024.0</v>
      </c>
      <c r="N24" s="146" t="str">
        <f t="shared" si="22"/>
        <v>UPB-3DB21</v>
      </c>
      <c r="O24" s="141">
        <v>1024.0</v>
      </c>
      <c r="P24" s="146" t="str">
        <f t="shared" si="23"/>
        <v>MSL-3DB21</v>
      </c>
      <c r="Q24" s="146">
        <v>1024.0</v>
      </c>
      <c r="R24" s="146" t="str">
        <f t="shared" si="24"/>
        <v>DGS-3DB21</v>
      </c>
      <c r="S24" s="112">
        <v>3.0</v>
      </c>
      <c r="T24" s="112"/>
      <c r="U24" s="112"/>
      <c r="V24" s="112"/>
      <c r="W24" s="112"/>
      <c r="X24" s="112"/>
      <c r="Y24" s="112"/>
      <c r="Z24" s="112"/>
    </row>
    <row r="25" ht="14.25" customHeight="1">
      <c r="A25" s="150" t="s">
        <v>94</v>
      </c>
      <c r="B25" s="147" t="s">
        <v>95</v>
      </c>
      <c r="C25" s="141">
        <v>1071.0</v>
      </c>
      <c r="D25" s="142" t="str">
        <f t="shared" si="17"/>
        <v>ONB-3DB24</v>
      </c>
      <c r="E25" s="148">
        <v>974.0</v>
      </c>
      <c r="F25" s="142" t="str">
        <f t="shared" si="18"/>
        <v>WHS-3DB24</v>
      </c>
      <c r="G25" s="141">
        <v>1071.0</v>
      </c>
      <c r="H25" s="142" t="str">
        <f t="shared" si="19"/>
        <v>ESS-3DB24</v>
      </c>
      <c r="I25" s="141">
        <v>1071.0</v>
      </c>
      <c r="J25" s="142" t="str">
        <f t="shared" si="20"/>
        <v>SIB-3DB24</v>
      </c>
      <c r="K25" s="148">
        <v>974.0</v>
      </c>
      <c r="L25" s="144" t="str">
        <f t="shared" si="21"/>
        <v>GRS-3DB24</v>
      </c>
      <c r="M25" s="145">
        <v>1071.0</v>
      </c>
      <c r="N25" s="146" t="str">
        <f t="shared" si="22"/>
        <v>UPB-3DB24</v>
      </c>
      <c r="O25" s="141">
        <v>1071.0</v>
      </c>
      <c r="P25" s="146" t="str">
        <f t="shared" si="23"/>
        <v>MSL-3DB24</v>
      </c>
      <c r="Q25" s="146">
        <v>1071.0</v>
      </c>
      <c r="R25" s="146" t="str">
        <f t="shared" si="24"/>
        <v>DGS-3DB24</v>
      </c>
      <c r="S25" s="112">
        <v>3.0</v>
      </c>
      <c r="T25" s="112"/>
      <c r="U25" s="112"/>
      <c r="V25" s="112"/>
      <c r="W25" s="112"/>
      <c r="X25" s="112"/>
      <c r="Y25" s="112"/>
      <c r="Z25" s="112"/>
    </row>
    <row r="26" ht="14.25" customHeight="1">
      <c r="A26" s="150" t="s">
        <v>96</v>
      </c>
      <c r="B26" s="147" t="s">
        <v>97</v>
      </c>
      <c r="C26" s="141">
        <v>1172.0</v>
      </c>
      <c r="D26" s="142" t="str">
        <f t="shared" si="17"/>
        <v>ONB-3DB30</v>
      </c>
      <c r="E26" s="148">
        <v>1065.0</v>
      </c>
      <c r="F26" s="142" t="str">
        <f t="shared" si="18"/>
        <v>WHS-3DB30</v>
      </c>
      <c r="G26" s="141">
        <v>1172.0</v>
      </c>
      <c r="H26" s="142" t="str">
        <f t="shared" si="19"/>
        <v>ESS-3DB30</v>
      </c>
      <c r="I26" s="141">
        <v>1172.0</v>
      </c>
      <c r="J26" s="142" t="str">
        <f t="shared" si="20"/>
        <v>SIB-3DB30</v>
      </c>
      <c r="K26" s="148">
        <v>1065.0</v>
      </c>
      <c r="L26" s="144" t="str">
        <f t="shared" si="21"/>
        <v>GRS-3DB30</v>
      </c>
      <c r="M26" s="145">
        <v>1172.0</v>
      </c>
      <c r="N26" s="146" t="str">
        <f t="shared" si="22"/>
        <v>UPB-3DB30</v>
      </c>
      <c r="O26" s="141">
        <v>1172.0</v>
      </c>
      <c r="P26" s="146" t="str">
        <f t="shared" si="23"/>
        <v>MSL-3DB30</v>
      </c>
      <c r="Q26" s="146">
        <v>1172.0</v>
      </c>
      <c r="R26" s="146" t="str">
        <f t="shared" si="24"/>
        <v>DGS-3DB30</v>
      </c>
      <c r="S26" s="112">
        <v>3.0</v>
      </c>
      <c r="T26" s="112"/>
      <c r="U26" s="112"/>
      <c r="V26" s="112"/>
      <c r="W26" s="112"/>
      <c r="X26" s="112"/>
      <c r="Y26" s="112"/>
      <c r="Z26" s="112"/>
    </row>
    <row r="27" ht="14.25" customHeight="1">
      <c r="A27" s="150" t="s">
        <v>98</v>
      </c>
      <c r="B27" s="147" t="s">
        <v>99</v>
      </c>
      <c r="C27" s="141">
        <v>1312.0</v>
      </c>
      <c r="D27" s="142" t="str">
        <f t="shared" si="17"/>
        <v>ONB-3DB36</v>
      </c>
      <c r="E27" s="148">
        <v>1193.0</v>
      </c>
      <c r="F27" s="142" t="str">
        <f t="shared" si="18"/>
        <v>WHS-3DB36</v>
      </c>
      <c r="G27" s="141">
        <v>1312.0</v>
      </c>
      <c r="H27" s="142" t="str">
        <f t="shared" si="19"/>
        <v>ESS-3DB36</v>
      </c>
      <c r="I27" s="141">
        <v>1312.0</v>
      </c>
      <c r="J27" s="142" t="str">
        <f t="shared" si="20"/>
        <v>SIB-3DB36</v>
      </c>
      <c r="K27" s="148">
        <v>1193.0</v>
      </c>
      <c r="L27" s="144" t="str">
        <f t="shared" si="21"/>
        <v>GRS-3DB36</v>
      </c>
      <c r="M27" s="145">
        <v>1312.0</v>
      </c>
      <c r="N27" s="146" t="str">
        <f t="shared" si="22"/>
        <v>UPB-3DB36</v>
      </c>
      <c r="O27" s="141">
        <v>1312.0</v>
      </c>
      <c r="P27" s="146" t="str">
        <f t="shared" si="23"/>
        <v>MSL-3DB36</v>
      </c>
      <c r="Q27" s="146">
        <v>1312.0</v>
      </c>
      <c r="R27" s="146" t="str">
        <f t="shared" si="24"/>
        <v>DGS-3DB36</v>
      </c>
      <c r="S27" s="112">
        <v>3.0</v>
      </c>
      <c r="T27" s="112"/>
      <c r="U27" s="112"/>
      <c r="V27" s="112"/>
      <c r="W27" s="112"/>
      <c r="X27" s="112"/>
      <c r="Y27" s="112"/>
      <c r="Z27" s="112"/>
    </row>
    <row r="28" ht="14.25" customHeight="1">
      <c r="A28" s="149" t="s">
        <v>100</v>
      </c>
      <c r="B28" s="147"/>
      <c r="C28" s="141"/>
      <c r="D28" s="142"/>
      <c r="E28" s="148"/>
      <c r="F28" s="142"/>
      <c r="G28" s="141"/>
      <c r="H28" s="142"/>
      <c r="I28" s="141"/>
      <c r="J28" s="142"/>
      <c r="K28" s="148"/>
      <c r="L28" s="144"/>
      <c r="M28" s="145"/>
      <c r="N28" s="146"/>
      <c r="O28" s="141"/>
      <c r="P28" s="146"/>
      <c r="Q28" s="146"/>
      <c r="R28" s="146"/>
      <c r="S28" s="112"/>
      <c r="T28" s="112"/>
      <c r="U28" s="112"/>
      <c r="V28" s="112"/>
      <c r="W28" s="112"/>
      <c r="X28" s="112"/>
      <c r="Y28" s="112"/>
      <c r="Z28" s="112"/>
    </row>
    <row r="29" ht="14.25" customHeight="1">
      <c r="A29" s="150" t="s">
        <v>101</v>
      </c>
      <c r="B29" s="147" t="s">
        <v>102</v>
      </c>
      <c r="C29" s="141">
        <v>1071.0</v>
      </c>
      <c r="D29" s="142" t="str">
        <f t="shared" ref="D29:D31" si="25">CONCATENATE("ONB-",B29)</f>
        <v>ONB-2DB24</v>
      </c>
      <c r="E29" s="143">
        <v>974.0</v>
      </c>
      <c r="F29" s="142" t="str">
        <f t="shared" ref="F29:F31" si="26">CONCATENATE("WHS-",B29)</f>
        <v>WHS-2DB24</v>
      </c>
      <c r="G29" s="141">
        <v>1071.0</v>
      </c>
      <c r="H29" s="142" t="str">
        <f t="shared" ref="H29:H31" si="27">CONCATENATE("ESS-",B29)</f>
        <v>ESS-2DB24</v>
      </c>
      <c r="I29" s="141">
        <v>1071.0</v>
      </c>
      <c r="J29" s="142" t="str">
        <f t="shared" ref="J29:J31" si="28">CONCATENATE("SIB-",B29)</f>
        <v>SIB-2DB24</v>
      </c>
      <c r="K29" s="143">
        <v>974.0</v>
      </c>
      <c r="L29" s="144" t="str">
        <f t="shared" ref="L29:L31" si="29">CONCATENATE("GRS-",B29)</f>
        <v>GRS-2DB24</v>
      </c>
      <c r="M29" s="145">
        <v>1071.0</v>
      </c>
      <c r="N29" s="146" t="str">
        <f t="shared" ref="N29:N31" si="30">CONCATENATE("UPB-",B29)</f>
        <v>UPB-2DB24</v>
      </c>
      <c r="O29" s="141">
        <v>1071.0</v>
      </c>
      <c r="P29" s="146" t="str">
        <f t="shared" ref="P29:P31" si="31">CONCATENATE("MSL-",B29)</f>
        <v>MSL-2DB24</v>
      </c>
      <c r="Q29" s="146">
        <v>1071.0</v>
      </c>
      <c r="R29" s="146" t="str">
        <f t="shared" ref="R29:R31" si="32">CONCATENATE("DGS-",B29)</f>
        <v>DGS-2DB24</v>
      </c>
      <c r="S29" s="112">
        <v>2.0</v>
      </c>
      <c r="T29" s="112"/>
      <c r="U29" s="112"/>
      <c r="V29" s="112"/>
      <c r="W29" s="112"/>
      <c r="X29" s="112"/>
      <c r="Y29" s="112"/>
      <c r="Z29" s="112"/>
    </row>
    <row r="30" ht="14.25" customHeight="1">
      <c r="A30" s="150" t="s">
        <v>103</v>
      </c>
      <c r="B30" s="147" t="s">
        <v>104</v>
      </c>
      <c r="C30" s="141">
        <v>1172.0</v>
      </c>
      <c r="D30" s="142" t="str">
        <f t="shared" si="25"/>
        <v>ONB-2DB30</v>
      </c>
      <c r="E30" s="143">
        <v>1065.0</v>
      </c>
      <c r="F30" s="142" t="str">
        <f t="shared" si="26"/>
        <v>WHS-2DB30</v>
      </c>
      <c r="G30" s="141">
        <v>1172.0</v>
      </c>
      <c r="H30" s="142" t="str">
        <f t="shared" si="27"/>
        <v>ESS-2DB30</v>
      </c>
      <c r="I30" s="141">
        <v>1172.0</v>
      </c>
      <c r="J30" s="142" t="str">
        <f t="shared" si="28"/>
        <v>SIB-2DB30</v>
      </c>
      <c r="K30" s="143">
        <v>1065.0</v>
      </c>
      <c r="L30" s="144" t="str">
        <f t="shared" si="29"/>
        <v>GRS-2DB30</v>
      </c>
      <c r="M30" s="145">
        <v>1172.0</v>
      </c>
      <c r="N30" s="146" t="str">
        <f t="shared" si="30"/>
        <v>UPB-2DB30</v>
      </c>
      <c r="O30" s="141">
        <v>1172.0</v>
      </c>
      <c r="P30" s="146" t="str">
        <f t="shared" si="31"/>
        <v>MSL-2DB30</v>
      </c>
      <c r="Q30" s="146">
        <v>1172.0</v>
      </c>
      <c r="R30" s="146" t="str">
        <f t="shared" si="32"/>
        <v>DGS-2DB30</v>
      </c>
      <c r="S30" s="112">
        <v>2.0</v>
      </c>
      <c r="T30" s="112"/>
      <c r="U30" s="112"/>
      <c r="V30" s="112"/>
      <c r="W30" s="112"/>
      <c r="X30" s="112"/>
      <c r="Y30" s="112"/>
      <c r="Z30" s="112"/>
    </row>
    <row r="31" ht="14.25" customHeight="1">
      <c r="A31" s="150" t="s">
        <v>105</v>
      </c>
      <c r="B31" s="147" t="s">
        <v>106</v>
      </c>
      <c r="C31" s="141">
        <v>1312.0</v>
      </c>
      <c r="D31" s="142" t="str">
        <f t="shared" si="25"/>
        <v>ONB-2DB36</v>
      </c>
      <c r="E31" s="143">
        <v>1193.0</v>
      </c>
      <c r="F31" s="142" t="str">
        <f t="shared" si="26"/>
        <v>WHS-2DB36</v>
      </c>
      <c r="G31" s="141">
        <v>1312.0</v>
      </c>
      <c r="H31" s="142" t="str">
        <f t="shared" si="27"/>
        <v>ESS-2DB36</v>
      </c>
      <c r="I31" s="141">
        <v>1312.0</v>
      </c>
      <c r="J31" s="142" t="str">
        <f t="shared" si="28"/>
        <v>SIB-2DB36</v>
      </c>
      <c r="K31" s="143">
        <v>1193.0</v>
      </c>
      <c r="L31" s="144" t="str">
        <f t="shared" si="29"/>
        <v>GRS-2DB36</v>
      </c>
      <c r="M31" s="145">
        <v>1312.0</v>
      </c>
      <c r="N31" s="146" t="str">
        <f t="shared" si="30"/>
        <v>UPB-2DB36</v>
      </c>
      <c r="O31" s="141">
        <v>1312.0</v>
      </c>
      <c r="P31" s="146" t="str">
        <f t="shared" si="31"/>
        <v>MSL-2DB36</v>
      </c>
      <c r="Q31" s="146">
        <v>1312.0</v>
      </c>
      <c r="R31" s="146" t="str">
        <f t="shared" si="32"/>
        <v>DGS-2DB36</v>
      </c>
      <c r="S31" s="112">
        <v>2.0</v>
      </c>
      <c r="T31" s="112"/>
      <c r="U31" s="112"/>
      <c r="V31" s="112"/>
      <c r="W31" s="112"/>
      <c r="X31" s="112"/>
      <c r="Y31" s="112"/>
      <c r="Z31" s="112"/>
    </row>
    <row r="32" ht="14.25" customHeight="1">
      <c r="A32" s="149" t="s">
        <v>107</v>
      </c>
      <c r="B32" s="147"/>
      <c r="C32" s="141"/>
      <c r="D32" s="142"/>
      <c r="E32" s="148"/>
      <c r="F32" s="142"/>
      <c r="G32" s="141"/>
      <c r="H32" s="142"/>
      <c r="I32" s="141"/>
      <c r="J32" s="142"/>
      <c r="K32" s="148"/>
      <c r="L32" s="144"/>
      <c r="M32" s="145"/>
      <c r="N32" s="146"/>
      <c r="O32" s="141"/>
      <c r="P32" s="146"/>
      <c r="Q32" s="146"/>
      <c r="R32" s="146"/>
      <c r="S32" s="112"/>
      <c r="T32" s="112"/>
      <c r="U32" s="112"/>
      <c r="V32" s="112"/>
      <c r="W32" s="112"/>
      <c r="X32" s="112"/>
      <c r="Y32" s="112"/>
      <c r="Z32" s="112"/>
    </row>
    <row r="33" ht="14.25" customHeight="1">
      <c r="A33" s="139" t="s">
        <v>108</v>
      </c>
      <c r="B33" s="151" t="s">
        <v>109</v>
      </c>
      <c r="C33" s="141">
        <v>741.0</v>
      </c>
      <c r="D33" s="142" t="str">
        <f t="shared" ref="D33:D36" si="33">CONCATENATE("ONB-",B33)</f>
        <v>ONB-SB30</v>
      </c>
      <c r="E33" s="143">
        <v>674.0</v>
      </c>
      <c r="F33" s="142" t="str">
        <f t="shared" ref="F33:F36" si="34">CONCATENATE("WHS-",B33)</f>
        <v>WHS-SB30</v>
      </c>
      <c r="G33" s="141">
        <v>741.0</v>
      </c>
      <c r="H33" s="142" t="str">
        <f t="shared" ref="H33:H36" si="35">CONCATENATE("ESS-",B33)</f>
        <v>ESS-SB30</v>
      </c>
      <c r="I33" s="141">
        <v>741.0</v>
      </c>
      <c r="J33" s="142" t="str">
        <f t="shared" ref="J33:J36" si="36">CONCATENATE("SIB-",B33)</f>
        <v>SIB-SB30</v>
      </c>
      <c r="K33" s="143">
        <v>674.0</v>
      </c>
      <c r="L33" s="144" t="str">
        <f t="shared" ref="L33:L36" si="37">CONCATENATE("GRS-",B33)</f>
        <v>GRS-SB30</v>
      </c>
      <c r="M33" s="145">
        <v>741.0</v>
      </c>
      <c r="N33" s="146" t="str">
        <f t="shared" ref="N33:N36" si="38">CONCATENATE("UPB-",B33)</f>
        <v>UPB-SB30</v>
      </c>
      <c r="O33" s="141">
        <v>741.0</v>
      </c>
      <c r="P33" s="146" t="str">
        <f t="shared" ref="P33:P36" si="39">CONCATENATE("MSL-",B33)</f>
        <v>MSL-SB30</v>
      </c>
      <c r="Q33" s="146">
        <v>741.0</v>
      </c>
      <c r="R33" s="146" t="str">
        <f t="shared" ref="R33:R36" si="40">CONCATENATE("DGS-",B33)</f>
        <v>DGS-SB30</v>
      </c>
      <c r="S33" s="112">
        <v>2.0</v>
      </c>
      <c r="T33" s="112"/>
      <c r="U33" s="112"/>
      <c r="V33" s="112"/>
      <c r="W33" s="112"/>
      <c r="X33" s="112"/>
      <c r="Y33" s="112"/>
      <c r="Z33" s="112"/>
    </row>
    <row r="34" ht="14.25" customHeight="1">
      <c r="A34" s="139" t="s">
        <v>110</v>
      </c>
      <c r="B34" s="151" t="s">
        <v>111</v>
      </c>
      <c r="C34" s="141">
        <v>794.0</v>
      </c>
      <c r="D34" s="142" t="str">
        <f t="shared" si="33"/>
        <v>ONB-SB33</v>
      </c>
      <c r="E34" s="143">
        <v>722.0</v>
      </c>
      <c r="F34" s="142" t="str">
        <f t="shared" si="34"/>
        <v>WHS-SB33</v>
      </c>
      <c r="G34" s="141">
        <v>794.0</v>
      </c>
      <c r="H34" s="142" t="str">
        <f t="shared" si="35"/>
        <v>ESS-SB33</v>
      </c>
      <c r="I34" s="141">
        <v>794.0</v>
      </c>
      <c r="J34" s="142" t="str">
        <f t="shared" si="36"/>
        <v>SIB-SB33</v>
      </c>
      <c r="K34" s="143">
        <v>722.0</v>
      </c>
      <c r="L34" s="144" t="str">
        <f t="shared" si="37"/>
        <v>GRS-SB33</v>
      </c>
      <c r="M34" s="145">
        <v>794.0</v>
      </c>
      <c r="N34" s="146" t="str">
        <f t="shared" si="38"/>
        <v>UPB-SB33</v>
      </c>
      <c r="O34" s="141">
        <v>794.0</v>
      </c>
      <c r="P34" s="146" t="str">
        <f t="shared" si="39"/>
        <v>MSL-SB33</v>
      </c>
      <c r="Q34" s="146">
        <v>794.0</v>
      </c>
      <c r="R34" s="146" t="str">
        <f t="shared" si="40"/>
        <v>DGS-SB33</v>
      </c>
      <c r="S34" s="112">
        <v>2.0</v>
      </c>
      <c r="T34" s="112"/>
      <c r="U34" s="112"/>
      <c r="V34" s="112"/>
      <c r="W34" s="112"/>
      <c r="X34" s="112"/>
      <c r="Y34" s="112"/>
      <c r="Z34" s="112"/>
    </row>
    <row r="35" ht="14.25" customHeight="1">
      <c r="A35" s="139" t="s">
        <v>112</v>
      </c>
      <c r="B35" s="147" t="s">
        <v>113</v>
      </c>
      <c r="C35" s="141">
        <v>812.0</v>
      </c>
      <c r="D35" s="142" t="str">
        <f t="shared" si="33"/>
        <v>ONB-SB36</v>
      </c>
      <c r="E35" s="143">
        <v>738.0</v>
      </c>
      <c r="F35" s="142" t="str">
        <f t="shared" si="34"/>
        <v>WHS-SB36</v>
      </c>
      <c r="G35" s="141">
        <v>812.0</v>
      </c>
      <c r="H35" s="142" t="str">
        <f t="shared" si="35"/>
        <v>ESS-SB36</v>
      </c>
      <c r="I35" s="141">
        <v>812.0</v>
      </c>
      <c r="J35" s="142" t="str">
        <f t="shared" si="36"/>
        <v>SIB-SB36</v>
      </c>
      <c r="K35" s="143">
        <v>738.0</v>
      </c>
      <c r="L35" s="144" t="str">
        <f t="shared" si="37"/>
        <v>GRS-SB36</v>
      </c>
      <c r="M35" s="145">
        <v>812.0</v>
      </c>
      <c r="N35" s="146" t="str">
        <f t="shared" si="38"/>
        <v>UPB-SB36</v>
      </c>
      <c r="O35" s="141">
        <v>812.0</v>
      </c>
      <c r="P35" s="146" t="str">
        <f t="shared" si="39"/>
        <v>MSL-SB36</v>
      </c>
      <c r="Q35" s="146">
        <v>812.0</v>
      </c>
      <c r="R35" s="146" t="str">
        <f t="shared" si="40"/>
        <v>DGS-SB36</v>
      </c>
      <c r="S35" s="112">
        <v>2.0</v>
      </c>
      <c r="T35" s="112"/>
      <c r="U35" s="112"/>
      <c r="V35" s="112"/>
      <c r="W35" s="112"/>
      <c r="X35" s="112"/>
      <c r="Y35" s="112"/>
      <c r="Z35" s="112"/>
    </row>
    <row r="36" ht="14.25" customHeight="1">
      <c r="A36" s="139" t="s">
        <v>114</v>
      </c>
      <c r="B36" s="147" t="s">
        <v>115</v>
      </c>
      <c r="C36" s="141">
        <v>883.0</v>
      </c>
      <c r="D36" s="142" t="str">
        <f t="shared" si="33"/>
        <v>ONB-SB42</v>
      </c>
      <c r="E36" s="143">
        <v>803.0</v>
      </c>
      <c r="F36" s="142" t="str">
        <f t="shared" si="34"/>
        <v>WHS-SB42</v>
      </c>
      <c r="G36" s="141">
        <v>883.0</v>
      </c>
      <c r="H36" s="142" t="str">
        <f t="shared" si="35"/>
        <v>ESS-SB42</v>
      </c>
      <c r="I36" s="141">
        <v>883.0</v>
      </c>
      <c r="J36" s="142" t="str">
        <f t="shared" si="36"/>
        <v>SIB-SB42</v>
      </c>
      <c r="K36" s="143">
        <v>803.0</v>
      </c>
      <c r="L36" s="144" t="str">
        <f t="shared" si="37"/>
        <v>GRS-SB42</v>
      </c>
      <c r="M36" s="145">
        <v>883.0</v>
      </c>
      <c r="N36" s="146" t="str">
        <f t="shared" si="38"/>
        <v>UPB-SB42</v>
      </c>
      <c r="O36" s="141">
        <v>883.0</v>
      </c>
      <c r="P36" s="146" t="str">
        <f t="shared" si="39"/>
        <v>MSL-SB42</v>
      </c>
      <c r="Q36" s="146">
        <v>883.0</v>
      </c>
      <c r="R36" s="146" t="str">
        <f t="shared" si="40"/>
        <v>DGS-SB42</v>
      </c>
      <c r="S36" s="112">
        <v>2.0</v>
      </c>
      <c r="T36" s="112"/>
      <c r="U36" s="112"/>
      <c r="V36" s="112"/>
      <c r="W36" s="112"/>
      <c r="X36" s="112"/>
      <c r="Y36" s="112"/>
      <c r="Z36" s="112"/>
    </row>
    <row r="37" ht="14.25" customHeight="1">
      <c r="A37" s="149" t="s">
        <v>116</v>
      </c>
      <c r="B37" s="147"/>
      <c r="C37" s="141"/>
      <c r="D37" s="142"/>
      <c r="E37" s="148"/>
      <c r="F37" s="142"/>
      <c r="G37" s="141"/>
      <c r="H37" s="142"/>
      <c r="I37" s="141"/>
      <c r="J37" s="142"/>
      <c r="K37" s="148"/>
      <c r="L37" s="144"/>
      <c r="M37" s="145"/>
      <c r="N37" s="146"/>
      <c r="O37" s="141"/>
      <c r="P37" s="146"/>
      <c r="Q37" s="146"/>
      <c r="R37" s="146"/>
      <c r="S37" s="112"/>
      <c r="T37" s="112"/>
      <c r="U37" s="112"/>
      <c r="V37" s="112"/>
      <c r="W37" s="112"/>
      <c r="X37" s="112"/>
      <c r="Y37" s="112"/>
      <c r="Z37" s="112"/>
    </row>
    <row r="38" ht="14.25" customHeight="1">
      <c r="A38" s="139" t="s">
        <v>117</v>
      </c>
      <c r="B38" s="147" t="s">
        <v>118</v>
      </c>
      <c r="C38" s="141">
        <v>880.0</v>
      </c>
      <c r="D38" s="142" t="str">
        <f>CONCATENATE("ONB-",B38)</f>
        <v>ONB-FSM36</v>
      </c>
      <c r="E38" s="143">
        <v>800.0</v>
      </c>
      <c r="F38" s="142" t="str">
        <f>CONCATENATE("WHS-",B38)</f>
        <v>WHS-FSM36</v>
      </c>
      <c r="G38" s="141">
        <v>880.0</v>
      </c>
      <c r="H38" s="142" t="str">
        <f>CONCATENATE("ESS-",B38)</f>
        <v>ESS-FSM36</v>
      </c>
      <c r="I38" s="141">
        <v>880.0</v>
      </c>
      <c r="J38" s="142" t="str">
        <f>CONCATENATE("SIB-",B38)</f>
        <v>SIB-FSM36</v>
      </c>
      <c r="K38" s="143">
        <v>800.0</v>
      </c>
      <c r="L38" s="144" t="str">
        <f>CONCATENATE("GRS-",B38)</f>
        <v>GRS-FSM36</v>
      </c>
      <c r="M38" s="145">
        <v>880.0</v>
      </c>
      <c r="N38" s="146" t="str">
        <f>CONCATENATE("UPB-",B38)</f>
        <v>UPB-FSM36</v>
      </c>
      <c r="O38" s="141">
        <v>880.0</v>
      </c>
      <c r="P38" s="146" t="str">
        <f>CONCATENATE("MSL-",B38)</f>
        <v>MSL-FSM36</v>
      </c>
      <c r="Q38" s="146">
        <v>880.0</v>
      </c>
      <c r="R38" s="146" t="str">
        <f>CONCATENATE("DGS-",B38)</f>
        <v>DGS-FSM36</v>
      </c>
      <c r="S38" s="112">
        <v>2.0</v>
      </c>
      <c r="T38" s="112"/>
      <c r="U38" s="112"/>
      <c r="V38" s="112"/>
      <c r="W38" s="112"/>
      <c r="X38" s="112"/>
      <c r="Y38" s="112"/>
      <c r="Z38" s="112"/>
    </row>
    <row r="39" ht="14.25" customHeight="1">
      <c r="A39" s="149" t="s">
        <v>119</v>
      </c>
      <c r="B39" s="147"/>
      <c r="C39" s="141"/>
      <c r="D39" s="142"/>
      <c r="E39" s="148"/>
      <c r="F39" s="142"/>
      <c r="G39" s="141"/>
      <c r="H39" s="142"/>
      <c r="I39" s="141"/>
      <c r="J39" s="142"/>
      <c r="K39" s="148"/>
      <c r="L39" s="144"/>
      <c r="M39" s="145"/>
      <c r="N39" s="146"/>
      <c r="O39" s="141"/>
      <c r="P39" s="146"/>
      <c r="Q39" s="146"/>
      <c r="R39" s="146"/>
      <c r="S39" s="112"/>
      <c r="T39" s="112"/>
      <c r="U39" s="112"/>
      <c r="V39" s="112"/>
      <c r="W39" s="112"/>
      <c r="X39" s="112"/>
      <c r="Y39" s="112"/>
      <c r="Z39" s="112"/>
    </row>
    <row r="40" ht="14.25" customHeight="1">
      <c r="A40" s="139" t="s">
        <v>120</v>
      </c>
      <c r="B40" s="151" t="s">
        <v>121</v>
      </c>
      <c r="C40" s="141">
        <v>982.0</v>
      </c>
      <c r="D40" s="142" t="str">
        <f>CONCATENATE("ONB-",B40)</f>
        <v>ONB-CSB42</v>
      </c>
      <c r="E40" s="143">
        <v>893.0</v>
      </c>
      <c r="F40" s="142" t="str">
        <f>CONCATENATE("WHS-",B40)</f>
        <v>WHS-CSB42</v>
      </c>
      <c r="G40" s="141">
        <v>982.0</v>
      </c>
      <c r="H40" s="142" t="str">
        <f>CONCATENATE("ESS-",B40)</f>
        <v>ESS-CSB42</v>
      </c>
      <c r="I40" s="141">
        <v>982.0</v>
      </c>
      <c r="J40" s="142" t="str">
        <f>CONCATENATE("SIB-",B40)</f>
        <v>SIB-CSB42</v>
      </c>
      <c r="K40" s="143">
        <v>893.0</v>
      </c>
      <c r="L40" s="144" t="str">
        <f>CONCATENATE("GRS-",B40)</f>
        <v>GRS-CSB42</v>
      </c>
      <c r="M40" s="145">
        <v>982.0</v>
      </c>
      <c r="N40" s="146" t="str">
        <f>CONCATENATE("UPB-",B40)</f>
        <v>UPB-CSB42</v>
      </c>
      <c r="O40" s="141">
        <v>982.0</v>
      </c>
      <c r="P40" s="146" t="str">
        <f>CONCATENATE("MSL-",B40)</f>
        <v>MSL-CSB42</v>
      </c>
      <c r="Q40" s="146">
        <v>982.0</v>
      </c>
      <c r="R40" s="146" t="str">
        <f>CONCATENATE("DGS-",B40)</f>
        <v>DGS-CSB42</v>
      </c>
      <c r="S40" s="112">
        <v>2.0</v>
      </c>
      <c r="T40" s="112"/>
      <c r="U40" s="112"/>
      <c r="V40" s="112"/>
      <c r="W40" s="112"/>
      <c r="X40" s="112"/>
      <c r="Y40" s="112"/>
      <c r="Z40" s="112"/>
    </row>
    <row r="41" ht="14.25" customHeight="1">
      <c r="A41" s="149" t="s">
        <v>122</v>
      </c>
      <c r="B41" s="151"/>
      <c r="C41" s="141"/>
      <c r="D41" s="142"/>
      <c r="E41" s="148"/>
      <c r="F41" s="142"/>
      <c r="G41" s="141"/>
      <c r="H41" s="142"/>
      <c r="I41" s="141"/>
      <c r="J41" s="142"/>
      <c r="K41" s="148"/>
      <c r="L41" s="144"/>
      <c r="M41" s="145"/>
      <c r="N41" s="146"/>
      <c r="O41" s="141"/>
      <c r="P41" s="146"/>
      <c r="Q41" s="146"/>
      <c r="R41" s="146"/>
      <c r="S41" s="112"/>
      <c r="T41" s="112"/>
      <c r="U41" s="112"/>
      <c r="V41" s="112"/>
      <c r="W41" s="112"/>
      <c r="X41" s="112"/>
      <c r="Y41" s="112"/>
      <c r="Z41" s="112"/>
    </row>
    <row r="42" ht="14.25" customHeight="1">
      <c r="A42" s="139" t="s">
        <v>123</v>
      </c>
      <c r="B42" s="147" t="s">
        <v>124</v>
      </c>
      <c r="C42" s="141">
        <v>1165.0</v>
      </c>
      <c r="D42" s="142" t="str">
        <f t="shared" ref="D42:D43" si="41">CONCATENATE("ONB-",B42)</f>
        <v>ONB-BLS36-SP</v>
      </c>
      <c r="E42" s="143">
        <v>1059.0</v>
      </c>
      <c r="F42" s="142" t="str">
        <f t="shared" ref="F42:F43" si="42">CONCATENATE("WHS-",B42)</f>
        <v>WHS-BLS36-SP</v>
      </c>
      <c r="G42" s="141">
        <v>1165.0</v>
      </c>
      <c r="H42" s="142" t="str">
        <f t="shared" ref="H42:H43" si="43">CONCATENATE("ESS-",B42)</f>
        <v>ESS-BLS36-SP</v>
      </c>
      <c r="I42" s="141">
        <v>1165.0</v>
      </c>
      <c r="J42" s="142" t="str">
        <f t="shared" ref="J42:J43" si="44">CONCATENATE("SIB-",B42)</f>
        <v>SIB-BLS36-SP</v>
      </c>
      <c r="K42" s="143">
        <v>1059.0</v>
      </c>
      <c r="L42" s="144" t="str">
        <f t="shared" ref="L42:L43" si="45">CONCATENATE("GRS-",B42)</f>
        <v>GRS-BLS36-SP</v>
      </c>
      <c r="M42" s="145">
        <v>1165.0</v>
      </c>
      <c r="N42" s="146" t="str">
        <f t="shared" ref="N42:N43" si="46">CONCATENATE("UPB-",B42)</f>
        <v>UPB-BLS36-SP</v>
      </c>
      <c r="O42" s="141">
        <v>1165.0</v>
      </c>
      <c r="P42" s="146" t="str">
        <f t="shared" ref="P42:P43" si="47">CONCATENATE("MSL-",B42)</f>
        <v>MSL-BLS36-SP</v>
      </c>
      <c r="Q42" s="146">
        <v>1165.0</v>
      </c>
      <c r="R42" s="146" t="str">
        <f t="shared" ref="R42:R43" si="48">CONCATENATE("DGS-",B42)</f>
        <v>DGS-BLS36-SP</v>
      </c>
      <c r="S42" s="112">
        <v>1.0</v>
      </c>
      <c r="T42" s="112"/>
      <c r="U42" s="112"/>
      <c r="V42" s="112"/>
      <c r="W42" s="112"/>
      <c r="X42" s="112"/>
      <c r="Y42" s="112"/>
      <c r="Z42" s="112"/>
    </row>
    <row r="43" ht="14.25" customHeight="1">
      <c r="A43" s="139" t="s">
        <v>125</v>
      </c>
      <c r="B43" s="147" t="s">
        <v>126</v>
      </c>
      <c r="C43" s="141">
        <v>1036.0</v>
      </c>
      <c r="D43" s="142" t="str">
        <f t="shared" si="41"/>
        <v>ONB-BBC42</v>
      </c>
      <c r="E43" s="143">
        <v>942.0</v>
      </c>
      <c r="F43" s="142" t="str">
        <f t="shared" si="42"/>
        <v>WHS-BBC42</v>
      </c>
      <c r="G43" s="141">
        <v>1036.0</v>
      </c>
      <c r="H43" s="142" t="str">
        <f t="shared" si="43"/>
        <v>ESS-BBC42</v>
      </c>
      <c r="I43" s="141">
        <v>1036.0</v>
      </c>
      <c r="J43" s="142" t="str">
        <f t="shared" si="44"/>
        <v>SIB-BBC42</v>
      </c>
      <c r="K43" s="143">
        <v>942.0</v>
      </c>
      <c r="L43" s="144" t="str">
        <f t="shared" si="45"/>
        <v>GRS-BBC42</v>
      </c>
      <c r="M43" s="145">
        <v>1036.0</v>
      </c>
      <c r="N43" s="146" t="str">
        <f t="shared" si="46"/>
        <v>UPB-BBC42</v>
      </c>
      <c r="O43" s="141">
        <v>1036.0</v>
      </c>
      <c r="P43" s="146" t="str">
        <f t="shared" si="47"/>
        <v>MSL-BBC42</v>
      </c>
      <c r="Q43" s="146">
        <v>1036.0</v>
      </c>
      <c r="R43" s="146" t="str">
        <f t="shared" si="48"/>
        <v>DGS-BBC42</v>
      </c>
      <c r="S43" s="112">
        <v>2.0</v>
      </c>
      <c r="T43" s="112"/>
      <c r="U43" s="112"/>
      <c r="V43" s="112"/>
      <c r="W43" s="112"/>
      <c r="X43" s="112"/>
      <c r="Y43" s="112"/>
      <c r="Z43" s="112"/>
    </row>
    <row r="44" ht="14.25" customHeight="1">
      <c r="A44" s="149" t="s">
        <v>127</v>
      </c>
      <c r="B44" s="147"/>
      <c r="C44" s="141"/>
      <c r="D44" s="142"/>
      <c r="E44" s="148"/>
      <c r="F44" s="142"/>
      <c r="G44" s="141"/>
      <c r="H44" s="142"/>
      <c r="I44" s="141"/>
      <c r="J44" s="142"/>
      <c r="K44" s="148"/>
      <c r="L44" s="144"/>
      <c r="M44" s="145"/>
      <c r="N44" s="146"/>
      <c r="O44" s="141"/>
      <c r="P44" s="146"/>
      <c r="Q44" s="146"/>
      <c r="R44" s="146"/>
      <c r="S44" s="112"/>
      <c r="T44" s="112"/>
      <c r="U44" s="112"/>
      <c r="V44" s="112"/>
      <c r="W44" s="112"/>
      <c r="X44" s="112"/>
      <c r="Y44" s="112"/>
      <c r="Z44" s="112"/>
    </row>
    <row r="45" ht="14.25" customHeight="1">
      <c r="A45" s="139" t="s">
        <v>128</v>
      </c>
      <c r="B45" s="147" t="s">
        <v>129</v>
      </c>
      <c r="C45" s="141">
        <v>517.0</v>
      </c>
      <c r="D45" s="142" t="str">
        <f t="shared" ref="D45:D46" si="49">CONCATENATE("ONB-",B45)</f>
        <v>ONB-BWRC6</v>
      </c>
      <c r="E45" s="143">
        <v>470.0</v>
      </c>
      <c r="F45" s="142" t="str">
        <f t="shared" ref="F45:F46" si="50">CONCATENATE("WHS-",B45)</f>
        <v>WHS-BWRC6</v>
      </c>
      <c r="G45" s="141">
        <v>517.0</v>
      </c>
      <c r="H45" s="142" t="str">
        <f t="shared" ref="H45:H46" si="51">CONCATENATE("ESS-",B45)</f>
        <v>ESS-BWRC6</v>
      </c>
      <c r="I45" s="141">
        <v>517.0</v>
      </c>
      <c r="J45" s="142" t="str">
        <f t="shared" ref="J45:J46" si="52">CONCATENATE("SIB-",B45)</f>
        <v>SIB-BWRC6</v>
      </c>
      <c r="K45" s="143">
        <v>470.0</v>
      </c>
      <c r="L45" s="144" t="str">
        <f t="shared" ref="L45:L46" si="53">CONCATENATE("GRS-",B45)</f>
        <v>GRS-BWRC6</v>
      </c>
      <c r="M45" s="145">
        <v>517.0</v>
      </c>
      <c r="N45" s="146" t="str">
        <f t="shared" ref="N45:N46" si="54">CONCATENATE("UPB-",B45)</f>
        <v>UPB-BWRC6</v>
      </c>
      <c r="O45" s="141">
        <v>517.0</v>
      </c>
      <c r="P45" s="146" t="str">
        <f t="shared" ref="P45:P46" si="55">CONCATENATE("MSL-",B45)</f>
        <v>MSL-BWRC6</v>
      </c>
      <c r="Q45" s="146">
        <v>517.0</v>
      </c>
      <c r="R45" s="146" t="str">
        <f t="shared" ref="R45:R46" si="56">CONCATENATE("DGS-",B45)</f>
        <v>DGS-BWRC6</v>
      </c>
      <c r="S45" s="112">
        <v>0.0</v>
      </c>
      <c r="T45" s="112"/>
      <c r="U45" s="112"/>
      <c r="V45" s="112"/>
      <c r="W45" s="112"/>
      <c r="X45" s="112"/>
      <c r="Y45" s="112"/>
      <c r="Z45" s="112"/>
    </row>
    <row r="46" ht="14.25" customHeight="1">
      <c r="A46" s="139" t="s">
        <v>130</v>
      </c>
      <c r="B46" s="147" t="s">
        <v>131</v>
      </c>
      <c r="C46" s="141">
        <v>494.0</v>
      </c>
      <c r="D46" s="142" t="str">
        <f t="shared" si="49"/>
        <v>ONB-SP09</v>
      </c>
      <c r="E46" s="143">
        <v>449.0</v>
      </c>
      <c r="F46" s="142" t="str">
        <f t="shared" si="50"/>
        <v>WHS-SP09</v>
      </c>
      <c r="G46" s="141">
        <v>494.0</v>
      </c>
      <c r="H46" s="142" t="str">
        <f t="shared" si="51"/>
        <v>ESS-SP09</v>
      </c>
      <c r="I46" s="141">
        <v>494.0</v>
      </c>
      <c r="J46" s="142" t="str">
        <f t="shared" si="52"/>
        <v>SIB-SP09</v>
      </c>
      <c r="K46" s="143">
        <v>449.0</v>
      </c>
      <c r="L46" s="144" t="str">
        <f t="shared" si="53"/>
        <v>GRS-SP09</v>
      </c>
      <c r="M46" s="145">
        <v>494.0</v>
      </c>
      <c r="N46" s="146" t="str">
        <f t="shared" si="54"/>
        <v>UPB-SP09</v>
      </c>
      <c r="O46" s="141">
        <v>494.0</v>
      </c>
      <c r="P46" s="146" t="str">
        <f t="shared" si="55"/>
        <v>MSL-SP09</v>
      </c>
      <c r="Q46" s="146">
        <v>494.0</v>
      </c>
      <c r="R46" s="146" t="str">
        <f t="shared" si="56"/>
        <v>DGS-SP09</v>
      </c>
      <c r="S46" s="112">
        <v>1.0</v>
      </c>
      <c r="T46" s="112"/>
      <c r="U46" s="112"/>
      <c r="V46" s="112"/>
      <c r="W46" s="112"/>
      <c r="X46" s="112"/>
      <c r="Y46" s="112"/>
      <c r="Z46" s="112"/>
    </row>
    <row r="47" ht="14.25" customHeight="1">
      <c r="A47" s="149" t="s">
        <v>132</v>
      </c>
      <c r="B47" s="147"/>
      <c r="C47" s="141"/>
      <c r="D47" s="142"/>
      <c r="E47" s="148"/>
      <c r="F47" s="142"/>
      <c r="G47" s="141"/>
      <c r="H47" s="142"/>
      <c r="I47" s="141"/>
      <c r="J47" s="142"/>
      <c r="K47" s="148"/>
      <c r="L47" s="144"/>
      <c r="M47" s="145"/>
      <c r="N47" s="146"/>
      <c r="O47" s="141"/>
      <c r="P47" s="146"/>
      <c r="Q47" s="146"/>
      <c r="R47" s="146"/>
      <c r="S47" s="112"/>
      <c r="T47" s="112"/>
      <c r="U47" s="112"/>
      <c r="V47" s="112"/>
      <c r="W47" s="112"/>
      <c r="X47" s="112"/>
      <c r="Y47" s="112"/>
      <c r="Z47" s="112"/>
    </row>
    <row r="48" ht="14.25" customHeight="1">
      <c r="A48" s="139" t="s">
        <v>133</v>
      </c>
      <c r="B48" s="147" t="s">
        <v>134</v>
      </c>
      <c r="C48" s="141">
        <v>1030.0</v>
      </c>
      <c r="D48" s="142" t="str">
        <f t="shared" ref="D48:D49" si="57">CONCATENATE("ONB-",B48)</f>
        <v>ONB-BEC24</v>
      </c>
      <c r="E48" s="143">
        <v>936.0</v>
      </c>
      <c r="F48" s="142" t="str">
        <f t="shared" ref="F48:F49" si="58">CONCATENATE("WHS-",B48)</f>
        <v>WHS-BEC24</v>
      </c>
      <c r="G48" s="141">
        <v>1030.0</v>
      </c>
      <c r="H48" s="142" t="str">
        <f t="shared" ref="H48:H49" si="59">CONCATENATE("ESS-",B48)</f>
        <v>ESS-BEC24</v>
      </c>
      <c r="I48" s="141">
        <v>1030.0</v>
      </c>
      <c r="J48" s="142" t="str">
        <f t="shared" ref="J48:J49" si="60">CONCATENATE("SIB-",B48)</f>
        <v>SIB-BEC24</v>
      </c>
      <c r="K48" s="143">
        <v>936.0</v>
      </c>
      <c r="L48" s="144" t="str">
        <f t="shared" ref="L48:L49" si="61">CONCATENATE("GRS-",B48)</f>
        <v>GRS-BEC24</v>
      </c>
      <c r="M48" s="145">
        <v>1030.0</v>
      </c>
      <c r="N48" s="146" t="str">
        <f t="shared" ref="N48:N49" si="62">CONCATENATE("UPB-",B48)</f>
        <v>UPB-BEC24</v>
      </c>
      <c r="O48" s="141">
        <v>1030.0</v>
      </c>
      <c r="P48" s="146" t="str">
        <f t="shared" ref="P48:P49" si="63">CONCATENATE("MSL-",B48)</f>
        <v>MSL-BEC24</v>
      </c>
      <c r="Q48" s="146">
        <v>1030.0</v>
      </c>
      <c r="R48" s="146" t="str">
        <f t="shared" ref="R48:R49" si="64">CONCATENATE("DGS-",B48)</f>
        <v>DGS-BEC24</v>
      </c>
      <c r="S48" s="112">
        <v>2.0</v>
      </c>
      <c r="T48" s="112"/>
      <c r="U48" s="112"/>
      <c r="V48" s="112"/>
      <c r="W48" s="112"/>
      <c r="X48" s="112"/>
      <c r="Y48" s="112"/>
      <c r="Z48" s="112"/>
    </row>
    <row r="49" ht="14.25" customHeight="1">
      <c r="A49" s="139" t="s">
        <v>135</v>
      </c>
      <c r="B49" s="147" t="s">
        <v>136</v>
      </c>
      <c r="C49" s="141">
        <v>648.0</v>
      </c>
      <c r="D49" s="142" t="str">
        <f t="shared" si="57"/>
        <v>ONB-BES09L/R</v>
      </c>
      <c r="E49" s="143">
        <v>589.0</v>
      </c>
      <c r="F49" s="142" t="str">
        <f t="shared" si="58"/>
        <v>WHS-BES09L/R</v>
      </c>
      <c r="G49" s="141">
        <v>648.0</v>
      </c>
      <c r="H49" s="142" t="str">
        <f t="shared" si="59"/>
        <v>ESS-BES09L/R</v>
      </c>
      <c r="I49" s="141">
        <v>648.0</v>
      </c>
      <c r="J49" s="142" t="str">
        <f t="shared" si="60"/>
        <v>SIB-BES09L/R</v>
      </c>
      <c r="K49" s="143">
        <v>589.0</v>
      </c>
      <c r="L49" s="144" t="str">
        <f t="shared" si="61"/>
        <v>GRS-BES09L/R</v>
      </c>
      <c r="M49" s="145">
        <v>648.0</v>
      </c>
      <c r="N49" s="146" t="str">
        <f t="shared" si="62"/>
        <v>UPB-BES09L/R</v>
      </c>
      <c r="O49" s="141">
        <v>648.0</v>
      </c>
      <c r="P49" s="146" t="str">
        <f t="shared" si="63"/>
        <v>MSL-BES09L/R</v>
      </c>
      <c r="Q49" s="146">
        <v>648.0</v>
      </c>
      <c r="R49" s="146" t="str">
        <f t="shared" si="64"/>
        <v>DGS-BES09L/R</v>
      </c>
      <c r="S49" s="112">
        <v>0.0</v>
      </c>
      <c r="T49" s="112"/>
      <c r="U49" s="112"/>
      <c r="V49" s="112"/>
      <c r="W49" s="112"/>
      <c r="X49" s="112"/>
      <c r="Y49" s="112"/>
      <c r="Z49" s="112"/>
    </row>
    <row r="50" ht="14.25" customHeight="1">
      <c r="A50" s="149" t="s">
        <v>137</v>
      </c>
      <c r="B50" s="147"/>
      <c r="C50" s="141"/>
      <c r="D50" s="142"/>
      <c r="E50" s="148"/>
      <c r="F50" s="142"/>
      <c r="G50" s="141"/>
      <c r="H50" s="142"/>
      <c r="I50" s="141"/>
      <c r="J50" s="142"/>
      <c r="K50" s="148"/>
      <c r="L50" s="144"/>
      <c r="M50" s="145"/>
      <c r="N50" s="146"/>
      <c r="O50" s="141"/>
      <c r="P50" s="146"/>
      <c r="Q50" s="146"/>
      <c r="R50" s="146"/>
      <c r="S50" s="112"/>
      <c r="T50" s="112"/>
      <c r="U50" s="112"/>
      <c r="V50" s="112"/>
      <c r="W50" s="112"/>
      <c r="X50" s="112"/>
      <c r="Y50" s="112"/>
      <c r="Z50" s="112"/>
    </row>
    <row r="51" ht="14.25" customHeight="1">
      <c r="A51" s="139" t="s">
        <v>138</v>
      </c>
      <c r="B51" s="152" t="s">
        <v>139</v>
      </c>
      <c r="C51" s="141">
        <v>1472.0</v>
      </c>
      <c r="D51" s="142" t="str">
        <f t="shared" ref="D51:D59" si="65">CONCATENATE("ONB-",B51)</f>
        <v>ONB-PC188424</v>
      </c>
      <c r="E51" s="143">
        <v>1338.0</v>
      </c>
      <c r="F51" s="142" t="str">
        <f t="shared" ref="F51:F59" si="66">CONCATENATE("WHS-",B51)</f>
        <v>WHS-PC188424</v>
      </c>
      <c r="G51" s="141">
        <v>1472.0</v>
      </c>
      <c r="H51" s="142" t="str">
        <f t="shared" ref="H51:H59" si="67">CONCATENATE("ESS-",B51)</f>
        <v>ESS-PC188424</v>
      </c>
      <c r="I51" s="141">
        <v>1472.0</v>
      </c>
      <c r="J51" s="142" t="str">
        <f t="shared" ref="J51:J59" si="68">CONCATENATE("SIB-",B51)</f>
        <v>SIB-PC188424</v>
      </c>
      <c r="K51" s="143">
        <v>1338.0</v>
      </c>
      <c r="L51" s="144" t="str">
        <f t="shared" ref="L51:L59" si="69">CONCATENATE("GRS-",B51)</f>
        <v>GRS-PC188424</v>
      </c>
      <c r="M51" s="145">
        <v>1472.0</v>
      </c>
      <c r="N51" s="146" t="str">
        <f t="shared" ref="N51:N59" si="70">CONCATENATE("UPB-",B51)</f>
        <v>UPB-PC188424</v>
      </c>
      <c r="O51" s="141">
        <v>1472.0</v>
      </c>
      <c r="P51" s="146" t="str">
        <f t="shared" ref="P51:P59" si="71">CONCATENATE("MSL-",B51)</f>
        <v>MSL-PC188424</v>
      </c>
      <c r="Q51" s="146">
        <v>1472.0</v>
      </c>
      <c r="R51" s="146" t="str">
        <f t="shared" ref="R51:R59" si="72">CONCATENATE("DGS-",B51)</f>
        <v>DGS-PC188424</v>
      </c>
      <c r="S51" s="112">
        <v>2.0</v>
      </c>
      <c r="T51" s="112"/>
      <c r="U51" s="112"/>
      <c r="V51" s="112"/>
      <c r="W51" s="112"/>
      <c r="X51" s="112"/>
      <c r="Y51" s="112"/>
      <c r="Z51" s="112"/>
    </row>
    <row r="52" ht="14.25" customHeight="1">
      <c r="A52" s="139" t="s">
        <v>140</v>
      </c>
      <c r="B52" s="147" t="s">
        <v>141</v>
      </c>
      <c r="C52" s="141">
        <v>1577.0</v>
      </c>
      <c r="D52" s="142" t="str">
        <f t="shared" si="65"/>
        <v>ONB-PC189024</v>
      </c>
      <c r="E52" s="143">
        <v>1434.0</v>
      </c>
      <c r="F52" s="142" t="str">
        <f t="shared" si="66"/>
        <v>WHS-PC189024</v>
      </c>
      <c r="G52" s="141">
        <v>1577.0</v>
      </c>
      <c r="H52" s="142" t="str">
        <f t="shared" si="67"/>
        <v>ESS-PC189024</v>
      </c>
      <c r="I52" s="141">
        <v>1577.0</v>
      </c>
      <c r="J52" s="142" t="str">
        <f t="shared" si="68"/>
        <v>SIB-PC189024</v>
      </c>
      <c r="K52" s="143">
        <v>1434.0</v>
      </c>
      <c r="L52" s="144" t="str">
        <f t="shared" si="69"/>
        <v>GRS-PC189024</v>
      </c>
      <c r="M52" s="145">
        <v>1577.0</v>
      </c>
      <c r="N52" s="146" t="str">
        <f t="shared" si="70"/>
        <v>UPB-PC189024</v>
      </c>
      <c r="O52" s="141">
        <v>1577.0</v>
      </c>
      <c r="P52" s="146" t="str">
        <f t="shared" si="71"/>
        <v>MSL-PC189024</v>
      </c>
      <c r="Q52" s="146">
        <v>1577.0</v>
      </c>
      <c r="R52" s="146" t="str">
        <f t="shared" si="72"/>
        <v>DGS-PC189024</v>
      </c>
      <c r="S52" s="112">
        <v>2.0</v>
      </c>
      <c r="T52" s="112"/>
      <c r="U52" s="112"/>
      <c r="V52" s="112"/>
      <c r="W52" s="112"/>
      <c r="X52" s="112"/>
      <c r="Y52" s="112"/>
      <c r="Z52" s="112"/>
    </row>
    <row r="53" ht="14.25" customHeight="1">
      <c r="A53" s="139" t="s">
        <v>142</v>
      </c>
      <c r="B53" s="147" t="s">
        <v>143</v>
      </c>
      <c r="C53" s="141">
        <v>1625.0</v>
      </c>
      <c r="D53" s="142" t="str">
        <f t="shared" si="65"/>
        <v>ONB-PC189624</v>
      </c>
      <c r="E53" s="143">
        <v>1477.0</v>
      </c>
      <c r="F53" s="142" t="str">
        <f t="shared" si="66"/>
        <v>WHS-PC189624</v>
      </c>
      <c r="G53" s="141">
        <v>1625.0</v>
      </c>
      <c r="H53" s="142" t="str">
        <f t="shared" si="67"/>
        <v>ESS-PC189624</v>
      </c>
      <c r="I53" s="141">
        <v>1625.0</v>
      </c>
      <c r="J53" s="142" t="str">
        <f t="shared" si="68"/>
        <v>SIB-PC189624</v>
      </c>
      <c r="K53" s="143">
        <v>1477.0</v>
      </c>
      <c r="L53" s="144" t="str">
        <f t="shared" si="69"/>
        <v>GRS-PC189624</v>
      </c>
      <c r="M53" s="145">
        <v>1625.0</v>
      </c>
      <c r="N53" s="146" t="str">
        <f t="shared" si="70"/>
        <v>UPB-PC189624</v>
      </c>
      <c r="O53" s="141">
        <v>1625.0</v>
      </c>
      <c r="P53" s="146" t="str">
        <f t="shared" si="71"/>
        <v>MSL-PC189624</v>
      </c>
      <c r="Q53" s="146">
        <v>1625.0</v>
      </c>
      <c r="R53" s="146" t="str">
        <f t="shared" si="72"/>
        <v>DGS-PC189624</v>
      </c>
      <c r="S53" s="112">
        <v>2.0</v>
      </c>
      <c r="T53" s="112"/>
      <c r="U53" s="112"/>
      <c r="V53" s="112"/>
      <c r="W53" s="112"/>
      <c r="X53" s="112"/>
      <c r="Y53" s="112"/>
      <c r="Z53" s="112"/>
    </row>
    <row r="54" ht="14.25" customHeight="1">
      <c r="A54" s="139" t="s">
        <v>144</v>
      </c>
      <c r="B54" s="152" t="s">
        <v>145</v>
      </c>
      <c r="C54" s="141">
        <v>1707.0</v>
      </c>
      <c r="D54" s="142" t="str">
        <f t="shared" si="65"/>
        <v>ONB-PC248424</v>
      </c>
      <c r="E54" s="143">
        <v>1552.0</v>
      </c>
      <c r="F54" s="142" t="str">
        <f t="shared" si="66"/>
        <v>WHS-PC248424</v>
      </c>
      <c r="G54" s="141">
        <v>1707.0</v>
      </c>
      <c r="H54" s="142" t="str">
        <f t="shared" si="67"/>
        <v>ESS-PC248424</v>
      </c>
      <c r="I54" s="141">
        <v>1707.0</v>
      </c>
      <c r="J54" s="142" t="str">
        <f t="shared" si="68"/>
        <v>SIB-PC248424</v>
      </c>
      <c r="K54" s="143">
        <v>1552.0</v>
      </c>
      <c r="L54" s="144" t="str">
        <f t="shared" si="69"/>
        <v>GRS-PC248424</v>
      </c>
      <c r="M54" s="145">
        <v>1707.0</v>
      </c>
      <c r="N54" s="146" t="str">
        <f t="shared" si="70"/>
        <v>UPB-PC248424</v>
      </c>
      <c r="O54" s="141">
        <v>1707.0</v>
      </c>
      <c r="P54" s="146" t="str">
        <f t="shared" si="71"/>
        <v>MSL-PC248424</v>
      </c>
      <c r="Q54" s="146">
        <v>1707.0</v>
      </c>
      <c r="R54" s="146" t="str">
        <f t="shared" si="72"/>
        <v>DGS-PC248424</v>
      </c>
      <c r="S54" s="112">
        <v>4.0</v>
      </c>
      <c r="T54" s="112"/>
      <c r="U54" s="112"/>
      <c r="V54" s="112"/>
      <c r="W54" s="112"/>
      <c r="X54" s="112"/>
      <c r="Y54" s="112"/>
      <c r="Z54" s="112"/>
    </row>
    <row r="55" ht="14.25" customHeight="1">
      <c r="A55" s="139" t="s">
        <v>146</v>
      </c>
      <c r="B55" s="147" t="s">
        <v>147</v>
      </c>
      <c r="C55" s="141">
        <v>1806.0</v>
      </c>
      <c r="D55" s="142" t="str">
        <f t="shared" si="65"/>
        <v>ONB-PC249024</v>
      </c>
      <c r="E55" s="143">
        <v>1642.0</v>
      </c>
      <c r="F55" s="142" t="str">
        <f t="shared" si="66"/>
        <v>WHS-PC249024</v>
      </c>
      <c r="G55" s="141">
        <v>1806.0</v>
      </c>
      <c r="H55" s="142" t="str">
        <f t="shared" si="67"/>
        <v>ESS-PC249024</v>
      </c>
      <c r="I55" s="141">
        <v>1806.0</v>
      </c>
      <c r="J55" s="142" t="str">
        <f t="shared" si="68"/>
        <v>SIB-PC249024</v>
      </c>
      <c r="K55" s="143">
        <v>1642.0</v>
      </c>
      <c r="L55" s="144" t="str">
        <f t="shared" si="69"/>
        <v>GRS-PC249024</v>
      </c>
      <c r="M55" s="145">
        <v>1806.0</v>
      </c>
      <c r="N55" s="146" t="str">
        <f t="shared" si="70"/>
        <v>UPB-PC249024</v>
      </c>
      <c r="O55" s="141">
        <v>1806.0</v>
      </c>
      <c r="P55" s="146" t="str">
        <f t="shared" si="71"/>
        <v>MSL-PC249024</v>
      </c>
      <c r="Q55" s="146">
        <v>1806.0</v>
      </c>
      <c r="R55" s="146" t="str">
        <f t="shared" si="72"/>
        <v>DGS-PC249024</v>
      </c>
      <c r="S55" s="112">
        <v>4.0</v>
      </c>
      <c r="T55" s="112"/>
      <c r="U55" s="112"/>
      <c r="V55" s="112"/>
      <c r="W55" s="112"/>
      <c r="X55" s="112"/>
      <c r="Y55" s="112"/>
      <c r="Z55" s="112"/>
    </row>
    <row r="56" ht="14.25" customHeight="1">
      <c r="A56" s="139" t="s">
        <v>148</v>
      </c>
      <c r="B56" s="147" t="s">
        <v>149</v>
      </c>
      <c r="C56" s="141">
        <v>1871.0</v>
      </c>
      <c r="D56" s="142" t="str">
        <f t="shared" si="65"/>
        <v>ONB-PC249624</v>
      </c>
      <c r="E56" s="143">
        <v>1701.0</v>
      </c>
      <c r="F56" s="142" t="str">
        <f t="shared" si="66"/>
        <v>WHS-PC249624</v>
      </c>
      <c r="G56" s="141">
        <v>1871.0</v>
      </c>
      <c r="H56" s="142" t="str">
        <f t="shared" si="67"/>
        <v>ESS-PC249624</v>
      </c>
      <c r="I56" s="141">
        <v>1871.0</v>
      </c>
      <c r="J56" s="142" t="str">
        <f t="shared" si="68"/>
        <v>SIB-PC249624</v>
      </c>
      <c r="K56" s="143">
        <v>1701.0</v>
      </c>
      <c r="L56" s="144" t="str">
        <f t="shared" si="69"/>
        <v>GRS-PC249624</v>
      </c>
      <c r="M56" s="145">
        <v>1871.0</v>
      </c>
      <c r="N56" s="146" t="str">
        <f t="shared" si="70"/>
        <v>UPB-PC249624</v>
      </c>
      <c r="O56" s="141">
        <v>1871.0</v>
      </c>
      <c r="P56" s="146" t="str">
        <f t="shared" si="71"/>
        <v>MSL-PC249624</v>
      </c>
      <c r="Q56" s="146">
        <v>1871.0</v>
      </c>
      <c r="R56" s="146" t="str">
        <f t="shared" si="72"/>
        <v>DGS-PC249624</v>
      </c>
      <c r="S56" s="112">
        <v>4.0</v>
      </c>
      <c r="T56" s="112"/>
      <c r="U56" s="112"/>
      <c r="V56" s="112"/>
      <c r="W56" s="112"/>
      <c r="X56" s="112"/>
      <c r="Y56" s="112"/>
      <c r="Z56" s="112"/>
    </row>
    <row r="57" ht="14.25" customHeight="1">
      <c r="A57" s="139" t="s">
        <v>150</v>
      </c>
      <c r="B57" s="151" t="s">
        <v>151</v>
      </c>
      <c r="C57" s="141">
        <v>2119.0</v>
      </c>
      <c r="D57" s="142" t="str">
        <f t="shared" si="65"/>
        <v>ONB-PC308424</v>
      </c>
      <c r="E57" s="143">
        <v>1926.0</v>
      </c>
      <c r="F57" s="142" t="str">
        <f t="shared" si="66"/>
        <v>WHS-PC308424</v>
      </c>
      <c r="G57" s="141">
        <v>2119.0</v>
      </c>
      <c r="H57" s="142" t="str">
        <f t="shared" si="67"/>
        <v>ESS-PC308424</v>
      </c>
      <c r="I57" s="141">
        <v>2119.0</v>
      </c>
      <c r="J57" s="142" t="str">
        <f t="shared" si="68"/>
        <v>SIB-PC308424</v>
      </c>
      <c r="K57" s="143">
        <v>1926.0</v>
      </c>
      <c r="L57" s="144" t="str">
        <f t="shared" si="69"/>
        <v>GRS-PC308424</v>
      </c>
      <c r="M57" s="145">
        <v>2119.0</v>
      </c>
      <c r="N57" s="146" t="str">
        <f t="shared" si="70"/>
        <v>UPB-PC308424</v>
      </c>
      <c r="O57" s="141">
        <v>2119.0</v>
      </c>
      <c r="P57" s="146" t="str">
        <f t="shared" si="71"/>
        <v>MSL-PC308424</v>
      </c>
      <c r="Q57" s="146">
        <v>2119.0</v>
      </c>
      <c r="R57" s="146" t="str">
        <f t="shared" si="72"/>
        <v>DGS-PC308424</v>
      </c>
      <c r="S57" s="112">
        <v>4.0</v>
      </c>
      <c r="T57" s="112"/>
      <c r="U57" s="112"/>
      <c r="V57" s="112"/>
      <c r="W57" s="112"/>
      <c r="X57" s="112"/>
      <c r="Y57" s="112"/>
      <c r="Z57" s="112"/>
    </row>
    <row r="58" ht="14.25" customHeight="1">
      <c r="A58" s="139" t="s">
        <v>152</v>
      </c>
      <c r="B58" s="151" t="s">
        <v>153</v>
      </c>
      <c r="C58" s="141">
        <v>2284.0</v>
      </c>
      <c r="D58" s="142" t="str">
        <f t="shared" si="65"/>
        <v>ONB-PC309024</v>
      </c>
      <c r="E58" s="143">
        <v>2076.0</v>
      </c>
      <c r="F58" s="142" t="str">
        <f t="shared" si="66"/>
        <v>WHS-PC309024</v>
      </c>
      <c r="G58" s="141">
        <v>2284.0</v>
      </c>
      <c r="H58" s="142" t="str">
        <f t="shared" si="67"/>
        <v>ESS-PC309024</v>
      </c>
      <c r="I58" s="141">
        <v>2284.0</v>
      </c>
      <c r="J58" s="142" t="str">
        <f t="shared" si="68"/>
        <v>SIB-PC309024</v>
      </c>
      <c r="K58" s="143">
        <v>2076.0</v>
      </c>
      <c r="L58" s="144" t="str">
        <f t="shared" si="69"/>
        <v>GRS-PC309024</v>
      </c>
      <c r="M58" s="145">
        <v>2284.0</v>
      </c>
      <c r="N58" s="146" t="str">
        <f t="shared" si="70"/>
        <v>UPB-PC309024</v>
      </c>
      <c r="O58" s="141">
        <v>2284.0</v>
      </c>
      <c r="P58" s="146" t="str">
        <f t="shared" si="71"/>
        <v>MSL-PC309024</v>
      </c>
      <c r="Q58" s="146">
        <v>2284.0</v>
      </c>
      <c r="R58" s="146" t="str">
        <f t="shared" si="72"/>
        <v>DGS-PC309024</v>
      </c>
      <c r="S58" s="112">
        <v>4.0</v>
      </c>
      <c r="T58" s="112"/>
      <c r="U58" s="112"/>
      <c r="V58" s="112"/>
      <c r="W58" s="112"/>
      <c r="X58" s="112"/>
      <c r="Y58" s="112"/>
      <c r="Z58" s="112"/>
    </row>
    <row r="59" ht="14.25" customHeight="1">
      <c r="A59" s="139" t="s">
        <v>154</v>
      </c>
      <c r="B59" s="151" t="s">
        <v>155</v>
      </c>
      <c r="C59" s="141">
        <v>2472.0</v>
      </c>
      <c r="D59" s="142" t="str">
        <f t="shared" si="65"/>
        <v>ONB-PC309624</v>
      </c>
      <c r="E59" s="143">
        <v>2247.0</v>
      </c>
      <c r="F59" s="142" t="str">
        <f t="shared" si="66"/>
        <v>WHS-PC309624</v>
      </c>
      <c r="G59" s="141">
        <v>2472.0</v>
      </c>
      <c r="H59" s="142" t="str">
        <f t="shared" si="67"/>
        <v>ESS-PC309624</v>
      </c>
      <c r="I59" s="141">
        <v>2472.0</v>
      </c>
      <c r="J59" s="142" t="str">
        <f t="shared" si="68"/>
        <v>SIB-PC309624</v>
      </c>
      <c r="K59" s="143">
        <v>2247.0</v>
      </c>
      <c r="L59" s="144" t="str">
        <f t="shared" si="69"/>
        <v>GRS-PC309624</v>
      </c>
      <c r="M59" s="145">
        <v>2472.0</v>
      </c>
      <c r="N59" s="146" t="str">
        <f t="shared" si="70"/>
        <v>UPB-PC309624</v>
      </c>
      <c r="O59" s="141">
        <v>2472.0</v>
      </c>
      <c r="P59" s="146" t="str">
        <f t="shared" si="71"/>
        <v>MSL-PC309624</v>
      </c>
      <c r="Q59" s="146">
        <v>2472.0</v>
      </c>
      <c r="R59" s="146" t="str">
        <f t="shared" si="72"/>
        <v>DGS-PC309624</v>
      </c>
      <c r="S59" s="112">
        <v>4.0</v>
      </c>
      <c r="T59" s="112"/>
      <c r="U59" s="112"/>
      <c r="V59" s="112"/>
      <c r="W59" s="112"/>
      <c r="X59" s="112"/>
      <c r="Y59" s="112"/>
      <c r="Z59" s="112"/>
    </row>
    <row r="60" ht="14.25" customHeight="1">
      <c r="A60" s="149" t="s">
        <v>156</v>
      </c>
      <c r="B60" s="151"/>
      <c r="C60" s="141"/>
      <c r="D60" s="142"/>
      <c r="E60" s="148"/>
      <c r="F60" s="142"/>
      <c r="G60" s="141"/>
      <c r="H60" s="142"/>
      <c r="I60" s="141"/>
      <c r="J60" s="142"/>
      <c r="K60" s="148"/>
      <c r="L60" s="144"/>
      <c r="M60" s="145"/>
      <c r="N60" s="146"/>
      <c r="O60" s="141"/>
      <c r="P60" s="146"/>
      <c r="Q60" s="146"/>
      <c r="R60" s="146"/>
      <c r="S60" s="112"/>
      <c r="T60" s="112"/>
      <c r="U60" s="112"/>
      <c r="V60" s="112"/>
      <c r="W60" s="112"/>
      <c r="X60" s="112"/>
      <c r="Y60" s="112"/>
      <c r="Z60" s="112"/>
    </row>
    <row r="61" ht="14.25" customHeight="1">
      <c r="A61" s="139" t="s">
        <v>157</v>
      </c>
      <c r="B61" s="151" t="s">
        <v>158</v>
      </c>
      <c r="C61" s="141">
        <v>2349.0</v>
      </c>
      <c r="D61" s="142" t="str">
        <f t="shared" ref="D61:D63" si="73">CONCATENATE("ONB-",B61)</f>
        <v>ONB-OC338424</v>
      </c>
      <c r="E61" s="143">
        <v>2135.0</v>
      </c>
      <c r="F61" s="142" t="str">
        <f t="shared" ref="F61:F63" si="74">CONCATENATE("WHS-",B61)</f>
        <v>WHS-OC338424</v>
      </c>
      <c r="G61" s="141">
        <v>2349.0</v>
      </c>
      <c r="H61" s="142" t="str">
        <f t="shared" ref="H61:H63" si="75">CONCATENATE("ESS-",B61)</f>
        <v>ESS-OC338424</v>
      </c>
      <c r="I61" s="141">
        <v>2349.0</v>
      </c>
      <c r="J61" s="142" t="str">
        <f t="shared" ref="J61:J63" si="76">CONCATENATE("SIB-",B61)</f>
        <v>SIB-OC338424</v>
      </c>
      <c r="K61" s="143">
        <v>2135.0</v>
      </c>
      <c r="L61" s="144" t="str">
        <f t="shared" ref="L61:L63" si="77">CONCATENATE("GRS-",B61)</f>
        <v>GRS-OC338424</v>
      </c>
      <c r="M61" s="145">
        <v>2349.0</v>
      </c>
      <c r="N61" s="146" t="str">
        <f t="shared" ref="N61:N63" si="78">CONCATENATE("UPB-",B61)</f>
        <v>UPB-OC338424</v>
      </c>
      <c r="O61" s="141">
        <v>2349.0</v>
      </c>
      <c r="P61" s="146" t="str">
        <f t="shared" ref="P61:P63" si="79">CONCATENATE("MSL-",B61)</f>
        <v>MSL-OC338424</v>
      </c>
      <c r="Q61" s="146">
        <v>2349.0</v>
      </c>
      <c r="R61" s="146" t="str">
        <f t="shared" ref="R61:R63" si="80">CONCATENATE("DGS-",B61)</f>
        <v>DGS-OC338424</v>
      </c>
      <c r="S61" s="112">
        <v>5.0</v>
      </c>
      <c r="T61" s="112"/>
      <c r="U61" s="112"/>
      <c r="V61" s="112"/>
      <c r="W61" s="112"/>
      <c r="X61" s="112"/>
      <c r="Y61" s="112"/>
      <c r="Z61" s="112"/>
    </row>
    <row r="62" ht="14.25" customHeight="1">
      <c r="A62" s="139" t="s">
        <v>157</v>
      </c>
      <c r="B62" s="151" t="s">
        <v>159</v>
      </c>
      <c r="C62" s="141">
        <v>2395.0</v>
      </c>
      <c r="D62" s="142" t="str">
        <f t="shared" si="73"/>
        <v>ONB-OC339024</v>
      </c>
      <c r="E62" s="143">
        <v>2177.0</v>
      </c>
      <c r="F62" s="142" t="str">
        <f t="shared" si="74"/>
        <v>WHS-OC339024</v>
      </c>
      <c r="G62" s="141">
        <v>2395.0</v>
      </c>
      <c r="H62" s="142" t="str">
        <f t="shared" si="75"/>
        <v>ESS-OC339024</v>
      </c>
      <c r="I62" s="141">
        <v>2395.0</v>
      </c>
      <c r="J62" s="142" t="str">
        <f t="shared" si="76"/>
        <v>SIB-OC339024</v>
      </c>
      <c r="K62" s="143">
        <v>2177.0</v>
      </c>
      <c r="L62" s="144" t="str">
        <f t="shared" si="77"/>
        <v>GRS-OC339024</v>
      </c>
      <c r="M62" s="145">
        <v>2395.0</v>
      </c>
      <c r="N62" s="146" t="str">
        <f t="shared" si="78"/>
        <v>UPB-OC339024</v>
      </c>
      <c r="O62" s="141">
        <v>2395.0</v>
      </c>
      <c r="P62" s="146" t="str">
        <f t="shared" si="79"/>
        <v>MSL-OC339024</v>
      </c>
      <c r="Q62" s="146">
        <v>2395.0</v>
      </c>
      <c r="R62" s="146" t="str">
        <f t="shared" si="80"/>
        <v>DGS-OC339024</v>
      </c>
      <c r="S62" s="112">
        <v>5.0</v>
      </c>
      <c r="T62" s="112"/>
      <c r="U62" s="112"/>
      <c r="V62" s="112"/>
      <c r="W62" s="112"/>
      <c r="X62" s="112"/>
      <c r="Y62" s="112"/>
      <c r="Z62" s="112"/>
    </row>
    <row r="63" ht="14.25" customHeight="1">
      <c r="A63" s="139" t="s">
        <v>157</v>
      </c>
      <c r="B63" s="151" t="s">
        <v>160</v>
      </c>
      <c r="C63" s="141">
        <v>2419.0</v>
      </c>
      <c r="D63" s="142" t="str">
        <f t="shared" si="73"/>
        <v>ONB-OC339624</v>
      </c>
      <c r="E63" s="143">
        <v>2199.0</v>
      </c>
      <c r="F63" s="142" t="str">
        <f t="shared" si="74"/>
        <v>WHS-OC339624</v>
      </c>
      <c r="G63" s="141">
        <v>2419.0</v>
      </c>
      <c r="H63" s="142" t="str">
        <f t="shared" si="75"/>
        <v>ESS-OC339624</v>
      </c>
      <c r="I63" s="141">
        <v>2419.0</v>
      </c>
      <c r="J63" s="142" t="str">
        <f t="shared" si="76"/>
        <v>SIB-OC339624</v>
      </c>
      <c r="K63" s="143">
        <v>2199.0</v>
      </c>
      <c r="L63" s="144" t="str">
        <f t="shared" si="77"/>
        <v>GRS-OC339624</v>
      </c>
      <c r="M63" s="145">
        <v>2419.0</v>
      </c>
      <c r="N63" s="146" t="str">
        <f t="shared" si="78"/>
        <v>UPB-OC339624</v>
      </c>
      <c r="O63" s="141">
        <v>2419.0</v>
      </c>
      <c r="P63" s="146" t="str">
        <f t="shared" si="79"/>
        <v>MSL-OC339624</v>
      </c>
      <c r="Q63" s="146">
        <v>2419.0</v>
      </c>
      <c r="R63" s="146" t="str">
        <f t="shared" si="80"/>
        <v>DGS-OC339624</v>
      </c>
      <c r="S63" s="112">
        <v>5.0</v>
      </c>
      <c r="T63" s="112"/>
      <c r="U63" s="112"/>
      <c r="V63" s="112"/>
      <c r="W63" s="112"/>
      <c r="X63" s="112"/>
      <c r="Y63" s="112"/>
      <c r="Z63" s="112"/>
    </row>
    <row r="64" ht="14.25" customHeight="1">
      <c r="A64" s="149" t="s">
        <v>161</v>
      </c>
      <c r="B64" s="147"/>
      <c r="C64" s="141"/>
      <c r="D64" s="142"/>
      <c r="E64" s="148"/>
      <c r="F64" s="142"/>
      <c r="G64" s="141"/>
      <c r="H64" s="142"/>
      <c r="I64" s="141"/>
      <c r="J64" s="142"/>
      <c r="K64" s="148"/>
      <c r="L64" s="144"/>
      <c r="M64" s="145"/>
      <c r="N64" s="146"/>
      <c r="O64" s="141"/>
      <c r="P64" s="146"/>
      <c r="Q64" s="146"/>
      <c r="R64" s="146"/>
      <c r="S64" s="112"/>
      <c r="T64" s="112"/>
      <c r="U64" s="112"/>
      <c r="V64" s="112"/>
      <c r="W64" s="112"/>
      <c r="X64" s="112"/>
      <c r="Y64" s="112"/>
      <c r="Z64" s="112"/>
    </row>
    <row r="65" ht="14.25" customHeight="1">
      <c r="A65" s="139" t="s">
        <v>162</v>
      </c>
      <c r="B65" s="152" t="s">
        <v>163</v>
      </c>
      <c r="C65" s="141">
        <v>376.0</v>
      </c>
      <c r="D65" s="142" t="str">
        <f t="shared" ref="D65:D137" si="81">CONCATENATE("ONB-",B65)</f>
        <v>ONB-W0930</v>
      </c>
      <c r="E65" s="143">
        <v>342.0</v>
      </c>
      <c r="F65" s="142" t="str">
        <f t="shared" ref="F65:F137" si="82">CONCATENATE("WHS-",B65)</f>
        <v>WHS-W0930</v>
      </c>
      <c r="G65" s="141">
        <v>376.0</v>
      </c>
      <c r="H65" s="142" t="str">
        <f t="shared" ref="H65:H137" si="83">CONCATENATE("ESS-",B65)</f>
        <v>ESS-W0930</v>
      </c>
      <c r="I65" s="141">
        <v>376.0</v>
      </c>
      <c r="J65" s="142" t="str">
        <f t="shared" ref="J65:J137" si="84">CONCATENATE("SIB-",B65)</f>
        <v>SIB-W0930</v>
      </c>
      <c r="K65" s="143">
        <v>342.0</v>
      </c>
      <c r="L65" s="144" t="str">
        <f t="shared" ref="L65:L137" si="85">CONCATENATE("GRS-",B65)</f>
        <v>GRS-W0930</v>
      </c>
      <c r="M65" s="145">
        <v>376.0</v>
      </c>
      <c r="N65" s="146" t="str">
        <f t="shared" ref="N65:N137" si="86">CONCATENATE("UPB-",B65)</f>
        <v>UPB-W0930</v>
      </c>
      <c r="O65" s="141">
        <v>376.0</v>
      </c>
      <c r="P65" s="146" t="str">
        <f t="shared" ref="P65:P137" si="87">CONCATENATE("MSL-",B65)</f>
        <v>MSL-W0930</v>
      </c>
      <c r="Q65" s="146">
        <v>376.0</v>
      </c>
      <c r="R65" s="146" t="str">
        <f t="shared" ref="R65:R137" si="88">CONCATENATE("DGS-",B65)</f>
        <v>DGS-W0930</v>
      </c>
      <c r="S65" s="112">
        <v>1.0</v>
      </c>
      <c r="T65" s="112"/>
      <c r="U65" s="112"/>
      <c r="V65" s="112"/>
      <c r="W65" s="112"/>
      <c r="X65" s="112"/>
      <c r="Y65" s="112"/>
      <c r="Z65" s="112"/>
    </row>
    <row r="66" ht="14.25" customHeight="1">
      <c r="A66" s="139" t="s">
        <v>164</v>
      </c>
      <c r="B66" s="147" t="s">
        <v>165</v>
      </c>
      <c r="C66" s="141">
        <v>394.0</v>
      </c>
      <c r="D66" s="142" t="str">
        <f t="shared" si="81"/>
        <v>ONB-W1230</v>
      </c>
      <c r="E66" s="143">
        <v>358.0</v>
      </c>
      <c r="F66" s="142" t="str">
        <f t="shared" si="82"/>
        <v>WHS-W1230</v>
      </c>
      <c r="G66" s="141">
        <v>394.0</v>
      </c>
      <c r="H66" s="142" t="str">
        <f t="shared" si="83"/>
        <v>ESS-W1230</v>
      </c>
      <c r="I66" s="141">
        <v>394.0</v>
      </c>
      <c r="J66" s="142" t="str">
        <f t="shared" si="84"/>
        <v>SIB-W1230</v>
      </c>
      <c r="K66" s="143">
        <v>358.0</v>
      </c>
      <c r="L66" s="144" t="str">
        <f t="shared" si="85"/>
        <v>GRS-W1230</v>
      </c>
      <c r="M66" s="145">
        <v>394.0</v>
      </c>
      <c r="N66" s="146" t="str">
        <f t="shared" si="86"/>
        <v>UPB-W1230</v>
      </c>
      <c r="O66" s="141">
        <v>394.0</v>
      </c>
      <c r="P66" s="146" t="str">
        <f t="shared" si="87"/>
        <v>MSL-W1230</v>
      </c>
      <c r="Q66" s="146">
        <v>394.0</v>
      </c>
      <c r="R66" s="146" t="str">
        <f t="shared" si="88"/>
        <v>DGS-W1230</v>
      </c>
      <c r="S66" s="112">
        <v>1.0</v>
      </c>
      <c r="T66" s="112"/>
      <c r="U66" s="112"/>
      <c r="V66" s="112"/>
      <c r="W66" s="112"/>
      <c r="X66" s="112"/>
      <c r="Y66" s="112"/>
      <c r="Z66" s="112"/>
    </row>
    <row r="67" ht="14.25" customHeight="1">
      <c r="A67" s="139" t="s">
        <v>166</v>
      </c>
      <c r="B67" s="147" t="s">
        <v>167</v>
      </c>
      <c r="C67" s="141">
        <v>424.0</v>
      </c>
      <c r="D67" s="142" t="str">
        <f t="shared" si="81"/>
        <v>ONB-W1530</v>
      </c>
      <c r="E67" s="143">
        <v>385.0</v>
      </c>
      <c r="F67" s="142" t="str">
        <f t="shared" si="82"/>
        <v>WHS-W1530</v>
      </c>
      <c r="G67" s="141">
        <v>424.0</v>
      </c>
      <c r="H67" s="142" t="str">
        <f t="shared" si="83"/>
        <v>ESS-W1530</v>
      </c>
      <c r="I67" s="141">
        <v>424.0</v>
      </c>
      <c r="J67" s="142" t="str">
        <f t="shared" si="84"/>
        <v>SIB-W1530</v>
      </c>
      <c r="K67" s="143">
        <v>385.0</v>
      </c>
      <c r="L67" s="144" t="str">
        <f t="shared" si="85"/>
        <v>GRS-W1530</v>
      </c>
      <c r="M67" s="145">
        <v>424.0</v>
      </c>
      <c r="N67" s="146" t="str">
        <f t="shared" si="86"/>
        <v>UPB-W1530</v>
      </c>
      <c r="O67" s="141">
        <v>424.0</v>
      </c>
      <c r="P67" s="146" t="str">
        <f t="shared" si="87"/>
        <v>MSL-W1530</v>
      </c>
      <c r="Q67" s="146">
        <v>424.0</v>
      </c>
      <c r="R67" s="146" t="str">
        <f t="shared" si="88"/>
        <v>DGS-W1530</v>
      </c>
      <c r="S67" s="112">
        <v>1.0</v>
      </c>
      <c r="T67" s="112"/>
      <c r="U67" s="112"/>
      <c r="V67" s="112"/>
      <c r="W67" s="112"/>
      <c r="X67" s="112"/>
      <c r="Y67" s="112"/>
      <c r="Z67" s="112"/>
    </row>
    <row r="68" ht="14.25" customHeight="1">
      <c r="A68" s="139" t="s">
        <v>168</v>
      </c>
      <c r="B68" s="147" t="s">
        <v>169</v>
      </c>
      <c r="C68" s="141">
        <v>451.0</v>
      </c>
      <c r="D68" s="142" t="str">
        <f t="shared" si="81"/>
        <v>ONB-W1530GD</v>
      </c>
      <c r="E68" s="143">
        <v>410.0</v>
      </c>
      <c r="F68" s="142" t="str">
        <f t="shared" si="82"/>
        <v>WHS-W1530GD</v>
      </c>
      <c r="G68" s="141">
        <v>451.0</v>
      </c>
      <c r="H68" s="142" t="str">
        <f t="shared" si="83"/>
        <v>ESS-W1530GD</v>
      </c>
      <c r="I68" s="141">
        <v>451.0</v>
      </c>
      <c r="J68" s="142" t="str">
        <f t="shared" si="84"/>
        <v>SIB-W1530GD</v>
      </c>
      <c r="K68" s="143">
        <v>410.0</v>
      </c>
      <c r="L68" s="144" t="str">
        <f t="shared" si="85"/>
        <v>GRS-W1530GD</v>
      </c>
      <c r="M68" s="145">
        <v>451.0</v>
      </c>
      <c r="N68" s="146" t="str">
        <f t="shared" si="86"/>
        <v>UPB-W1530GD</v>
      </c>
      <c r="O68" s="141">
        <v>451.0</v>
      </c>
      <c r="P68" s="146" t="str">
        <f t="shared" si="87"/>
        <v>MSL-W1530GD</v>
      </c>
      <c r="Q68" s="146">
        <v>451.0</v>
      </c>
      <c r="R68" s="146" t="str">
        <f t="shared" si="88"/>
        <v>DGS-W1530GD</v>
      </c>
      <c r="S68" s="112">
        <v>1.0</v>
      </c>
      <c r="T68" s="112"/>
      <c r="U68" s="112"/>
      <c r="V68" s="112"/>
      <c r="W68" s="112"/>
      <c r="X68" s="112"/>
      <c r="Y68" s="112"/>
      <c r="Z68" s="112"/>
    </row>
    <row r="69" ht="14.25" customHeight="1">
      <c r="A69" s="139" t="s">
        <v>170</v>
      </c>
      <c r="B69" s="147" t="s">
        <v>171</v>
      </c>
      <c r="C69" s="141">
        <v>459.0</v>
      </c>
      <c r="D69" s="142" t="str">
        <f t="shared" si="81"/>
        <v>ONB-W1830</v>
      </c>
      <c r="E69" s="143">
        <v>417.0</v>
      </c>
      <c r="F69" s="142" t="str">
        <f t="shared" si="82"/>
        <v>WHS-W1830</v>
      </c>
      <c r="G69" s="141">
        <v>459.0</v>
      </c>
      <c r="H69" s="142" t="str">
        <f t="shared" si="83"/>
        <v>ESS-W1830</v>
      </c>
      <c r="I69" s="141">
        <v>459.0</v>
      </c>
      <c r="J69" s="142" t="str">
        <f t="shared" si="84"/>
        <v>SIB-W1830</v>
      </c>
      <c r="K69" s="143">
        <v>417.0</v>
      </c>
      <c r="L69" s="144" t="str">
        <f t="shared" si="85"/>
        <v>GRS-W1830</v>
      </c>
      <c r="M69" s="145">
        <v>459.0</v>
      </c>
      <c r="N69" s="146" t="str">
        <f t="shared" si="86"/>
        <v>UPB-W1830</v>
      </c>
      <c r="O69" s="141">
        <v>459.0</v>
      </c>
      <c r="P69" s="146" t="str">
        <f t="shared" si="87"/>
        <v>MSL-W1830</v>
      </c>
      <c r="Q69" s="146">
        <v>459.0</v>
      </c>
      <c r="R69" s="146" t="str">
        <f t="shared" si="88"/>
        <v>DGS-W1830</v>
      </c>
      <c r="S69" s="112">
        <v>1.0</v>
      </c>
      <c r="T69" s="112"/>
      <c r="U69" s="112"/>
      <c r="V69" s="112"/>
      <c r="W69" s="112"/>
      <c r="X69" s="112"/>
      <c r="Y69" s="112"/>
      <c r="Z69" s="112"/>
    </row>
    <row r="70" ht="14.25" customHeight="1">
      <c r="A70" s="139" t="s">
        <v>172</v>
      </c>
      <c r="B70" s="147" t="s">
        <v>173</v>
      </c>
      <c r="C70" s="141">
        <v>491.0</v>
      </c>
      <c r="D70" s="142" t="str">
        <f t="shared" si="81"/>
        <v>ONB-W1830GD</v>
      </c>
      <c r="E70" s="143">
        <v>446.0</v>
      </c>
      <c r="F70" s="142" t="str">
        <f t="shared" si="82"/>
        <v>WHS-W1830GD</v>
      </c>
      <c r="G70" s="141">
        <v>491.0</v>
      </c>
      <c r="H70" s="142" t="str">
        <f t="shared" si="83"/>
        <v>ESS-W1830GD</v>
      </c>
      <c r="I70" s="141">
        <v>491.0</v>
      </c>
      <c r="J70" s="142" t="str">
        <f t="shared" si="84"/>
        <v>SIB-W1830GD</v>
      </c>
      <c r="K70" s="143">
        <v>446.0</v>
      </c>
      <c r="L70" s="144" t="str">
        <f t="shared" si="85"/>
        <v>GRS-W1830GD</v>
      </c>
      <c r="M70" s="145">
        <v>491.0</v>
      </c>
      <c r="N70" s="146" t="str">
        <f t="shared" si="86"/>
        <v>UPB-W1830GD</v>
      </c>
      <c r="O70" s="141">
        <v>491.0</v>
      </c>
      <c r="P70" s="146" t="str">
        <f t="shared" si="87"/>
        <v>MSL-W1830GD</v>
      </c>
      <c r="Q70" s="146">
        <v>491.0</v>
      </c>
      <c r="R70" s="146" t="str">
        <f t="shared" si="88"/>
        <v>DGS-W1830GD</v>
      </c>
      <c r="S70" s="112">
        <v>1.0</v>
      </c>
      <c r="T70" s="112"/>
      <c r="U70" s="112"/>
      <c r="V70" s="112"/>
      <c r="W70" s="112"/>
      <c r="X70" s="112"/>
      <c r="Y70" s="112"/>
      <c r="Z70" s="112"/>
    </row>
    <row r="71" ht="14.25" customHeight="1">
      <c r="A71" s="139" t="s">
        <v>174</v>
      </c>
      <c r="B71" s="147" t="s">
        <v>175</v>
      </c>
      <c r="C71" s="141">
        <v>494.0</v>
      </c>
      <c r="D71" s="142" t="str">
        <f t="shared" si="81"/>
        <v>ONB-W2130</v>
      </c>
      <c r="E71" s="143">
        <v>449.0</v>
      </c>
      <c r="F71" s="142" t="str">
        <f t="shared" si="82"/>
        <v>WHS-W2130</v>
      </c>
      <c r="G71" s="141">
        <v>494.0</v>
      </c>
      <c r="H71" s="142" t="str">
        <f t="shared" si="83"/>
        <v>ESS-W2130</v>
      </c>
      <c r="I71" s="141">
        <v>494.0</v>
      </c>
      <c r="J71" s="142" t="str">
        <f t="shared" si="84"/>
        <v>SIB-W2130</v>
      </c>
      <c r="K71" s="143">
        <v>449.0</v>
      </c>
      <c r="L71" s="144" t="str">
        <f t="shared" si="85"/>
        <v>GRS-W2130</v>
      </c>
      <c r="M71" s="145">
        <v>494.0</v>
      </c>
      <c r="N71" s="146" t="str">
        <f t="shared" si="86"/>
        <v>UPB-W2130</v>
      </c>
      <c r="O71" s="141">
        <v>494.0</v>
      </c>
      <c r="P71" s="146" t="str">
        <f t="shared" si="87"/>
        <v>MSL-W2130</v>
      </c>
      <c r="Q71" s="146">
        <v>494.0</v>
      </c>
      <c r="R71" s="146" t="str">
        <f t="shared" si="88"/>
        <v>DGS-W2130</v>
      </c>
      <c r="S71" s="112">
        <v>1.0</v>
      </c>
      <c r="T71" s="112"/>
      <c r="U71" s="112"/>
      <c r="V71" s="112"/>
      <c r="W71" s="112"/>
      <c r="X71" s="112"/>
      <c r="Y71" s="112"/>
      <c r="Z71" s="112"/>
    </row>
    <row r="72" ht="14.25" customHeight="1">
      <c r="A72" s="139" t="s">
        <v>176</v>
      </c>
      <c r="B72" s="147" t="s">
        <v>177</v>
      </c>
      <c r="C72" s="141">
        <v>541.0</v>
      </c>
      <c r="D72" s="142" t="str">
        <f t="shared" si="81"/>
        <v>ONB-W2430</v>
      </c>
      <c r="E72" s="143">
        <v>492.0</v>
      </c>
      <c r="F72" s="142" t="str">
        <f t="shared" si="82"/>
        <v>WHS-W2430</v>
      </c>
      <c r="G72" s="141">
        <v>541.0</v>
      </c>
      <c r="H72" s="142" t="str">
        <f t="shared" si="83"/>
        <v>ESS-W2430</v>
      </c>
      <c r="I72" s="141">
        <v>541.0</v>
      </c>
      <c r="J72" s="142" t="str">
        <f t="shared" si="84"/>
        <v>SIB-W2430</v>
      </c>
      <c r="K72" s="143">
        <v>492.0</v>
      </c>
      <c r="L72" s="144" t="str">
        <f t="shared" si="85"/>
        <v>GRS-W2430</v>
      </c>
      <c r="M72" s="145">
        <v>541.0</v>
      </c>
      <c r="N72" s="146" t="str">
        <f t="shared" si="86"/>
        <v>UPB-W2430</v>
      </c>
      <c r="O72" s="141">
        <v>541.0</v>
      </c>
      <c r="P72" s="146" t="str">
        <f t="shared" si="87"/>
        <v>MSL-W2430</v>
      </c>
      <c r="Q72" s="146">
        <v>541.0</v>
      </c>
      <c r="R72" s="146" t="str">
        <f t="shared" si="88"/>
        <v>DGS-W2430</v>
      </c>
      <c r="S72" s="112">
        <v>2.0</v>
      </c>
      <c r="T72" s="112"/>
      <c r="U72" s="112"/>
      <c r="V72" s="112"/>
      <c r="W72" s="112"/>
      <c r="X72" s="112"/>
      <c r="Y72" s="112"/>
      <c r="Z72" s="112"/>
    </row>
    <row r="73" ht="14.25" customHeight="1">
      <c r="A73" s="139" t="s">
        <v>178</v>
      </c>
      <c r="B73" s="147" t="s">
        <v>179</v>
      </c>
      <c r="C73" s="141">
        <v>589.0</v>
      </c>
      <c r="D73" s="142" t="str">
        <f t="shared" si="81"/>
        <v>ONB-W2730</v>
      </c>
      <c r="E73" s="143">
        <v>535.0</v>
      </c>
      <c r="F73" s="142" t="str">
        <f t="shared" si="82"/>
        <v>WHS-W2730</v>
      </c>
      <c r="G73" s="141">
        <v>589.0</v>
      </c>
      <c r="H73" s="142" t="str">
        <f t="shared" si="83"/>
        <v>ESS-W2730</v>
      </c>
      <c r="I73" s="141">
        <v>589.0</v>
      </c>
      <c r="J73" s="142" t="str">
        <f t="shared" si="84"/>
        <v>SIB-W2730</v>
      </c>
      <c r="K73" s="143">
        <v>535.0</v>
      </c>
      <c r="L73" s="144" t="str">
        <f t="shared" si="85"/>
        <v>GRS-W2730</v>
      </c>
      <c r="M73" s="145">
        <v>589.0</v>
      </c>
      <c r="N73" s="146" t="str">
        <f t="shared" si="86"/>
        <v>UPB-W2730</v>
      </c>
      <c r="O73" s="141">
        <v>589.0</v>
      </c>
      <c r="P73" s="146" t="str">
        <f t="shared" si="87"/>
        <v>MSL-W2730</v>
      </c>
      <c r="Q73" s="146">
        <v>589.0</v>
      </c>
      <c r="R73" s="146" t="str">
        <f t="shared" si="88"/>
        <v>DGS-W2730</v>
      </c>
      <c r="S73" s="112">
        <v>2.0</v>
      </c>
      <c r="T73" s="112"/>
      <c r="U73" s="112"/>
      <c r="V73" s="112"/>
      <c r="W73" s="112"/>
      <c r="X73" s="112"/>
      <c r="Y73" s="112"/>
      <c r="Z73" s="112"/>
    </row>
    <row r="74" ht="14.25" customHeight="1">
      <c r="A74" s="139" t="s">
        <v>180</v>
      </c>
      <c r="B74" s="147" t="s">
        <v>181</v>
      </c>
      <c r="C74" s="141">
        <v>624.0</v>
      </c>
      <c r="D74" s="142" t="str">
        <f t="shared" si="81"/>
        <v>ONB-W3030</v>
      </c>
      <c r="E74" s="143">
        <v>567.0</v>
      </c>
      <c r="F74" s="142" t="str">
        <f t="shared" si="82"/>
        <v>WHS-W3030</v>
      </c>
      <c r="G74" s="141">
        <v>624.0</v>
      </c>
      <c r="H74" s="142" t="str">
        <f t="shared" si="83"/>
        <v>ESS-W3030</v>
      </c>
      <c r="I74" s="141">
        <v>624.0</v>
      </c>
      <c r="J74" s="142" t="str">
        <f t="shared" si="84"/>
        <v>SIB-W3030</v>
      </c>
      <c r="K74" s="143">
        <v>567.0</v>
      </c>
      <c r="L74" s="144" t="str">
        <f t="shared" si="85"/>
        <v>GRS-W3030</v>
      </c>
      <c r="M74" s="145">
        <v>624.0</v>
      </c>
      <c r="N74" s="146" t="str">
        <f t="shared" si="86"/>
        <v>UPB-W3030</v>
      </c>
      <c r="O74" s="141">
        <v>624.0</v>
      </c>
      <c r="P74" s="146" t="str">
        <f t="shared" si="87"/>
        <v>MSL-W3030</v>
      </c>
      <c r="Q74" s="146">
        <v>624.0</v>
      </c>
      <c r="R74" s="146" t="str">
        <f t="shared" si="88"/>
        <v>DGS-W3030</v>
      </c>
      <c r="S74" s="112">
        <v>2.0</v>
      </c>
      <c r="T74" s="112"/>
      <c r="U74" s="112"/>
      <c r="V74" s="112"/>
      <c r="W74" s="112"/>
      <c r="X74" s="112"/>
      <c r="Y74" s="112"/>
      <c r="Z74" s="112"/>
    </row>
    <row r="75" ht="14.25" customHeight="1">
      <c r="A75" s="139" t="s">
        <v>182</v>
      </c>
      <c r="B75" s="147" t="s">
        <v>183</v>
      </c>
      <c r="C75" s="141">
        <v>668.0</v>
      </c>
      <c r="D75" s="142" t="str">
        <f t="shared" si="81"/>
        <v>ONB-W3030GD</v>
      </c>
      <c r="E75" s="143">
        <v>607.0</v>
      </c>
      <c r="F75" s="142" t="str">
        <f t="shared" si="82"/>
        <v>WHS-W3030GD</v>
      </c>
      <c r="G75" s="141">
        <v>668.0</v>
      </c>
      <c r="H75" s="142" t="str">
        <f t="shared" si="83"/>
        <v>ESS-W3030GD</v>
      </c>
      <c r="I75" s="141">
        <v>668.0</v>
      </c>
      <c r="J75" s="142" t="str">
        <f t="shared" si="84"/>
        <v>SIB-W3030GD</v>
      </c>
      <c r="K75" s="143">
        <v>607.0</v>
      </c>
      <c r="L75" s="144" t="str">
        <f t="shared" si="85"/>
        <v>GRS-W3030GD</v>
      </c>
      <c r="M75" s="145">
        <v>668.0</v>
      </c>
      <c r="N75" s="146" t="str">
        <f t="shared" si="86"/>
        <v>UPB-W3030GD</v>
      </c>
      <c r="O75" s="141">
        <v>668.0</v>
      </c>
      <c r="P75" s="146" t="str">
        <f t="shared" si="87"/>
        <v>MSL-W3030GD</v>
      </c>
      <c r="Q75" s="146">
        <v>668.0</v>
      </c>
      <c r="R75" s="146" t="str">
        <f t="shared" si="88"/>
        <v>DGS-W3030GD</v>
      </c>
      <c r="S75" s="112">
        <v>2.0</v>
      </c>
      <c r="T75" s="112"/>
      <c r="U75" s="112"/>
      <c r="V75" s="112"/>
      <c r="W75" s="112"/>
      <c r="X75" s="112"/>
      <c r="Y75" s="112"/>
      <c r="Z75" s="112"/>
    </row>
    <row r="76" ht="14.25" customHeight="1">
      <c r="A76" s="139" t="s">
        <v>184</v>
      </c>
      <c r="B76" s="147" t="s">
        <v>185</v>
      </c>
      <c r="C76" s="141">
        <v>666.0</v>
      </c>
      <c r="D76" s="142" t="str">
        <f t="shared" si="81"/>
        <v>ONB-W3330</v>
      </c>
      <c r="E76" s="143">
        <v>605.0</v>
      </c>
      <c r="F76" s="142" t="str">
        <f t="shared" si="82"/>
        <v>WHS-W3330</v>
      </c>
      <c r="G76" s="141">
        <v>666.0</v>
      </c>
      <c r="H76" s="142" t="str">
        <f t="shared" si="83"/>
        <v>ESS-W3330</v>
      </c>
      <c r="I76" s="141">
        <v>666.0</v>
      </c>
      <c r="J76" s="142" t="str">
        <f t="shared" si="84"/>
        <v>SIB-W3330</v>
      </c>
      <c r="K76" s="143">
        <v>605.0</v>
      </c>
      <c r="L76" s="144" t="str">
        <f t="shared" si="85"/>
        <v>GRS-W3330</v>
      </c>
      <c r="M76" s="145">
        <v>666.0</v>
      </c>
      <c r="N76" s="146" t="str">
        <f t="shared" si="86"/>
        <v>UPB-W3330</v>
      </c>
      <c r="O76" s="141">
        <v>666.0</v>
      </c>
      <c r="P76" s="146" t="str">
        <f t="shared" si="87"/>
        <v>MSL-W3330</v>
      </c>
      <c r="Q76" s="146">
        <v>666.0</v>
      </c>
      <c r="R76" s="146" t="str">
        <f t="shared" si="88"/>
        <v>DGS-W3330</v>
      </c>
      <c r="S76" s="112">
        <v>2.0</v>
      </c>
      <c r="T76" s="112"/>
      <c r="U76" s="112"/>
      <c r="V76" s="112"/>
      <c r="W76" s="112"/>
      <c r="X76" s="112"/>
      <c r="Y76" s="112"/>
      <c r="Z76" s="112"/>
    </row>
    <row r="77" ht="14.25" customHeight="1">
      <c r="A77" s="139" t="s">
        <v>186</v>
      </c>
      <c r="B77" s="147" t="s">
        <v>187</v>
      </c>
      <c r="C77" s="141">
        <v>694.0</v>
      </c>
      <c r="D77" s="142" t="str">
        <f t="shared" si="81"/>
        <v>ONB-W3630</v>
      </c>
      <c r="E77" s="143">
        <v>631.0</v>
      </c>
      <c r="F77" s="142" t="str">
        <f t="shared" si="82"/>
        <v>WHS-W3630</v>
      </c>
      <c r="G77" s="141">
        <v>694.0</v>
      </c>
      <c r="H77" s="142" t="str">
        <f t="shared" si="83"/>
        <v>ESS-W3630</v>
      </c>
      <c r="I77" s="141">
        <v>694.0</v>
      </c>
      <c r="J77" s="142" t="str">
        <f t="shared" si="84"/>
        <v>SIB-W3630</v>
      </c>
      <c r="K77" s="143">
        <v>631.0</v>
      </c>
      <c r="L77" s="144" t="str">
        <f t="shared" si="85"/>
        <v>GRS-W3630</v>
      </c>
      <c r="M77" s="145">
        <v>694.0</v>
      </c>
      <c r="N77" s="146" t="str">
        <f t="shared" si="86"/>
        <v>UPB-W3630</v>
      </c>
      <c r="O77" s="141">
        <v>694.0</v>
      </c>
      <c r="P77" s="146" t="str">
        <f t="shared" si="87"/>
        <v>MSL-W3630</v>
      </c>
      <c r="Q77" s="146">
        <v>694.0</v>
      </c>
      <c r="R77" s="146" t="str">
        <f t="shared" si="88"/>
        <v>DGS-W3630</v>
      </c>
      <c r="S77" s="112">
        <v>2.0</v>
      </c>
      <c r="T77" s="113"/>
      <c r="U77" s="113"/>
      <c r="V77" s="113"/>
      <c r="W77" s="113"/>
      <c r="X77" s="113"/>
      <c r="Y77" s="113"/>
      <c r="Z77" s="113"/>
    </row>
    <row r="78" ht="14.25" customHeight="1">
      <c r="A78" s="139" t="s">
        <v>188</v>
      </c>
      <c r="B78" s="147" t="s">
        <v>189</v>
      </c>
      <c r="C78" s="141">
        <v>743.0</v>
      </c>
      <c r="D78" s="142" t="str">
        <f t="shared" si="81"/>
        <v>ONB-W3630GD</v>
      </c>
      <c r="E78" s="143">
        <v>675.0</v>
      </c>
      <c r="F78" s="142" t="str">
        <f t="shared" si="82"/>
        <v>WHS-W3630GD</v>
      </c>
      <c r="G78" s="141">
        <v>743.0</v>
      </c>
      <c r="H78" s="142" t="str">
        <f t="shared" si="83"/>
        <v>ESS-W3630GD</v>
      </c>
      <c r="I78" s="141">
        <v>743.0</v>
      </c>
      <c r="J78" s="142" t="str">
        <f t="shared" si="84"/>
        <v>SIB-W3630GD</v>
      </c>
      <c r="K78" s="143">
        <v>675.0</v>
      </c>
      <c r="L78" s="144" t="str">
        <f t="shared" si="85"/>
        <v>GRS-W3630GD</v>
      </c>
      <c r="M78" s="145">
        <v>743.0</v>
      </c>
      <c r="N78" s="146" t="str">
        <f t="shared" si="86"/>
        <v>UPB-W3630GD</v>
      </c>
      <c r="O78" s="141">
        <v>743.0</v>
      </c>
      <c r="P78" s="146" t="str">
        <f t="shared" si="87"/>
        <v>MSL-W3630GD</v>
      </c>
      <c r="Q78" s="146">
        <v>743.0</v>
      </c>
      <c r="R78" s="146" t="str">
        <f t="shared" si="88"/>
        <v>DGS-W3630GD</v>
      </c>
      <c r="S78" s="112">
        <v>2.0</v>
      </c>
      <c r="T78" s="112"/>
      <c r="U78" s="112"/>
      <c r="V78" s="112"/>
      <c r="W78" s="112"/>
      <c r="X78" s="112"/>
      <c r="Y78" s="112"/>
      <c r="Z78" s="112"/>
    </row>
    <row r="79" ht="14.25" customHeight="1">
      <c r="A79" s="139" t="s">
        <v>190</v>
      </c>
      <c r="B79" s="147" t="s">
        <v>191</v>
      </c>
      <c r="C79" s="141">
        <v>736.0</v>
      </c>
      <c r="D79" s="142" t="str">
        <f t="shared" si="81"/>
        <v>ONB-W4230</v>
      </c>
      <c r="E79" s="143">
        <v>669.0</v>
      </c>
      <c r="F79" s="142" t="str">
        <f t="shared" si="82"/>
        <v>WHS-W4230</v>
      </c>
      <c r="G79" s="141">
        <v>736.0</v>
      </c>
      <c r="H79" s="142" t="str">
        <f t="shared" si="83"/>
        <v>ESS-W4230</v>
      </c>
      <c r="I79" s="141">
        <v>736.0</v>
      </c>
      <c r="J79" s="142" t="str">
        <f t="shared" si="84"/>
        <v>SIB-W4230</v>
      </c>
      <c r="K79" s="143">
        <v>669.0</v>
      </c>
      <c r="L79" s="144" t="str">
        <f t="shared" si="85"/>
        <v>GRS-W4230</v>
      </c>
      <c r="M79" s="145">
        <v>736.0</v>
      </c>
      <c r="N79" s="146" t="str">
        <f t="shared" si="86"/>
        <v>UPB-W4230</v>
      </c>
      <c r="O79" s="141">
        <v>736.0</v>
      </c>
      <c r="P79" s="146" t="str">
        <f t="shared" si="87"/>
        <v>MSL-W4230</v>
      </c>
      <c r="Q79" s="146">
        <v>736.0</v>
      </c>
      <c r="R79" s="146" t="str">
        <f t="shared" si="88"/>
        <v>DGS-W4230</v>
      </c>
      <c r="S79" s="112">
        <v>2.0</v>
      </c>
      <c r="T79" s="112"/>
      <c r="U79" s="112"/>
      <c r="V79" s="112"/>
      <c r="W79" s="112"/>
      <c r="X79" s="112"/>
      <c r="Y79" s="112"/>
      <c r="Z79" s="112"/>
    </row>
    <row r="80" ht="14.25" customHeight="1">
      <c r="A80" s="139" t="s">
        <v>192</v>
      </c>
      <c r="B80" s="147" t="s">
        <v>193</v>
      </c>
      <c r="C80" s="141">
        <v>388.0</v>
      </c>
      <c r="D80" s="142" t="str">
        <f t="shared" si="81"/>
        <v>ONB-W0936</v>
      </c>
      <c r="E80" s="143">
        <v>353.0</v>
      </c>
      <c r="F80" s="142" t="str">
        <f t="shared" si="82"/>
        <v>WHS-W0936</v>
      </c>
      <c r="G80" s="141">
        <v>388.0</v>
      </c>
      <c r="H80" s="142" t="str">
        <f t="shared" si="83"/>
        <v>ESS-W0936</v>
      </c>
      <c r="I80" s="141">
        <v>388.0</v>
      </c>
      <c r="J80" s="142" t="str">
        <f t="shared" si="84"/>
        <v>SIB-W0936</v>
      </c>
      <c r="K80" s="143">
        <v>353.0</v>
      </c>
      <c r="L80" s="144" t="str">
        <f t="shared" si="85"/>
        <v>GRS-W0936</v>
      </c>
      <c r="M80" s="145">
        <v>388.0</v>
      </c>
      <c r="N80" s="146" t="str">
        <f t="shared" si="86"/>
        <v>UPB-W0936</v>
      </c>
      <c r="O80" s="141">
        <v>388.0</v>
      </c>
      <c r="P80" s="146" t="str">
        <f t="shared" si="87"/>
        <v>MSL-W0936</v>
      </c>
      <c r="Q80" s="146">
        <v>388.0</v>
      </c>
      <c r="R80" s="146" t="str">
        <f t="shared" si="88"/>
        <v>DGS-W0936</v>
      </c>
      <c r="S80" s="112">
        <v>1.0</v>
      </c>
      <c r="T80" s="112"/>
      <c r="U80" s="112"/>
      <c r="V80" s="112"/>
      <c r="W80" s="112"/>
      <c r="X80" s="112"/>
      <c r="Y80" s="112"/>
      <c r="Z80" s="112"/>
    </row>
    <row r="81" ht="14.25" customHeight="1">
      <c r="A81" s="139" t="s">
        <v>194</v>
      </c>
      <c r="B81" s="147" t="s">
        <v>195</v>
      </c>
      <c r="C81" s="141">
        <v>424.0</v>
      </c>
      <c r="D81" s="142" t="str">
        <f t="shared" si="81"/>
        <v>ONB-W1236</v>
      </c>
      <c r="E81" s="143">
        <v>385.0</v>
      </c>
      <c r="F81" s="142" t="str">
        <f t="shared" si="82"/>
        <v>WHS-W1236</v>
      </c>
      <c r="G81" s="141">
        <v>424.0</v>
      </c>
      <c r="H81" s="142" t="str">
        <f t="shared" si="83"/>
        <v>ESS-W1236</v>
      </c>
      <c r="I81" s="141">
        <v>424.0</v>
      </c>
      <c r="J81" s="142" t="str">
        <f t="shared" si="84"/>
        <v>SIB-W1236</v>
      </c>
      <c r="K81" s="143">
        <v>385.0</v>
      </c>
      <c r="L81" s="144" t="str">
        <f t="shared" si="85"/>
        <v>GRS-W1236</v>
      </c>
      <c r="M81" s="145">
        <v>424.0</v>
      </c>
      <c r="N81" s="146" t="str">
        <f t="shared" si="86"/>
        <v>UPB-W1236</v>
      </c>
      <c r="O81" s="141">
        <v>424.0</v>
      </c>
      <c r="P81" s="146" t="str">
        <f t="shared" si="87"/>
        <v>MSL-W1236</v>
      </c>
      <c r="Q81" s="146">
        <v>424.0</v>
      </c>
      <c r="R81" s="146" t="str">
        <f t="shared" si="88"/>
        <v>DGS-W1236</v>
      </c>
      <c r="S81" s="112">
        <v>1.0</v>
      </c>
      <c r="T81" s="112"/>
      <c r="U81" s="112"/>
      <c r="V81" s="112"/>
      <c r="W81" s="112"/>
      <c r="X81" s="112"/>
      <c r="Y81" s="112"/>
      <c r="Z81" s="112"/>
    </row>
    <row r="82" ht="14.25" customHeight="1">
      <c r="A82" s="139" t="s">
        <v>196</v>
      </c>
      <c r="B82" s="147" t="s">
        <v>197</v>
      </c>
      <c r="C82" s="141">
        <v>465.0</v>
      </c>
      <c r="D82" s="142" t="str">
        <f t="shared" si="81"/>
        <v>ONB-W1536</v>
      </c>
      <c r="E82" s="143">
        <v>423.0</v>
      </c>
      <c r="F82" s="142" t="str">
        <f t="shared" si="82"/>
        <v>WHS-W1536</v>
      </c>
      <c r="G82" s="141">
        <v>465.0</v>
      </c>
      <c r="H82" s="142" t="str">
        <f t="shared" si="83"/>
        <v>ESS-W1536</v>
      </c>
      <c r="I82" s="141">
        <v>465.0</v>
      </c>
      <c r="J82" s="142" t="str">
        <f t="shared" si="84"/>
        <v>SIB-W1536</v>
      </c>
      <c r="K82" s="143">
        <v>423.0</v>
      </c>
      <c r="L82" s="144" t="str">
        <f t="shared" si="85"/>
        <v>GRS-W1536</v>
      </c>
      <c r="M82" s="145">
        <v>465.0</v>
      </c>
      <c r="N82" s="146" t="str">
        <f t="shared" si="86"/>
        <v>UPB-W1536</v>
      </c>
      <c r="O82" s="141">
        <v>465.0</v>
      </c>
      <c r="P82" s="146" t="str">
        <f t="shared" si="87"/>
        <v>MSL-W1536</v>
      </c>
      <c r="Q82" s="146">
        <v>465.0</v>
      </c>
      <c r="R82" s="146" t="str">
        <f t="shared" si="88"/>
        <v>DGS-W1536</v>
      </c>
      <c r="S82" s="112">
        <v>1.0</v>
      </c>
      <c r="T82" s="112"/>
      <c r="U82" s="112"/>
      <c r="V82" s="112"/>
      <c r="W82" s="112"/>
      <c r="X82" s="112"/>
      <c r="Y82" s="112"/>
      <c r="Z82" s="112"/>
    </row>
    <row r="83" ht="14.25" customHeight="1">
      <c r="A83" s="139" t="s">
        <v>198</v>
      </c>
      <c r="B83" s="147" t="s">
        <v>199</v>
      </c>
      <c r="C83" s="141">
        <v>497.0</v>
      </c>
      <c r="D83" s="142" t="str">
        <f t="shared" si="81"/>
        <v>ONB-W1536GD</v>
      </c>
      <c r="E83" s="143">
        <v>452.0</v>
      </c>
      <c r="F83" s="142" t="str">
        <f t="shared" si="82"/>
        <v>WHS-W1536GD</v>
      </c>
      <c r="G83" s="141">
        <v>497.0</v>
      </c>
      <c r="H83" s="142" t="str">
        <f t="shared" si="83"/>
        <v>ESS-W1536GD</v>
      </c>
      <c r="I83" s="141">
        <v>497.0</v>
      </c>
      <c r="J83" s="142" t="str">
        <f t="shared" si="84"/>
        <v>SIB-W1536GD</v>
      </c>
      <c r="K83" s="143">
        <v>452.0</v>
      </c>
      <c r="L83" s="144" t="str">
        <f t="shared" si="85"/>
        <v>GRS-W1536GD</v>
      </c>
      <c r="M83" s="145">
        <v>497.0</v>
      </c>
      <c r="N83" s="146" t="str">
        <f t="shared" si="86"/>
        <v>UPB-W1536GD</v>
      </c>
      <c r="O83" s="141">
        <v>497.0</v>
      </c>
      <c r="P83" s="146" t="str">
        <f t="shared" si="87"/>
        <v>MSL-W1536GD</v>
      </c>
      <c r="Q83" s="146">
        <v>497.0</v>
      </c>
      <c r="R83" s="146" t="str">
        <f t="shared" si="88"/>
        <v>DGS-W1536GD</v>
      </c>
      <c r="S83" s="112">
        <v>1.0</v>
      </c>
      <c r="T83" s="112"/>
      <c r="U83" s="112"/>
      <c r="V83" s="112"/>
      <c r="W83" s="112"/>
      <c r="X83" s="112"/>
      <c r="Y83" s="112"/>
      <c r="Z83" s="112"/>
    </row>
    <row r="84" ht="14.25" customHeight="1">
      <c r="A84" s="139" t="s">
        <v>200</v>
      </c>
      <c r="B84" s="147" t="s">
        <v>201</v>
      </c>
      <c r="C84" s="141">
        <v>536.0</v>
      </c>
      <c r="D84" s="142" t="str">
        <f t="shared" si="81"/>
        <v>ONB-W1836</v>
      </c>
      <c r="E84" s="143">
        <v>487.0</v>
      </c>
      <c r="F84" s="142" t="str">
        <f t="shared" si="82"/>
        <v>WHS-W1836</v>
      </c>
      <c r="G84" s="141">
        <v>536.0</v>
      </c>
      <c r="H84" s="142" t="str">
        <f t="shared" si="83"/>
        <v>ESS-W1836</v>
      </c>
      <c r="I84" s="141">
        <v>536.0</v>
      </c>
      <c r="J84" s="142" t="str">
        <f t="shared" si="84"/>
        <v>SIB-W1836</v>
      </c>
      <c r="K84" s="143">
        <v>487.0</v>
      </c>
      <c r="L84" s="144" t="str">
        <f t="shared" si="85"/>
        <v>GRS-W1836</v>
      </c>
      <c r="M84" s="145">
        <v>536.0</v>
      </c>
      <c r="N84" s="146" t="str">
        <f t="shared" si="86"/>
        <v>UPB-W1836</v>
      </c>
      <c r="O84" s="141">
        <v>536.0</v>
      </c>
      <c r="P84" s="146" t="str">
        <f t="shared" si="87"/>
        <v>MSL-W1836</v>
      </c>
      <c r="Q84" s="146">
        <v>536.0</v>
      </c>
      <c r="R84" s="146" t="str">
        <f t="shared" si="88"/>
        <v>DGS-W1836</v>
      </c>
      <c r="S84" s="112">
        <v>1.0</v>
      </c>
      <c r="T84" s="112"/>
      <c r="U84" s="112"/>
      <c r="V84" s="112"/>
      <c r="W84" s="112"/>
      <c r="X84" s="112"/>
      <c r="Y84" s="112"/>
      <c r="Z84" s="112"/>
    </row>
    <row r="85" ht="14.25" customHeight="1">
      <c r="A85" s="139" t="s">
        <v>202</v>
      </c>
      <c r="B85" s="147" t="s">
        <v>203</v>
      </c>
      <c r="C85" s="141">
        <v>573.0</v>
      </c>
      <c r="D85" s="142" t="str">
        <f t="shared" si="81"/>
        <v>ONB-W1836GD</v>
      </c>
      <c r="E85" s="143">
        <v>521.0</v>
      </c>
      <c r="F85" s="142" t="str">
        <f t="shared" si="82"/>
        <v>WHS-W1836GD</v>
      </c>
      <c r="G85" s="141">
        <v>573.0</v>
      </c>
      <c r="H85" s="142" t="str">
        <f t="shared" si="83"/>
        <v>ESS-W1836GD</v>
      </c>
      <c r="I85" s="141">
        <v>573.0</v>
      </c>
      <c r="J85" s="142" t="str">
        <f t="shared" si="84"/>
        <v>SIB-W1836GD</v>
      </c>
      <c r="K85" s="143">
        <v>521.0</v>
      </c>
      <c r="L85" s="144" t="str">
        <f t="shared" si="85"/>
        <v>GRS-W1836GD</v>
      </c>
      <c r="M85" s="145">
        <v>573.0</v>
      </c>
      <c r="N85" s="146" t="str">
        <f t="shared" si="86"/>
        <v>UPB-W1836GD</v>
      </c>
      <c r="O85" s="141">
        <v>573.0</v>
      </c>
      <c r="P85" s="146" t="str">
        <f t="shared" si="87"/>
        <v>MSL-W1836GD</v>
      </c>
      <c r="Q85" s="146">
        <v>573.0</v>
      </c>
      <c r="R85" s="146" t="str">
        <f t="shared" si="88"/>
        <v>DGS-W1836GD</v>
      </c>
      <c r="S85" s="112">
        <v>1.0</v>
      </c>
      <c r="T85" s="112"/>
      <c r="U85" s="112"/>
      <c r="V85" s="112"/>
      <c r="W85" s="112"/>
      <c r="X85" s="112"/>
      <c r="Y85" s="112"/>
      <c r="Z85" s="112"/>
    </row>
    <row r="86" ht="14.25" customHeight="1">
      <c r="A86" s="139" t="s">
        <v>204</v>
      </c>
      <c r="B86" s="147" t="s">
        <v>205</v>
      </c>
      <c r="C86" s="141">
        <v>565.0</v>
      </c>
      <c r="D86" s="142" t="str">
        <f t="shared" si="81"/>
        <v>ONB-W2136</v>
      </c>
      <c r="E86" s="143">
        <v>514.0</v>
      </c>
      <c r="F86" s="142" t="str">
        <f t="shared" si="82"/>
        <v>WHS-W2136</v>
      </c>
      <c r="G86" s="141">
        <v>565.0</v>
      </c>
      <c r="H86" s="142" t="str">
        <f t="shared" si="83"/>
        <v>ESS-W2136</v>
      </c>
      <c r="I86" s="141">
        <v>565.0</v>
      </c>
      <c r="J86" s="142" t="str">
        <f t="shared" si="84"/>
        <v>SIB-W2136</v>
      </c>
      <c r="K86" s="143">
        <v>514.0</v>
      </c>
      <c r="L86" s="144" t="str">
        <f t="shared" si="85"/>
        <v>GRS-W2136</v>
      </c>
      <c r="M86" s="145">
        <v>565.0</v>
      </c>
      <c r="N86" s="146" t="str">
        <f t="shared" si="86"/>
        <v>UPB-W2136</v>
      </c>
      <c r="O86" s="141">
        <v>565.0</v>
      </c>
      <c r="P86" s="146" t="str">
        <f t="shared" si="87"/>
        <v>MSL-W2136</v>
      </c>
      <c r="Q86" s="146">
        <v>565.0</v>
      </c>
      <c r="R86" s="146" t="str">
        <f t="shared" si="88"/>
        <v>DGS-W2136</v>
      </c>
      <c r="S86" s="112">
        <v>1.0</v>
      </c>
      <c r="T86" s="112"/>
      <c r="U86" s="112"/>
      <c r="V86" s="112"/>
      <c r="W86" s="112"/>
      <c r="X86" s="112"/>
      <c r="Y86" s="112"/>
      <c r="Z86" s="112"/>
    </row>
    <row r="87" ht="14.25" customHeight="1">
      <c r="A87" s="139" t="s">
        <v>206</v>
      </c>
      <c r="B87" s="147" t="s">
        <v>207</v>
      </c>
      <c r="C87" s="141">
        <v>606.0</v>
      </c>
      <c r="D87" s="142" t="str">
        <f t="shared" si="81"/>
        <v>ONB-W2436</v>
      </c>
      <c r="E87" s="143">
        <v>551.0</v>
      </c>
      <c r="F87" s="142" t="str">
        <f t="shared" si="82"/>
        <v>WHS-W2436</v>
      </c>
      <c r="G87" s="141">
        <v>606.0</v>
      </c>
      <c r="H87" s="142" t="str">
        <f t="shared" si="83"/>
        <v>ESS-W2436</v>
      </c>
      <c r="I87" s="141">
        <v>606.0</v>
      </c>
      <c r="J87" s="142" t="str">
        <f t="shared" si="84"/>
        <v>SIB-W2436</v>
      </c>
      <c r="K87" s="143">
        <v>551.0</v>
      </c>
      <c r="L87" s="144" t="str">
        <f t="shared" si="85"/>
        <v>GRS-W2436</v>
      </c>
      <c r="M87" s="145">
        <v>606.0</v>
      </c>
      <c r="N87" s="146" t="str">
        <f t="shared" si="86"/>
        <v>UPB-W2436</v>
      </c>
      <c r="O87" s="141">
        <v>606.0</v>
      </c>
      <c r="P87" s="146" t="str">
        <f t="shared" si="87"/>
        <v>MSL-W2436</v>
      </c>
      <c r="Q87" s="146">
        <v>606.0</v>
      </c>
      <c r="R87" s="146" t="str">
        <f t="shared" si="88"/>
        <v>DGS-W2436</v>
      </c>
      <c r="S87" s="112">
        <v>2.0</v>
      </c>
      <c r="T87" s="112"/>
      <c r="U87" s="112"/>
      <c r="V87" s="112"/>
      <c r="W87" s="112"/>
      <c r="X87" s="112"/>
      <c r="Y87" s="112"/>
      <c r="Z87" s="112"/>
    </row>
    <row r="88" ht="14.25" customHeight="1">
      <c r="A88" s="139" t="s">
        <v>208</v>
      </c>
      <c r="B88" s="147" t="s">
        <v>209</v>
      </c>
      <c r="C88" s="141">
        <v>648.0</v>
      </c>
      <c r="D88" s="142" t="str">
        <f t="shared" si="81"/>
        <v>ONB-W2736</v>
      </c>
      <c r="E88" s="143">
        <v>589.0</v>
      </c>
      <c r="F88" s="142" t="str">
        <f t="shared" si="82"/>
        <v>WHS-W2736</v>
      </c>
      <c r="G88" s="141">
        <v>648.0</v>
      </c>
      <c r="H88" s="142" t="str">
        <f t="shared" si="83"/>
        <v>ESS-W2736</v>
      </c>
      <c r="I88" s="141">
        <v>648.0</v>
      </c>
      <c r="J88" s="142" t="str">
        <f t="shared" si="84"/>
        <v>SIB-W2736</v>
      </c>
      <c r="K88" s="143">
        <v>589.0</v>
      </c>
      <c r="L88" s="144" t="str">
        <f t="shared" si="85"/>
        <v>GRS-W2736</v>
      </c>
      <c r="M88" s="145">
        <v>648.0</v>
      </c>
      <c r="N88" s="146" t="str">
        <f t="shared" si="86"/>
        <v>UPB-W2736</v>
      </c>
      <c r="O88" s="141">
        <v>648.0</v>
      </c>
      <c r="P88" s="146" t="str">
        <f t="shared" si="87"/>
        <v>MSL-W2736</v>
      </c>
      <c r="Q88" s="146">
        <v>648.0</v>
      </c>
      <c r="R88" s="146" t="str">
        <f t="shared" si="88"/>
        <v>DGS-W2736</v>
      </c>
      <c r="S88" s="112">
        <v>2.0</v>
      </c>
      <c r="T88" s="112"/>
      <c r="U88" s="112"/>
      <c r="V88" s="112"/>
      <c r="W88" s="112"/>
      <c r="X88" s="112"/>
      <c r="Y88" s="112"/>
      <c r="Z88" s="112"/>
    </row>
    <row r="89" ht="14.25" customHeight="1">
      <c r="A89" s="139" t="s">
        <v>210</v>
      </c>
      <c r="B89" s="147" t="s">
        <v>211</v>
      </c>
      <c r="C89" s="141">
        <v>694.0</v>
      </c>
      <c r="D89" s="142" t="str">
        <f t="shared" si="81"/>
        <v>ONB-W3036</v>
      </c>
      <c r="E89" s="143">
        <v>631.0</v>
      </c>
      <c r="F89" s="142" t="str">
        <f t="shared" si="82"/>
        <v>WHS-W3036</v>
      </c>
      <c r="G89" s="141">
        <v>694.0</v>
      </c>
      <c r="H89" s="142" t="str">
        <f t="shared" si="83"/>
        <v>ESS-W3036</v>
      </c>
      <c r="I89" s="141">
        <v>694.0</v>
      </c>
      <c r="J89" s="142" t="str">
        <f t="shared" si="84"/>
        <v>SIB-W3036</v>
      </c>
      <c r="K89" s="143">
        <v>631.0</v>
      </c>
      <c r="L89" s="144" t="str">
        <f t="shared" si="85"/>
        <v>GRS-W3036</v>
      </c>
      <c r="M89" s="145">
        <v>694.0</v>
      </c>
      <c r="N89" s="146" t="str">
        <f t="shared" si="86"/>
        <v>UPB-W3036</v>
      </c>
      <c r="O89" s="141">
        <v>694.0</v>
      </c>
      <c r="P89" s="146" t="str">
        <f t="shared" si="87"/>
        <v>MSL-W3036</v>
      </c>
      <c r="Q89" s="146">
        <v>694.0</v>
      </c>
      <c r="R89" s="146" t="str">
        <f t="shared" si="88"/>
        <v>DGS-W3036</v>
      </c>
      <c r="S89" s="112">
        <v>2.0</v>
      </c>
      <c r="T89" s="112"/>
      <c r="U89" s="112"/>
      <c r="V89" s="112"/>
      <c r="W89" s="112"/>
      <c r="X89" s="112"/>
      <c r="Y89" s="112"/>
      <c r="Z89" s="112"/>
    </row>
    <row r="90" ht="14.25" customHeight="1">
      <c r="A90" s="139" t="s">
        <v>212</v>
      </c>
      <c r="B90" s="147" t="s">
        <v>213</v>
      </c>
      <c r="C90" s="141">
        <v>743.0</v>
      </c>
      <c r="D90" s="142" t="str">
        <f t="shared" si="81"/>
        <v>ONB-W3036GD</v>
      </c>
      <c r="E90" s="143">
        <v>675.0</v>
      </c>
      <c r="F90" s="142" t="str">
        <f t="shared" si="82"/>
        <v>WHS-W3036GD</v>
      </c>
      <c r="G90" s="141">
        <v>743.0</v>
      </c>
      <c r="H90" s="142" t="str">
        <f t="shared" si="83"/>
        <v>ESS-W3036GD</v>
      </c>
      <c r="I90" s="141">
        <v>743.0</v>
      </c>
      <c r="J90" s="142" t="str">
        <f t="shared" si="84"/>
        <v>SIB-W3036GD</v>
      </c>
      <c r="K90" s="143">
        <v>675.0</v>
      </c>
      <c r="L90" s="144" t="str">
        <f t="shared" si="85"/>
        <v>GRS-W3036GD</v>
      </c>
      <c r="M90" s="145">
        <v>743.0</v>
      </c>
      <c r="N90" s="146" t="str">
        <f t="shared" si="86"/>
        <v>UPB-W3036GD</v>
      </c>
      <c r="O90" s="141">
        <v>743.0</v>
      </c>
      <c r="P90" s="146" t="str">
        <f t="shared" si="87"/>
        <v>MSL-W3036GD</v>
      </c>
      <c r="Q90" s="146">
        <v>743.0</v>
      </c>
      <c r="R90" s="146" t="str">
        <f t="shared" si="88"/>
        <v>DGS-W3036GD</v>
      </c>
      <c r="S90" s="112">
        <v>2.0</v>
      </c>
      <c r="T90" s="112"/>
      <c r="U90" s="112"/>
      <c r="V90" s="112"/>
      <c r="W90" s="112"/>
      <c r="X90" s="112"/>
      <c r="Y90" s="112"/>
      <c r="Z90" s="112"/>
    </row>
    <row r="91" ht="14.25" customHeight="1">
      <c r="A91" s="139" t="s">
        <v>214</v>
      </c>
      <c r="B91" s="147" t="s">
        <v>215</v>
      </c>
      <c r="C91" s="141">
        <v>741.0</v>
      </c>
      <c r="D91" s="142" t="str">
        <f t="shared" si="81"/>
        <v>ONB-W3336</v>
      </c>
      <c r="E91" s="143">
        <v>674.0</v>
      </c>
      <c r="F91" s="142" t="str">
        <f t="shared" si="82"/>
        <v>WHS-W3336</v>
      </c>
      <c r="G91" s="141">
        <v>741.0</v>
      </c>
      <c r="H91" s="142" t="str">
        <f t="shared" si="83"/>
        <v>ESS-W3336</v>
      </c>
      <c r="I91" s="141">
        <v>741.0</v>
      </c>
      <c r="J91" s="142" t="str">
        <f t="shared" si="84"/>
        <v>SIB-W3336</v>
      </c>
      <c r="K91" s="143">
        <v>674.0</v>
      </c>
      <c r="L91" s="144" t="str">
        <f t="shared" si="85"/>
        <v>GRS-W3336</v>
      </c>
      <c r="M91" s="145">
        <v>741.0</v>
      </c>
      <c r="N91" s="146" t="str">
        <f t="shared" si="86"/>
        <v>UPB-W3336</v>
      </c>
      <c r="O91" s="141">
        <v>741.0</v>
      </c>
      <c r="P91" s="146" t="str">
        <f t="shared" si="87"/>
        <v>MSL-W3336</v>
      </c>
      <c r="Q91" s="146">
        <v>741.0</v>
      </c>
      <c r="R91" s="146" t="str">
        <f t="shared" si="88"/>
        <v>DGS-W3336</v>
      </c>
      <c r="S91" s="112">
        <v>2.0</v>
      </c>
      <c r="T91" s="112"/>
      <c r="U91" s="112"/>
      <c r="V91" s="112"/>
      <c r="W91" s="112"/>
      <c r="X91" s="112"/>
      <c r="Y91" s="112"/>
      <c r="Z91" s="112"/>
    </row>
    <row r="92" ht="14.25" customHeight="1">
      <c r="A92" s="139" t="s">
        <v>216</v>
      </c>
      <c r="B92" s="147" t="s">
        <v>217</v>
      </c>
      <c r="C92" s="141">
        <v>771.0</v>
      </c>
      <c r="D92" s="142" t="str">
        <f t="shared" si="81"/>
        <v>ONB-W3636</v>
      </c>
      <c r="E92" s="143">
        <v>701.0</v>
      </c>
      <c r="F92" s="142" t="str">
        <f t="shared" si="82"/>
        <v>WHS-W3636</v>
      </c>
      <c r="G92" s="141">
        <v>771.0</v>
      </c>
      <c r="H92" s="142" t="str">
        <f t="shared" si="83"/>
        <v>ESS-W3636</v>
      </c>
      <c r="I92" s="141">
        <v>771.0</v>
      </c>
      <c r="J92" s="142" t="str">
        <f t="shared" si="84"/>
        <v>SIB-W3636</v>
      </c>
      <c r="K92" s="143">
        <v>701.0</v>
      </c>
      <c r="L92" s="144" t="str">
        <f t="shared" si="85"/>
        <v>GRS-W3636</v>
      </c>
      <c r="M92" s="145">
        <v>771.0</v>
      </c>
      <c r="N92" s="146" t="str">
        <f t="shared" si="86"/>
        <v>UPB-W3636</v>
      </c>
      <c r="O92" s="141">
        <v>771.0</v>
      </c>
      <c r="P92" s="146" t="str">
        <f t="shared" si="87"/>
        <v>MSL-W3636</v>
      </c>
      <c r="Q92" s="146">
        <v>771.0</v>
      </c>
      <c r="R92" s="146" t="str">
        <f t="shared" si="88"/>
        <v>DGS-W3636</v>
      </c>
      <c r="S92" s="112">
        <v>2.0</v>
      </c>
      <c r="T92" s="112"/>
      <c r="U92" s="112"/>
      <c r="V92" s="112"/>
      <c r="W92" s="112"/>
      <c r="X92" s="112"/>
      <c r="Y92" s="112"/>
      <c r="Z92" s="112"/>
    </row>
    <row r="93" ht="14.25" customHeight="1">
      <c r="A93" s="139" t="s">
        <v>218</v>
      </c>
      <c r="B93" s="147" t="s">
        <v>219</v>
      </c>
      <c r="C93" s="141">
        <v>825.0</v>
      </c>
      <c r="D93" s="142" t="str">
        <f t="shared" si="81"/>
        <v>ONB-W3636GD</v>
      </c>
      <c r="E93" s="143">
        <v>750.0</v>
      </c>
      <c r="F93" s="142" t="str">
        <f t="shared" si="82"/>
        <v>WHS-W3636GD</v>
      </c>
      <c r="G93" s="141">
        <v>825.0</v>
      </c>
      <c r="H93" s="142" t="str">
        <f t="shared" si="83"/>
        <v>ESS-W3636GD</v>
      </c>
      <c r="I93" s="141">
        <v>825.0</v>
      </c>
      <c r="J93" s="142" t="str">
        <f t="shared" si="84"/>
        <v>SIB-W3636GD</v>
      </c>
      <c r="K93" s="143">
        <v>750.0</v>
      </c>
      <c r="L93" s="144" t="str">
        <f t="shared" si="85"/>
        <v>GRS-W3636GD</v>
      </c>
      <c r="M93" s="145">
        <v>825.0</v>
      </c>
      <c r="N93" s="146" t="str">
        <f t="shared" si="86"/>
        <v>UPB-W3636GD</v>
      </c>
      <c r="O93" s="141">
        <v>825.0</v>
      </c>
      <c r="P93" s="146" t="str">
        <f t="shared" si="87"/>
        <v>MSL-W3636GD</v>
      </c>
      <c r="Q93" s="146">
        <v>825.0</v>
      </c>
      <c r="R93" s="146" t="str">
        <f t="shared" si="88"/>
        <v>DGS-W3636GD</v>
      </c>
      <c r="S93" s="112">
        <v>2.0</v>
      </c>
      <c r="T93" s="112"/>
      <c r="U93" s="112"/>
      <c r="V93" s="112"/>
      <c r="W93" s="112"/>
      <c r="X93" s="112"/>
      <c r="Y93" s="112"/>
      <c r="Z93" s="112"/>
    </row>
    <row r="94" ht="14.25" customHeight="1">
      <c r="A94" s="139" t="s">
        <v>220</v>
      </c>
      <c r="B94" s="147" t="s">
        <v>221</v>
      </c>
      <c r="C94" s="141">
        <v>818.0</v>
      </c>
      <c r="D94" s="142" t="str">
        <f t="shared" si="81"/>
        <v>ONB-W4236</v>
      </c>
      <c r="E94" s="143">
        <v>744.0</v>
      </c>
      <c r="F94" s="142" t="str">
        <f t="shared" si="82"/>
        <v>WHS-W4236</v>
      </c>
      <c r="G94" s="141">
        <v>818.0</v>
      </c>
      <c r="H94" s="142" t="str">
        <f t="shared" si="83"/>
        <v>ESS-W4236</v>
      </c>
      <c r="I94" s="141">
        <v>818.0</v>
      </c>
      <c r="J94" s="142" t="str">
        <f t="shared" si="84"/>
        <v>SIB-W4236</v>
      </c>
      <c r="K94" s="143">
        <v>744.0</v>
      </c>
      <c r="L94" s="144" t="str">
        <f t="shared" si="85"/>
        <v>GRS-W4236</v>
      </c>
      <c r="M94" s="145">
        <v>818.0</v>
      </c>
      <c r="N94" s="146" t="str">
        <f t="shared" si="86"/>
        <v>UPB-W4236</v>
      </c>
      <c r="O94" s="141">
        <v>818.0</v>
      </c>
      <c r="P94" s="146" t="str">
        <f t="shared" si="87"/>
        <v>MSL-W4236</v>
      </c>
      <c r="Q94" s="146">
        <v>818.0</v>
      </c>
      <c r="R94" s="146" t="str">
        <f t="shared" si="88"/>
        <v>DGS-W4236</v>
      </c>
      <c r="S94" s="112">
        <v>2.0</v>
      </c>
      <c r="T94" s="112"/>
      <c r="U94" s="112"/>
      <c r="V94" s="112"/>
      <c r="W94" s="112"/>
      <c r="X94" s="112"/>
      <c r="Y94" s="112"/>
      <c r="Z94" s="112"/>
    </row>
    <row r="95" ht="14.25" customHeight="1">
      <c r="A95" s="139" t="s">
        <v>222</v>
      </c>
      <c r="B95" s="147" t="s">
        <v>223</v>
      </c>
      <c r="C95" s="141">
        <v>465.0</v>
      </c>
      <c r="D95" s="142" t="str">
        <f t="shared" si="81"/>
        <v>ONB-W0942</v>
      </c>
      <c r="E95" s="143">
        <v>423.0</v>
      </c>
      <c r="F95" s="142" t="str">
        <f t="shared" si="82"/>
        <v>WHS-W0942</v>
      </c>
      <c r="G95" s="141">
        <v>465.0</v>
      </c>
      <c r="H95" s="142" t="str">
        <f t="shared" si="83"/>
        <v>ESS-W0942</v>
      </c>
      <c r="I95" s="141">
        <v>465.0</v>
      </c>
      <c r="J95" s="142" t="str">
        <f t="shared" si="84"/>
        <v>SIB-W0942</v>
      </c>
      <c r="K95" s="143">
        <v>423.0</v>
      </c>
      <c r="L95" s="144" t="str">
        <f t="shared" si="85"/>
        <v>GRS-W0942</v>
      </c>
      <c r="M95" s="145">
        <v>465.0</v>
      </c>
      <c r="N95" s="146" t="str">
        <f t="shared" si="86"/>
        <v>UPB-W0942</v>
      </c>
      <c r="O95" s="141">
        <v>465.0</v>
      </c>
      <c r="P95" s="146" t="str">
        <f t="shared" si="87"/>
        <v>MSL-W0942</v>
      </c>
      <c r="Q95" s="146">
        <v>465.0</v>
      </c>
      <c r="R95" s="146" t="str">
        <f t="shared" si="88"/>
        <v>DGS-W0942</v>
      </c>
      <c r="S95" s="112">
        <v>1.0</v>
      </c>
      <c r="T95" s="112"/>
      <c r="U95" s="112"/>
      <c r="V95" s="112"/>
      <c r="W95" s="112"/>
      <c r="X95" s="112"/>
      <c r="Y95" s="112"/>
      <c r="Z95" s="112"/>
    </row>
    <row r="96" ht="14.25" customHeight="1">
      <c r="A96" s="139" t="s">
        <v>224</v>
      </c>
      <c r="B96" s="147" t="s">
        <v>225</v>
      </c>
      <c r="C96" s="141">
        <v>459.0</v>
      </c>
      <c r="D96" s="142" t="str">
        <f t="shared" si="81"/>
        <v>ONB-W1242</v>
      </c>
      <c r="E96" s="143">
        <v>417.0</v>
      </c>
      <c r="F96" s="142" t="str">
        <f t="shared" si="82"/>
        <v>WHS-W1242</v>
      </c>
      <c r="G96" s="141">
        <v>459.0</v>
      </c>
      <c r="H96" s="142" t="str">
        <f t="shared" si="83"/>
        <v>ESS-W1242</v>
      </c>
      <c r="I96" s="141">
        <v>459.0</v>
      </c>
      <c r="J96" s="142" t="str">
        <f t="shared" si="84"/>
        <v>SIB-W1242</v>
      </c>
      <c r="K96" s="143">
        <v>417.0</v>
      </c>
      <c r="L96" s="144" t="str">
        <f t="shared" si="85"/>
        <v>GRS-W1242</v>
      </c>
      <c r="M96" s="145">
        <v>459.0</v>
      </c>
      <c r="N96" s="146" t="str">
        <f t="shared" si="86"/>
        <v>UPB-W1242</v>
      </c>
      <c r="O96" s="141">
        <v>459.0</v>
      </c>
      <c r="P96" s="146" t="str">
        <f t="shared" si="87"/>
        <v>MSL-W1242</v>
      </c>
      <c r="Q96" s="146">
        <v>459.0</v>
      </c>
      <c r="R96" s="146" t="str">
        <f t="shared" si="88"/>
        <v>DGS-W1242</v>
      </c>
      <c r="S96" s="112">
        <v>1.0</v>
      </c>
      <c r="T96" s="112"/>
      <c r="U96" s="112"/>
      <c r="V96" s="112"/>
      <c r="W96" s="112"/>
      <c r="X96" s="112"/>
      <c r="Y96" s="112"/>
      <c r="Z96" s="112"/>
    </row>
    <row r="97" ht="14.25" customHeight="1">
      <c r="A97" s="139" t="s">
        <v>226</v>
      </c>
      <c r="B97" s="147" t="s">
        <v>227</v>
      </c>
      <c r="C97" s="141">
        <v>518.0</v>
      </c>
      <c r="D97" s="142" t="str">
        <f t="shared" si="81"/>
        <v>ONB-W1542</v>
      </c>
      <c r="E97" s="143">
        <v>471.0</v>
      </c>
      <c r="F97" s="142" t="str">
        <f t="shared" si="82"/>
        <v>WHS-W1542</v>
      </c>
      <c r="G97" s="141">
        <v>518.0</v>
      </c>
      <c r="H97" s="142" t="str">
        <f t="shared" si="83"/>
        <v>ESS-W1542</v>
      </c>
      <c r="I97" s="141">
        <v>518.0</v>
      </c>
      <c r="J97" s="142" t="str">
        <f t="shared" si="84"/>
        <v>SIB-W1542</v>
      </c>
      <c r="K97" s="143">
        <v>471.0</v>
      </c>
      <c r="L97" s="144" t="str">
        <f t="shared" si="85"/>
        <v>GRS-W1542</v>
      </c>
      <c r="M97" s="145">
        <v>518.0</v>
      </c>
      <c r="N97" s="146" t="str">
        <f t="shared" si="86"/>
        <v>UPB-W1542</v>
      </c>
      <c r="O97" s="141">
        <v>518.0</v>
      </c>
      <c r="P97" s="146" t="str">
        <f t="shared" si="87"/>
        <v>MSL-W1542</v>
      </c>
      <c r="Q97" s="146">
        <v>518.0</v>
      </c>
      <c r="R97" s="146" t="str">
        <f t="shared" si="88"/>
        <v>DGS-W1542</v>
      </c>
      <c r="S97" s="112">
        <v>1.0</v>
      </c>
      <c r="T97" s="112"/>
      <c r="U97" s="112"/>
      <c r="V97" s="112"/>
      <c r="W97" s="112"/>
      <c r="X97" s="112"/>
      <c r="Y97" s="112"/>
      <c r="Z97" s="112"/>
    </row>
    <row r="98" ht="14.25" customHeight="1">
      <c r="A98" s="139" t="s">
        <v>228</v>
      </c>
      <c r="B98" s="147" t="s">
        <v>229</v>
      </c>
      <c r="C98" s="141">
        <v>554.0</v>
      </c>
      <c r="D98" s="142" t="str">
        <f t="shared" si="81"/>
        <v>ONB-W1542GD</v>
      </c>
      <c r="E98" s="143">
        <v>504.0</v>
      </c>
      <c r="F98" s="142" t="str">
        <f t="shared" si="82"/>
        <v>WHS-W1542GD</v>
      </c>
      <c r="G98" s="141">
        <v>554.0</v>
      </c>
      <c r="H98" s="142" t="str">
        <f t="shared" si="83"/>
        <v>ESS-W1542GD</v>
      </c>
      <c r="I98" s="141">
        <v>554.0</v>
      </c>
      <c r="J98" s="142" t="str">
        <f t="shared" si="84"/>
        <v>SIB-W1542GD</v>
      </c>
      <c r="K98" s="143">
        <v>504.0</v>
      </c>
      <c r="L98" s="144" t="str">
        <f t="shared" si="85"/>
        <v>GRS-W1542GD</v>
      </c>
      <c r="M98" s="145">
        <v>554.0</v>
      </c>
      <c r="N98" s="146" t="str">
        <f t="shared" si="86"/>
        <v>UPB-W1542GD</v>
      </c>
      <c r="O98" s="141">
        <v>554.0</v>
      </c>
      <c r="P98" s="146" t="str">
        <f t="shared" si="87"/>
        <v>MSL-W1542GD</v>
      </c>
      <c r="Q98" s="146">
        <v>554.0</v>
      </c>
      <c r="R98" s="146" t="str">
        <f t="shared" si="88"/>
        <v>DGS-W1542GD</v>
      </c>
      <c r="S98" s="112">
        <v>1.0</v>
      </c>
      <c r="T98" s="112"/>
      <c r="U98" s="112"/>
      <c r="V98" s="112"/>
      <c r="W98" s="112"/>
      <c r="X98" s="112"/>
      <c r="Y98" s="112"/>
      <c r="Z98" s="112"/>
    </row>
    <row r="99" ht="14.25" customHeight="1">
      <c r="A99" s="139" t="s">
        <v>230</v>
      </c>
      <c r="B99" s="147" t="s">
        <v>231</v>
      </c>
      <c r="C99" s="141">
        <v>396.0</v>
      </c>
      <c r="D99" s="142" t="str">
        <f t="shared" si="81"/>
        <v>ONB-W1515</v>
      </c>
      <c r="E99" s="143">
        <v>360.0</v>
      </c>
      <c r="F99" s="142" t="str">
        <f t="shared" si="82"/>
        <v>WHS-W1515</v>
      </c>
      <c r="G99" s="141">
        <v>396.0</v>
      </c>
      <c r="H99" s="142" t="str">
        <f t="shared" si="83"/>
        <v>ESS-W1515</v>
      </c>
      <c r="I99" s="141">
        <v>396.0</v>
      </c>
      <c r="J99" s="142" t="str">
        <f t="shared" si="84"/>
        <v>SIB-W1515</v>
      </c>
      <c r="K99" s="143">
        <v>360.0</v>
      </c>
      <c r="L99" s="144" t="str">
        <f t="shared" si="85"/>
        <v>GRS-W1515</v>
      </c>
      <c r="M99" s="145">
        <v>396.0</v>
      </c>
      <c r="N99" s="146" t="str">
        <f t="shared" si="86"/>
        <v>UPB-W1515</v>
      </c>
      <c r="O99" s="141">
        <v>396.0</v>
      </c>
      <c r="P99" s="146" t="str">
        <f t="shared" si="87"/>
        <v>MSL-W1515</v>
      </c>
      <c r="Q99" s="146">
        <v>396.0</v>
      </c>
      <c r="R99" s="146" t="str">
        <f t="shared" si="88"/>
        <v>DGS-W1515</v>
      </c>
      <c r="S99" s="112">
        <v>1.0</v>
      </c>
      <c r="T99" s="112"/>
      <c r="U99" s="112"/>
      <c r="V99" s="112"/>
      <c r="W99" s="112"/>
      <c r="X99" s="112"/>
      <c r="Y99" s="112"/>
      <c r="Z99" s="112"/>
    </row>
    <row r="100" ht="14.25" customHeight="1">
      <c r="A100" s="139" t="s">
        <v>232</v>
      </c>
      <c r="B100" s="147" t="s">
        <v>233</v>
      </c>
      <c r="C100" s="141">
        <v>484.0</v>
      </c>
      <c r="D100" s="142" t="str">
        <f t="shared" si="81"/>
        <v>ONB-W1515GD</v>
      </c>
      <c r="E100" s="143">
        <v>440.0</v>
      </c>
      <c r="F100" s="142" t="str">
        <f t="shared" si="82"/>
        <v>WHS-W1515GD</v>
      </c>
      <c r="G100" s="141">
        <v>484.0</v>
      </c>
      <c r="H100" s="142" t="str">
        <f t="shared" si="83"/>
        <v>ESS-W1515GD</v>
      </c>
      <c r="I100" s="141">
        <v>484.0</v>
      </c>
      <c r="J100" s="142" t="str">
        <f t="shared" si="84"/>
        <v>SIB-W1515GD</v>
      </c>
      <c r="K100" s="143">
        <v>440.0</v>
      </c>
      <c r="L100" s="144" t="str">
        <f t="shared" si="85"/>
        <v>GRS-W1515GD</v>
      </c>
      <c r="M100" s="145">
        <v>484.0</v>
      </c>
      <c r="N100" s="146" t="str">
        <f t="shared" si="86"/>
        <v>UPB-W1515GD</v>
      </c>
      <c r="O100" s="141">
        <v>484.0</v>
      </c>
      <c r="P100" s="146" t="str">
        <f t="shared" si="87"/>
        <v>MSL-W1515GD</v>
      </c>
      <c r="Q100" s="146">
        <v>484.0</v>
      </c>
      <c r="R100" s="146" t="str">
        <f t="shared" si="88"/>
        <v>DGS-W1515GD</v>
      </c>
      <c r="S100" s="112">
        <v>1.0</v>
      </c>
      <c r="T100" s="112"/>
      <c r="U100" s="112"/>
      <c r="V100" s="112"/>
      <c r="W100" s="112"/>
      <c r="X100" s="112"/>
      <c r="Y100" s="112"/>
      <c r="Z100" s="112"/>
    </row>
    <row r="101" ht="14.25" customHeight="1">
      <c r="A101" s="139" t="s">
        <v>234</v>
      </c>
      <c r="B101" s="147" t="s">
        <v>235</v>
      </c>
      <c r="C101" s="141">
        <v>396.0</v>
      </c>
      <c r="D101" s="142" t="str">
        <f t="shared" si="81"/>
        <v>ONB-W1815</v>
      </c>
      <c r="E101" s="143">
        <v>360.0</v>
      </c>
      <c r="F101" s="142" t="str">
        <f t="shared" si="82"/>
        <v>WHS-W1815</v>
      </c>
      <c r="G101" s="141">
        <v>396.0</v>
      </c>
      <c r="H101" s="142" t="str">
        <f t="shared" si="83"/>
        <v>ESS-W1815</v>
      </c>
      <c r="I101" s="141">
        <v>396.0</v>
      </c>
      <c r="J101" s="142" t="str">
        <f t="shared" si="84"/>
        <v>SIB-W1815</v>
      </c>
      <c r="K101" s="143">
        <v>360.0</v>
      </c>
      <c r="L101" s="144" t="str">
        <f t="shared" si="85"/>
        <v>GRS-W1815</v>
      </c>
      <c r="M101" s="145">
        <v>396.0</v>
      </c>
      <c r="N101" s="146" t="str">
        <f t="shared" si="86"/>
        <v>UPB-W1815</v>
      </c>
      <c r="O101" s="141">
        <v>396.0</v>
      </c>
      <c r="P101" s="146" t="str">
        <f t="shared" si="87"/>
        <v>MSL-W1815</v>
      </c>
      <c r="Q101" s="146">
        <v>396.0</v>
      </c>
      <c r="R101" s="146" t="str">
        <f t="shared" si="88"/>
        <v>DGS-W1815</v>
      </c>
      <c r="S101" s="112">
        <v>1.0</v>
      </c>
      <c r="T101" s="112"/>
      <c r="U101" s="112"/>
      <c r="V101" s="112"/>
      <c r="W101" s="112"/>
      <c r="X101" s="112"/>
      <c r="Y101" s="112"/>
      <c r="Z101" s="112"/>
    </row>
    <row r="102" ht="14.25" customHeight="1">
      <c r="A102" s="139" t="s">
        <v>236</v>
      </c>
      <c r="B102" s="147" t="s">
        <v>237</v>
      </c>
      <c r="C102" s="141">
        <v>484.0</v>
      </c>
      <c r="D102" s="142" t="str">
        <f t="shared" si="81"/>
        <v>ONB-W1815GD</v>
      </c>
      <c r="E102" s="143">
        <v>440.0</v>
      </c>
      <c r="F102" s="142" t="str">
        <f t="shared" si="82"/>
        <v>WHS-W1815GD</v>
      </c>
      <c r="G102" s="141">
        <v>484.0</v>
      </c>
      <c r="H102" s="142" t="str">
        <f t="shared" si="83"/>
        <v>ESS-W1815GD</v>
      </c>
      <c r="I102" s="141">
        <v>484.0</v>
      </c>
      <c r="J102" s="142" t="str">
        <f t="shared" si="84"/>
        <v>SIB-W1815GD</v>
      </c>
      <c r="K102" s="143">
        <v>440.0</v>
      </c>
      <c r="L102" s="144" t="str">
        <f t="shared" si="85"/>
        <v>GRS-W1815GD</v>
      </c>
      <c r="M102" s="145">
        <v>484.0</v>
      </c>
      <c r="N102" s="146" t="str">
        <f t="shared" si="86"/>
        <v>UPB-W1815GD</v>
      </c>
      <c r="O102" s="141">
        <v>484.0</v>
      </c>
      <c r="P102" s="146" t="str">
        <f t="shared" si="87"/>
        <v>MSL-W1815GD</v>
      </c>
      <c r="Q102" s="146">
        <v>484.0</v>
      </c>
      <c r="R102" s="146" t="str">
        <f t="shared" si="88"/>
        <v>DGS-W1815GD</v>
      </c>
      <c r="S102" s="112">
        <v>1.0</v>
      </c>
      <c r="T102" s="112"/>
      <c r="U102" s="112"/>
      <c r="V102" s="112"/>
      <c r="W102" s="112"/>
      <c r="X102" s="112"/>
      <c r="Y102" s="112"/>
      <c r="Z102" s="112"/>
    </row>
    <row r="103" ht="14.25" customHeight="1">
      <c r="A103" s="139" t="s">
        <v>238</v>
      </c>
      <c r="B103" s="147" t="s">
        <v>239</v>
      </c>
      <c r="C103" s="141">
        <v>565.0</v>
      </c>
      <c r="D103" s="142" t="str">
        <f t="shared" si="81"/>
        <v>ONB-W1842</v>
      </c>
      <c r="E103" s="143">
        <v>514.0</v>
      </c>
      <c r="F103" s="142" t="str">
        <f t="shared" si="82"/>
        <v>WHS-W1842</v>
      </c>
      <c r="G103" s="141">
        <v>565.0</v>
      </c>
      <c r="H103" s="142" t="str">
        <f t="shared" si="83"/>
        <v>ESS-W1842</v>
      </c>
      <c r="I103" s="141">
        <v>565.0</v>
      </c>
      <c r="J103" s="142" t="str">
        <f t="shared" si="84"/>
        <v>SIB-W1842</v>
      </c>
      <c r="K103" s="143">
        <v>514.0</v>
      </c>
      <c r="L103" s="144" t="str">
        <f t="shared" si="85"/>
        <v>GRS-W1842</v>
      </c>
      <c r="M103" s="145">
        <v>565.0</v>
      </c>
      <c r="N103" s="146" t="str">
        <f t="shared" si="86"/>
        <v>UPB-W1842</v>
      </c>
      <c r="O103" s="141">
        <v>565.0</v>
      </c>
      <c r="P103" s="146" t="str">
        <f t="shared" si="87"/>
        <v>MSL-W1842</v>
      </c>
      <c r="Q103" s="146">
        <v>565.0</v>
      </c>
      <c r="R103" s="146" t="str">
        <f t="shared" si="88"/>
        <v>DGS-W1842</v>
      </c>
      <c r="S103" s="112">
        <v>1.0</v>
      </c>
      <c r="T103" s="112"/>
      <c r="U103" s="112"/>
      <c r="V103" s="112"/>
      <c r="W103" s="112"/>
      <c r="X103" s="112"/>
      <c r="Y103" s="112"/>
      <c r="Z103" s="112"/>
    </row>
    <row r="104" ht="14.25" customHeight="1">
      <c r="A104" s="139" t="s">
        <v>240</v>
      </c>
      <c r="B104" s="147" t="s">
        <v>241</v>
      </c>
      <c r="C104" s="141">
        <v>605.0</v>
      </c>
      <c r="D104" s="142" t="str">
        <f t="shared" si="81"/>
        <v>ONB-W1842GD</v>
      </c>
      <c r="E104" s="143">
        <v>550.0</v>
      </c>
      <c r="F104" s="142" t="str">
        <f t="shared" si="82"/>
        <v>WHS-W1842GD</v>
      </c>
      <c r="G104" s="141">
        <v>605.0</v>
      </c>
      <c r="H104" s="142" t="str">
        <f t="shared" si="83"/>
        <v>ESS-W1842GD</v>
      </c>
      <c r="I104" s="141">
        <v>605.0</v>
      </c>
      <c r="J104" s="142" t="str">
        <f t="shared" si="84"/>
        <v>SIB-W1842GD</v>
      </c>
      <c r="K104" s="143">
        <v>550.0</v>
      </c>
      <c r="L104" s="144" t="str">
        <f t="shared" si="85"/>
        <v>GRS-W1842GD</v>
      </c>
      <c r="M104" s="145">
        <v>605.0</v>
      </c>
      <c r="N104" s="146" t="str">
        <f t="shared" si="86"/>
        <v>UPB-W1842GD</v>
      </c>
      <c r="O104" s="141">
        <v>605.0</v>
      </c>
      <c r="P104" s="146" t="str">
        <f t="shared" si="87"/>
        <v>MSL-W1842GD</v>
      </c>
      <c r="Q104" s="146">
        <v>605.0</v>
      </c>
      <c r="R104" s="146" t="str">
        <f t="shared" si="88"/>
        <v>DGS-W1842GD</v>
      </c>
      <c r="S104" s="112">
        <v>1.0</v>
      </c>
      <c r="T104" s="112"/>
      <c r="U104" s="112"/>
      <c r="V104" s="112"/>
      <c r="W104" s="112"/>
      <c r="X104" s="112"/>
      <c r="Y104" s="112"/>
      <c r="Z104" s="112"/>
    </row>
    <row r="105" ht="14.25" customHeight="1">
      <c r="A105" s="139" t="s">
        <v>242</v>
      </c>
      <c r="B105" s="147" t="s">
        <v>243</v>
      </c>
      <c r="C105" s="141">
        <v>449.0</v>
      </c>
      <c r="D105" s="142" t="str">
        <f t="shared" si="81"/>
        <v>ONB-W2115</v>
      </c>
      <c r="E105" s="143">
        <v>408.0</v>
      </c>
      <c r="F105" s="142" t="str">
        <f t="shared" si="82"/>
        <v>WHS-W2115</v>
      </c>
      <c r="G105" s="141">
        <v>449.0</v>
      </c>
      <c r="H105" s="142" t="str">
        <f t="shared" si="83"/>
        <v>ESS-W2115</v>
      </c>
      <c r="I105" s="141">
        <v>449.0</v>
      </c>
      <c r="J105" s="142" t="str">
        <f t="shared" si="84"/>
        <v>SIB-W2115</v>
      </c>
      <c r="K105" s="143">
        <v>408.0</v>
      </c>
      <c r="L105" s="144" t="str">
        <f t="shared" si="85"/>
        <v>GRS-W2115</v>
      </c>
      <c r="M105" s="145">
        <v>449.0</v>
      </c>
      <c r="N105" s="146" t="str">
        <f t="shared" si="86"/>
        <v>UPB-W2115</v>
      </c>
      <c r="O105" s="141">
        <v>449.0</v>
      </c>
      <c r="P105" s="146" t="str">
        <f t="shared" si="87"/>
        <v>MSL-W2115</v>
      </c>
      <c r="Q105" s="146">
        <v>449.0</v>
      </c>
      <c r="R105" s="146" t="str">
        <f t="shared" si="88"/>
        <v>DGS-W2115</v>
      </c>
      <c r="S105" s="112">
        <v>1.0</v>
      </c>
      <c r="T105" s="112"/>
      <c r="U105" s="112"/>
      <c r="V105" s="112"/>
      <c r="W105" s="112"/>
      <c r="X105" s="112"/>
      <c r="Y105" s="112"/>
      <c r="Z105" s="112"/>
    </row>
    <row r="106" ht="14.25" customHeight="1">
      <c r="A106" s="139" t="s">
        <v>244</v>
      </c>
      <c r="B106" s="147" t="s">
        <v>245</v>
      </c>
      <c r="C106" s="141">
        <v>537.0</v>
      </c>
      <c r="D106" s="142" t="str">
        <f t="shared" si="81"/>
        <v>ONB-W2115GD</v>
      </c>
      <c r="E106" s="143">
        <v>488.0</v>
      </c>
      <c r="F106" s="142" t="str">
        <f t="shared" si="82"/>
        <v>WHS-W2115GD</v>
      </c>
      <c r="G106" s="141">
        <v>537.0</v>
      </c>
      <c r="H106" s="142" t="str">
        <f t="shared" si="83"/>
        <v>ESS-W2115GD</v>
      </c>
      <c r="I106" s="141">
        <v>537.0</v>
      </c>
      <c r="J106" s="142" t="str">
        <f t="shared" si="84"/>
        <v>SIB-W2115GD</v>
      </c>
      <c r="K106" s="143">
        <v>488.0</v>
      </c>
      <c r="L106" s="144" t="str">
        <f t="shared" si="85"/>
        <v>GRS-W2115GD</v>
      </c>
      <c r="M106" s="145">
        <v>537.0</v>
      </c>
      <c r="N106" s="146" t="str">
        <f t="shared" si="86"/>
        <v>UPB-W2115GD</v>
      </c>
      <c r="O106" s="141">
        <v>537.0</v>
      </c>
      <c r="P106" s="146" t="str">
        <f t="shared" si="87"/>
        <v>MSL-W2115GD</v>
      </c>
      <c r="Q106" s="146">
        <v>537.0</v>
      </c>
      <c r="R106" s="146" t="str">
        <f t="shared" si="88"/>
        <v>DGS-W2115GD</v>
      </c>
      <c r="S106" s="112">
        <v>1.0</v>
      </c>
      <c r="T106" s="112"/>
      <c r="U106" s="112"/>
      <c r="V106" s="112"/>
      <c r="W106" s="112"/>
      <c r="X106" s="112"/>
      <c r="Y106" s="112"/>
      <c r="Z106" s="112"/>
    </row>
    <row r="107" ht="14.25" customHeight="1">
      <c r="A107" s="139" t="s">
        <v>246</v>
      </c>
      <c r="B107" s="147" t="s">
        <v>247</v>
      </c>
      <c r="C107" s="141">
        <v>641.0</v>
      </c>
      <c r="D107" s="142" t="str">
        <f t="shared" si="81"/>
        <v>ONB-W2142</v>
      </c>
      <c r="E107" s="143">
        <v>583.0</v>
      </c>
      <c r="F107" s="142" t="str">
        <f t="shared" si="82"/>
        <v>WHS-W2142</v>
      </c>
      <c r="G107" s="141">
        <v>641.0</v>
      </c>
      <c r="H107" s="142" t="str">
        <f t="shared" si="83"/>
        <v>ESS-W2142</v>
      </c>
      <c r="I107" s="141">
        <v>641.0</v>
      </c>
      <c r="J107" s="142" t="str">
        <f t="shared" si="84"/>
        <v>SIB-W2142</v>
      </c>
      <c r="K107" s="143">
        <v>583.0</v>
      </c>
      <c r="L107" s="144" t="str">
        <f t="shared" si="85"/>
        <v>GRS-W2142</v>
      </c>
      <c r="M107" s="145">
        <v>641.0</v>
      </c>
      <c r="N107" s="146" t="str">
        <f t="shared" si="86"/>
        <v>UPB-W2142</v>
      </c>
      <c r="O107" s="141">
        <v>641.0</v>
      </c>
      <c r="P107" s="146" t="str">
        <f t="shared" si="87"/>
        <v>MSL-W2142</v>
      </c>
      <c r="Q107" s="146">
        <v>641.0</v>
      </c>
      <c r="R107" s="146" t="str">
        <f t="shared" si="88"/>
        <v>DGS-W2142</v>
      </c>
      <c r="S107" s="112">
        <v>1.0</v>
      </c>
      <c r="T107" s="112"/>
      <c r="U107" s="112"/>
      <c r="V107" s="112"/>
      <c r="W107" s="112"/>
      <c r="X107" s="112"/>
      <c r="Y107" s="112"/>
      <c r="Z107" s="112"/>
    </row>
    <row r="108" ht="14.25" customHeight="1">
      <c r="A108" s="139" t="s">
        <v>248</v>
      </c>
      <c r="B108" s="147" t="s">
        <v>249</v>
      </c>
      <c r="C108" s="141">
        <v>479.0</v>
      </c>
      <c r="D108" s="142" t="str">
        <f t="shared" si="81"/>
        <v>ONB-W2415</v>
      </c>
      <c r="E108" s="143">
        <v>435.0</v>
      </c>
      <c r="F108" s="142" t="str">
        <f t="shared" si="82"/>
        <v>WHS-W2415</v>
      </c>
      <c r="G108" s="141">
        <v>479.0</v>
      </c>
      <c r="H108" s="142" t="str">
        <f t="shared" si="83"/>
        <v>ESS-W2415</v>
      </c>
      <c r="I108" s="141">
        <v>479.0</v>
      </c>
      <c r="J108" s="142" t="str">
        <f t="shared" si="84"/>
        <v>SIB-W2415</v>
      </c>
      <c r="K108" s="143">
        <v>435.0</v>
      </c>
      <c r="L108" s="144" t="str">
        <f t="shared" si="85"/>
        <v>GRS-W2415</v>
      </c>
      <c r="M108" s="145">
        <v>479.0</v>
      </c>
      <c r="N108" s="146" t="str">
        <f t="shared" si="86"/>
        <v>UPB-W2415</v>
      </c>
      <c r="O108" s="141">
        <v>479.0</v>
      </c>
      <c r="P108" s="146" t="str">
        <f t="shared" si="87"/>
        <v>MSL-W2415</v>
      </c>
      <c r="Q108" s="146">
        <v>479.0</v>
      </c>
      <c r="R108" s="146" t="str">
        <f t="shared" si="88"/>
        <v>DGS-W2415</v>
      </c>
      <c r="S108" s="112">
        <v>2.0</v>
      </c>
      <c r="T108" s="112"/>
      <c r="U108" s="112"/>
      <c r="V108" s="112"/>
      <c r="W108" s="112"/>
      <c r="X108" s="112"/>
      <c r="Y108" s="112"/>
      <c r="Z108" s="112"/>
    </row>
    <row r="109" ht="14.25" customHeight="1">
      <c r="A109" s="139" t="s">
        <v>250</v>
      </c>
      <c r="B109" s="147" t="s">
        <v>251</v>
      </c>
      <c r="C109" s="141">
        <v>567.0</v>
      </c>
      <c r="D109" s="142" t="str">
        <f t="shared" si="81"/>
        <v>ONB-W2415GD</v>
      </c>
      <c r="E109" s="143">
        <v>515.0</v>
      </c>
      <c r="F109" s="142" t="str">
        <f t="shared" si="82"/>
        <v>WHS-W2415GD</v>
      </c>
      <c r="G109" s="141">
        <v>567.0</v>
      </c>
      <c r="H109" s="142" t="str">
        <f t="shared" si="83"/>
        <v>ESS-W2415GD</v>
      </c>
      <c r="I109" s="141">
        <v>567.0</v>
      </c>
      <c r="J109" s="142" t="str">
        <f t="shared" si="84"/>
        <v>SIB-W2415GD</v>
      </c>
      <c r="K109" s="143">
        <v>515.0</v>
      </c>
      <c r="L109" s="144" t="str">
        <f t="shared" si="85"/>
        <v>GRS-W2415GD</v>
      </c>
      <c r="M109" s="145">
        <v>567.0</v>
      </c>
      <c r="N109" s="146" t="str">
        <f t="shared" si="86"/>
        <v>UPB-W2415GD</v>
      </c>
      <c r="O109" s="141">
        <v>567.0</v>
      </c>
      <c r="P109" s="146" t="str">
        <f t="shared" si="87"/>
        <v>MSL-W2415GD</v>
      </c>
      <c r="Q109" s="146">
        <v>567.0</v>
      </c>
      <c r="R109" s="146" t="str">
        <f t="shared" si="88"/>
        <v>DGS-W2415GD</v>
      </c>
      <c r="S109" s="112">
        <v>2.0</v>
      </c>
      <c r="T109" s="112"/>
      <c r="U109" s="112"/>
      <c r="V109" s="112"/>
      <c r="W109" s="112"/>
      <c r="X109" s="112"/>
      <c r="Y109" s="112"/>
      <c r="Z109" s="112"/>
    </row>
    <row r="110" ht="14.25" customHeight="1">
      <c r="A110" s="139" t="s">
        <v>252</v>
      </c>
      <c r="B110" s="147" t="s">
        <v>253</v>
      </c>
      <c r="C110" s="141">
        <v>683.0</v>
      </c>
      <c r="D110" s="142" t="str">
        <f t="shared" si="81"/>
        <v>ONB-W2442</v>
      </c>
      <c r="E110" s="143">
        <v>621.0</v>
      </c>
      <c r="F110" s="142" t="str">
        <f t="shared" si="82"/>
        <v>WHS-W2442</v>
      </c>
      <c r="G110" s="141">
        <v>683.0</v>
      </c>
      <c r="H110" s="142" t="str">
        <f t="shared" si="83"/>
        <v>ESS-W2442</v>
      </c>
      <c r="I110" s="141">
        <v>683.0</v>
      </c>
      <c r="J110" s="142" t="str">
        <f t="shared" si="84"/>
        <v>SIB-W2442</v>
      </c>
      <c r="K110" s="143">
        <v>621.0</v>
      </c>
      <c r="L110" s="144" t="str">
        <f t="shared" si="85"/>
        <v>GRS-W2442</v>
      </c>
      <c r="M110" s="145">
        <v>683.0</v>
      </c>
      <c r="N110" s="146" t="str">
        <f t="shared" si="86"/>
        <v>UPB-W2442</v>
      </c>
      <c r="O110" s="141">
        <v>683.0</v>
      </c>
      <c r="P110" s="146" t="str">
        <f t="shared" si="87"/>
        <v>MSL-W2442</v>
      </c>
      <c r="Q110" s="146">
        <v>683.0</v>
      </c>
      <c r="R110" s="146" t="str">
        <f t="shared" si="88"/>
        <v>DGS-W2442</v>
      </c>
      <c r="S110" s="112">
        <v>2.0</v>
      </c>
      <c r="T110" s="112"/>
      <c r="U110" s="112"/>
      <c r="V110" s="112"/>
      <c r="W110" s="112"/>
      <c r="X110" s="112"/>
      <c r="Y110" s="112"/>
      <c r="Z110" s="112"/>
    </row>
    <row r="111" ht="14.25" customHeight="1">
      <c r="A111" s="139" t="s">
        <v>254</v>
      </c>
      <c r="B111" s="147" t="s">
        <v>255</v>
      </c>
      <c r="C111" s="141">
        <v>567.0</v>
      </c>
      <c r="D111" s="142" t="str">
        <f t="shared" si="81"/>
        <v>ONB-W2715</v>
      </c>
      <c r="E111" s="143">
        <f>E108+80</f>
        <v>515</v>
      </c>
      <c r="F111" s="142" t="str">
        <f t="shared" si="82"/>
        <v>WHS-W2715</v>
      </c>
      <c r="G111" s="141">
        <v>567.0</v>
      </c>
      <c r="H111" s="142" t="str">
        <f t="shared" si="83"/>
        <v>ESS-W2715</v>
      </c>
      <c r="I111" s="141">
        <v>567.0</v>
      </c>
      <c r="J111" s="142" t="str">
        <f t="shared" si="84"/>
        <v>SIB-W2715</v>
      </c>
      <c r="K111" s="143">
        <f>K108+80</f>
        <v>515</v>
      </c>
      <c r="L111" s="144" t="str">
        <f t="shared" si="85"/>
        <v>GRS-W2715</v>
      </c>
      <c r="M111" s="145">
        <v>567.0</v>
      </c>
      <c r="N111" s="146" t="str">
        <f t="shared" si="86"/>
        <v>UPB-W2715</v>
      </c>
      <c r="O111" s="141">
        <v>567.0</v>
      </c>
      <c r="P111" s="146" t="str">
        <f t="shared" si="87"/>
        <v>MSL-W2715</v>
      </c>
      <c r="Q111" s="146">
        <v>567.0</v>
      </c>
      <c r="R111" s="146" t="str">
        <f t="shared" si="88"/>
        <v>DGS-W2715</v>
      </c>
      <c r="S111" s="112">
        <v>2.0</v>
      </c>
      <c r="T111" s="112"/>
      <c r="U111" s="112"/>
      <c r="V111" s="112"/>
      <c r="W111" s="112"/>
      <c r="X111" s="112"/>
      <c r="Y111" s="112"/>
      <c r="Z111" s="112"/>
    </row>
    <row r="112" ht="14.25" customHeight="1">
      <c r="A112" s="139" t="s">
        <v>256</v>
      </c>
      <c r="B112" s="147" t="s">
        <v>257</v>
      </c>
      <c r="C112" s="141">
        <v>677.0</v>
      </c>
      <c r="D112" s="142" t="str">
        <f t="shared" si="81"/>
        <v>ONB-W2715GD</v>
      </c>
      <c r="E112" s="143">
        <f>E111+100</f>
        <v>615</v>
      </c>
      <c r="F112" s="142" t="str">
        <f t="shared" si="82"/>
        <v>WHS-W2715GD</v>
      </c>
      <c r="G112" s="141">
        <v>677.0</v>
      </c>
      <c r="H112" s="142" t="str">
        <f t="shared" si="83"/>
        <v>ESS-W2715GD</v>
      </c>
      <c r="I112" s="141">
        <v>677.0</v>
      </c>
      <c r="J112" s="142" t="str">
        <f t="shared" si="84"/>
        <v>SIB-W2715GD</v>
      </c>
      <c r="K112" s="143">
        <f>K111+100</f>
        <v>615</v>
      </c>
      <c r="L112" s="144" t="str">
        <f t="shared" si="85"/>
        <v>GRS-W2715GD</v>
      </c>
      <c r="M112" s="145">
        <v>677.0</v>
      </c>
      <c r="N112" s="146" t="str">
        <f t="shared" si="86"/>
        <v>UPB-W2715GD</v>
      </c>
      <c r="O112" s="141">
        <v>677.0</v>
      </c>
      <c r="P112" s="146" t="str">
        <f t="shared" si="87"/>
        <v>MSL-W2715GD</v>
      </c>
      <c r="Q112" s="146">
        <v>677.0</v>
      </c>
      <c r="R112" s="146" t="str">
        <f t="shared" si="88"/>
        <v>DGS-W2715GD</v>
      </c>
      <c r="S112" s="112">
        <v>2.0</v>
      </c>
      <c r="T112" s="112"/>
      <c r="U112" s="112"/>
      <c r="V112" s="112"/>
      <c r="W112" s="112"/>
      <c r="X112" s="112"/>
      <c r="Y112" s="112"/>
      <c r="Z112" s="112"/>
    </row>
    <row r="113" ht="14.25" customHeight="1">
      <c r="A113" s="139" t="s">
        <v>258</v>
      </c>
      <c r="B113" s="147" t="s">
        <v>259</v>
      </c>
      <c r="C113" s="141">
        <v>741.0</v>
      </c>
      <c r="D113" s="142" t="str">
        <f t="shared" si="81"/>
        <v>ONB-W2742</v>
      </c>
      <c r="E113" s="143">
        <v>674.0</v>
      </c>
      <c r="F113" s="142" t="str">
        <f t="shared" si="82"/>
        <v>WHS-W2742</v>
      </c>
      <c r="G113" s="141">
        <v>741.0</v>
      </c>
      <c r="H113" s="142" t="str">
        <f t="shared" si="83"/>
        <v>ESS-W2742</v>
      </c>
      <c r="I113" s="141">
        <v>741.0</v>
      </c>
      <c r="J113" s="142" t="str">
        <f t="shared" si="84"/>
        <v>SIB-W2742</v>
      </c>
      <c r="K113" s="143">
        <v>674.0</v>
      </c>
      <c r="L113" s="144" t="str">
        <f t="shared" si="85"/>
        <v>GRS-W2742</v>
      </c>
      <c r="M113" s="145">
        <v>741.0</v>
      </c>
      <c r="N113" s="146" t="str">
        <f t="shared" si="86"/>
        <v>UPB-W2742</v>
      </c>
      <c r="O113" s="141">
        <v>741.0</v>
      </c>
      <c r="P113" s="146" t="str">
        <f t="shared" si="87"/>
        <v>MSL-W2742</v>
      </c>
      <c r="Q113" s="146">
        <v>741.0</v>
      </c>
      <c r="R113" s="146" t="str">
        <f t="shared" si="88"/>
        <v>DGS-W2742</v>
      </c>
      <c r="S113" s="112">
        <v>2.0</v>
      </c>
      <c r="T113" s="112"/>
      <c r="U113" s="112"/>
      <c r="V113" s="112"/>
      <c r="W113" s="112"/>
      <c r="X113" s="112"/>
      <c r="Y113" s="112"/>
      <c r="Z113" s="112"/>
    </row>
    <row r="114" ht="14.25" customHeight="1">
      <c r="A114" s="139" t="s">
        <v>260</v>
      </c>
      <c r="B114" s="147" t="s">
        <v>261</v>
      </c>
      <c r="C114" s="141">
        <v>783.0</v>
      </c>
      <c r="D114" s="142" t="str">
        <f t="shared" si="81"/>
        <v>ONB-W3042</v>
      </c>
      <c r="E114" s="143">
        <v>712.0</v>
      </c>
      <c r="F114" s="142" t="str">
        <f t="shared" si="82"/>
        <v>WHS-W3042</v>
      </c>
      <c r="G114" s="141">
        <v>783.0</v>
      </c>
      <c r="H114" s="142" t="str">
        <f t="shared" si="83"/>
        <v>ESS-W3042</v>
      </c>
      <c r="I114" s="141">
        <v>783.0</v>
      </c>
      <c r="J114" s="142" t="str">
        <f t="shared" si="84"/>
        <v>SIB-W3042</v>
      </c>
      <c r="K114" s="143">
        <v>712.0</v>
      </c>
      <c r="L114" s="144" t="str">
        <f t="shared" si="85"/>
        <v>GRS-W3042</v>
      </c>
      <c r="M114" s="145">
        <v>783.0</v>
      </c>
      <c r="N114" s="146" t="str">
        <f t="shared" si="86"/>
        <v>UPB-W3042</v>
      </c>
      <c r="O114" s="141">
        <v>783.0</v>
      </c>
      <c r="P114" s="146" t="str">
        <f t="shared" si="87"/>
        <v>MSL-W3042</v>
      </c>
      <c r="Q114" s="146">
        <v>783.0</v>
      </c>
      <c r="R114" s="146" t="str">
        <f t="shared" si="88"/>
        <v>DGS-W3042</v>
      </c>
      <c r="S114" s="112">
        <v>2.0</v>
      </c>
      <c r="T114" s="112"/>
      <c r="U114" s="112"/>
      <c r="V114" s="112"/>
      <c r="W114" s="112"/>
      <c r="X114" s="112"/>
      <c r="Y114" s="112"/>
      <c r="Z114" s="112"/>
    </row>
    <row r="115" ht="14.25" customHeight="1">
      <c r="A115" s="139" t="s">
        <v>262</v>
      </c>
      <c r="B115" s="147" t="s">
        <v>263</v>
      </c>
      <c r="C115" s="141">
        <v>837.0</v>
      </c>
      <c r="D115" s="142" t="str">
        <f t="shared" si="81"/>
        <v>ONB-W3042GD</v>
      </c>
      <c r="E115" s="143">
        <v>761.0</v>
      </c>
      <c r="F115" s="142" t="str">
        <f t="shared" si="82"/>
        <v>WHS-W3042GD</v>
      </c>
      <c r="G115" s="141">
        <v>837.0</v>
      </c>
      <c r="H115" s="142" t="str">
        <f t="shared" si="83"/>
        <v>ESS-W3042GD</v>
      </c>
      <c r="I115" s="141">
        <v>837.0</v>
      </c>
      <c r="J115" s="142" t="str">
        <f t="shared" si="84"/>
        <v>SIB-W3042GD</v>
      </c>
      <c r="K115" s="143">
        <v>761.0</v>
      </c>
      <c r="L115" s="144" t="str">
        <f t="shared" si="85"/>
        <v>GRS-W3042GD</v>
      </c>
      <c r="M115" s="145">
        <v>837.0</v>
      </c>
      <c r="N115" s="146" t="str">
        <f t="shared" si="86"/>
        <v>UPB-W3042GD</v>
      </c>
      <c r="O115" s="141">
        <v>837.0</v>
      </c>
      <c r="P115" s="146" t="str">
        <f t="shared" si="87"/>
        <v>MSL-W3042GD</v>
      </c>
      <c r="Q115" s="146">
        <v>837.0</v>
      </c>
      <c r="R115" s="146" t="str">
        <f t="shared" si="88"/>
        <v>DGS-W3042GD</v>
      </c>
      <c r="S115" s="112">
        <v>2.0</v>
      </c>
      <c r="T115" s="112"/>
      <c r="U115" s="112"/>
      <c r="V115" s="112"/>
      <c r="W115" s="112"/>
      <c r="X115" s="112"/>
      <c r="Y115" s="112"/>
      <c r="Z115" s="112"/>
    </row>
    <row r="116" ht="14.25" customHeight="1">
      <c r="A116" s="139" t="s">
        <v>264</v>
      </c>
      <c r="B116" s="147" t="s">
        <v>265</v>
      </c>
      <c r="C116" s="141">
        <v>847.0</v>
      </c>
      <c r="D116" s="142" t="str">
        <f t="shared" si="81"/>
        <v>ONB-W3342</v>
      </c>
      <c r="E116" s="143">
        <v>770.0</v>
      </c>
      <c r="F116" s="142" t="str">
        <f t="shared" si="82"/>
        <v>WHS-W3342</v>
      </c>
      <c r="G116" s="141">
        <v>847.0</v>
      </c>
      <c r="H116" s="142" t="str">
        <f t="shared" si="83"/>
        <v>ESS-W3342</v>
      </c>
      <c r="I116" s="141">
        <v>847.0</v>
      </c>
      <c r="J116" s="142" t="str">
        <f t="shared" si="84"/>
        <v>SIB-W3342</v>
      </c>
      <c r="K116" s="143">
        <v>770.0</v>
      </c>
      <c r="L116" s="144" t="str">
        <f t="shared" si="85"/>
        <v>GRS-W3342</v>
      </c>
      <c r="M116" s="145">
        <v>847.0</v>
      </c>
      <c r="N116" s="146" t="str">
        <f t="shared" si="86"/>
        <v>UPB-W3342</v>
      </c>
      <c r="O116" s="141">
        <v>847.0</v>
      </c>
      <c r="P116" s="146" t="str">
        <f t="shared" si="87"/>
        <v>MSL-W3342</v>
      </c>
      <c r="Q116" s="146">
        <v>847.0</v>
      </c>
      <c r="R116" s="146" t="str">
        <f t="shared" si="88"/>
        <v>DGS-W3342</v>
      </c>
      <c r="S116" s="112">
        <v>2.0</v>
      </c>
      <c r="T116" s="112"/>
      <c r="U116" s="112"/>
      <c r="V116" s="112"/>
      <c r="W116" s="112"/>
      <c r="X116" s="112"/>
      <c r="Y116" s="112"/>
      <c r="Z116" s="112"/>
    </row>
    <row r="117" ht="13.5" customHeight="1">
      <c r="A117" s="139" t="s">
        <v>266</v>
      </c>
      <c r="B117" s="147" t="s">
        <v>267</v>
      </c>
      <c r="C117" s="141">
        <v>889.0</v>
      </c>
      <c r="D117" s="142" t="str">
        <f t="shared" si="81"/>
        <v>ONB-W3642</v>
      </c>
      <c r="E117" s="143">
        <v>808.0</v>
      </c>
      <c r="F117" s="142" t="str">
        <f t="shared" si="82"/>
        <v>WHS-W3642</v>
      </c>
      <c r="G117" s="141">
        <v>889.0</v>
      </c>
      <c r="H117" s="142" t="str">
        <f t="shared" si="83"/>
        <v>ESS-W3642</v>
      </c>
      <c r="I117" s="141">
        <v>889.0</v>
      </c>
      <c r="J117" s="142" t="str">
        <f t="shared" si="84"/>
        <v>SIB-W3642</v>
      </c>
      <c r="K117" s="143">
        <v>808.0</v>
      </c>
      <c r="L117" s="144" t="str">
        <f t="shared" si="85"/>
        <v>GRS-W3642</v>
      </c>
      <c r="M117" s="145">
        <v>889.0</v>
      </c>
      <c r="N117" s="146" t="str">
        <f t="shared" si="86"/>
        <v>UPB-W3642</v>
      </c>
      <c r="O117" s="141">
        <v>889.0</v>
      </c>
      <c r="P117" s="146" t="str">
        <f t="shared" si="87"/>
        <v>MSL-W3642</v>
      </c>
      <c r="Q117" s="146">
        <v>889.0</v>
      </c>
      <c r="R117" s="146" t="str">
        <f t="shared" si="88"/>
        <v>DGS-W3642</v>
      </c>
      <c r="S117" s="112">
        <v>2.0</v>
      </c>
      <c r="T117" s="112"/>
      <c r="U117" s="112"/>
      <c r="V117" s="112"/>
      <c r="W117" s="112"/>
      <c r="X117" s="112"/>
      <c r="Y117" s="112"/>
      <c r="Z117" s="112"/>
    </row>
    <row r="118" ht="14.25" customHeight="1">
      <c r="A118" s="139" t="s">
        <v>268</v>
      </c>
      <c r="B118" s="147" t="s">
        <v>269</v>
      </c>
      <c r="C118" s="141">
        <v>950.0</v>
      </c>
      <c r="D118" s="142" t="str">
        <f t="shared" si="81"/>
        <v>ONB-W3642GD</v>
      </c>
      <c r="E118" s="143">
        <v>864.0</v>
      </c>
      <c r="F118" s="142" t="str">
        <f t="shared" si="82"/>
        <v>WHS-W3642GD</v>
      </c>
      <c r="G118" s="141">
        <v>950.0</v>
      </c>
      <c r="H118" s="142" t="str">
        <f t="shared" si="83"/>
        <v>ESS-W3642GD</v>
      </c>
      <c r="I118" s="141">
        <v>950.0</v>
      </c>
      <c r="J118" s="142" t="str">
        <f t="shared" si="84"/>
        <v>SIB-W3642GD</v>
      </c>
      <c r="K118" s="143">
        <v>864.0</v>
      </c>
      <c r="L118" s="144" t="str">
        <f t="shared" si="85"/>
        <v>GRS-W3642GD</v>
      </c>
      <c r="M118" s="145">
        <v>950.0</v>
      </c>
      <c r="N118" s="146" t="str">
        <f t="shared" si="86"/>
        <v>UPB-W3642GD</v>
      </c>
      <c r="O118" s="141">
        <v>950.0</v>
      </c>
      <c r="P118" s="146" t="str">
        <f t="shared" si="87"/>
        <v>MSL-W3642GD</v>
      </c>
      <c r="Q118" s="146">
        <v>950.0</v>
      </c>
      <c r="R118" s="146" t="str">
        <f t="shared" si="88"/>
        <v>DGS-W3642GD</v>
      </c>
      <c r="S118" s="112">
        <v>2.0</v>
      </c>
      <c r="T118" s="112"/>
      <c r="U118" s="112"/>
      <c r="V118" s="112"/>
      <c r="W118" s="112"/>
      <c r="X118" s="112"/>
      <c r="Y118" s="112"/>
      <c r="Z118" s="112"/>
    </row>
    <row r="119" ht="14.25" customHeight="1">
      <c r="A119" s="139" t="s">
        <v>270</v>
      </c>
      <c r="B119" s="147" t="s">
        <v>271</v>
      </c>
      <c r="C119" s="141">
        <v>994.0</v>
      </c>
      <c r="D119" s="142" t="str">
        <f t="shared" si="81"/>
        <v>ONB-W4242</v>
      </c>
      <c r="E119" s="143">
        <v>904.0</v>
      </c>
      <c r="F119" s="142" t="str">
        <f t="shared" si="82"/>
        <v>WHS-W4242</v>
      </c>
      <c r="G119" s="141">
        <v>994.0</v>
      </c>
      <c r="H119" s="142" t="str">
        <f t="shared" si="83"/>
        <v>ESS-W4242</v>
      </c>
      <c r="I119" s="141">
        <v>994.0</v>
      </c>
      <c r="J119" s="142" t="str">
        <f t="shared" si="84"/>
        <v>SIB-W4242</v>
      </c>
      <c r="K119" s="143">
        <v>904.0</v>
      </c>
      <c r="L119" s="144" t="str">
        <f t="shared" si="85"/>
        <v>GRS-W4242</v>
      </c>
      <c r="M119" s="145">
        <v>994.0</v>
      </c>
      <c r="N119" s="146" t="str">
        <f t="shared" si="86"/>
        <v>UPB-W4242</v>
      </c>
      <c r="O119" s="141">
        <v>994.0</v>
      </c>
      <c r="P119" s="146" t="str">
        <f t="shared" si="87"/>
        <v>MSL-W4242</v>
      </c>
      <c r="Q119" s="146">
        <v>994.0</v>
      </c>
      <c r="R119" s="146" t="str">
        <f t="shared" si="88"/>
        <v>DGS-W4242</v>
      </c>
      <c r="S119" s="112">
        <v>2.0</v>
      </c>
      <c r="T119" s="112"/>
      <c r="U119" s="112"/>
      <c r="V119" s="112"/>
      <c r="W119" s="112"/>
      <c r="X119" s="112"/>
      <c r="Y119" s="112"/>
      <c r="Z119" s="112"/>
    </row>
    <row r="120" ht="14.25" customHeight="1">
      <c r="A120" s="139" t="s">
        <v>272</v>
      </c>
      <c r="B120" s="147" t="s">
        <v>273</v>
      </c>
      <c r="C120" s="141">
        <v>383.0</v>
      </c>
      <c r="D120" s="142" t="str">
        <f t="shared" si="81"/>
        <v>ONB-W3012</v>
      </c>
      <c r="E120" s="143">
        <v>348.0</v>
      </c>
      <c r="F120" s="142" t="str">
        <f t="shared" si="82"/>
        <v>WHS-W3012</v>
      </c>
      <c r="G120" s="141">
        <v>383.0</v>
      </c>
      <c r="H120" s="142" t="str">
        <f t="shared" si="83"/>
        <v>ESS-W3012</v>
      </c>
      <c r="I120" s="141">
        <v>383.0</v>
      </c>
      <c r="J120" s="142" t="str">
        <f t="shared" si="84"/>
        <v>SIB-W3012</v>
      </c>
      <c r="K120" s="143">
        <v>348.0</v>
      </c>
      <c r="L120" s="144" t="str">
        <f t="shared" si="85"/>
        <v>GRS-W3012</v>
      </c>
      <c r="M120" s="145">
        <v>383.0</v>
      </c>
      <c r="N120" s="146" t="str">
        <f t="shared" si="86"/>
        <v>UPB-W3012</v>
      </c>
      <c r="O120" s="141">
        <v>383.0</v>
      </c>
      <c r="P120" s="146" t="str">
        <f t="shared" si="87"/>
        <v>MSL-W3012</v>
      </c>
      <c r="Q120" s="146">
        <v>383.0</v>
      </c>
      <c r="R120" s="146" t="str">
        <f t="shared" si="88"/>
        <v>DGS-W3012</v>
      </c>
      <c r="S120" s="112">
        <v>2.0</v>
      </c>
      <c r="T120" s="112"/>
      <c r="U120" s="112"/>
      <c r="V120" s="112"/>
      <c r="W120" s="112"/>
      <c r="X120" s="112"/>
      <c r="Y120" s="112"/>
      <c r="Z120" s="112"/>
    </row>
    <row r="121" ht="14.25" customHeight="1">
      <c r="A121" s="139" t="s">
        <v>274</v>
      </c>
      <c r="B121" s="147" t="s">
        <v>275</v>
      </c>
      <c r="C121" s="141">
        <v>413.0</v>
      </c>
      <c r="D121" s="142" t="str">
        <f t="shared" si="81"/>
        <v>ONB-W3015</v>
      </c>
      <c r="E121" s="143">
        <v>375.0</v>
      </c>
      <c r="F121" s="142" t="str">
        <f t="shared" si="82"/>
        <v>WHS-W3015</v>
      </c>
      <c r="G121" s="141">
        <v>413.0</v>
      </c>
      <c r="H121" s="142" t="str">
        <f t="shared" si="83"/>
        <v>ESS-W3015</v>
      </c>
      <c r="I121" s="141">
        <v>413.0</v>
      </c>
      <c r="J121" s="142" t="str">
        <f t="shared" si="84"/>
        <v>SIB-W3015</v>
      </c>
      <c r="K121" s="143">
        <v>375.0</v>
      </c>
      <c r="L121" s="144" t="str">
        <f t="shared" si="85"/>
        <v>GRS-W3015</v>
      </c>
      <c r="M121" s="145">
        <v>413.0</v>
      </c>
      <c r="N121" s="146" t="str">
        <f t="shared" si="86"/>
        <v>UPB-W3015</v>
      </c>
      <c r="O121" s="141">
        <v>413.0</v>
      </c>
      <c r="P121" s="146" t="str">
        <f t="shared" si="87"/>
        <v>MSL-W3015</v>
      </c>
      <c r="Q121" s="146">
        <v>413.0</v>
      </c>
      <c r="R121" s="146" t="str">
        <f t="shared" si="88"/>
        <v>DGS-W3015</v>
      </c>
      <c r="S121" s="112">
        <v>2.0</v>
      </c>
      <c r="T121" s="112"/>
      <c r="U121" s="112"/>
      <c r="V121" s="112"/>
      <c r="W121" s="112"/>
      <c r="X121" s="112"/>
      <c r="Y121" s="112"/>
      <c r="Z121" s="112"/>
    </row>
    <row r="122" ht="14.25" customHeight="1">
      <c r="A122" s="139" t="s">
        <v>276</v>
      </c>
      <c r="B122" s="147" t="s">
        <v>277</v>
      </c>
      <c r="C122" s="141">
        <v>523.0</v>
      </c>
      <c r="D122" s="142" t="str">
        <f t="shared" si="81"/>
        <v>ONB-W3015GD</v>
      </c>
      <c r="E122" s="143">
        <v>475.0</v>
      </c>
      <c r="F122" s="142" t="str">
        <f t="shared" si="82"/>
        <v>WHS-W3015GD</v>
      </c>
      <c r="G122" s="141">
        <v>523.0</v>
      </c>
      <c r="H122" s="142" t="str">
        <f t="shared" si="83"/>
        <v>ESS-W3015GD</v>
      </c>
      <c r="I122" s="141">
        <v>523.0</v>
      </c>
      <c r="J122" s="142" t="str">
        <f t="shared" si="84"/>
        <v>SIB-W3015GD</v>
      </c>
      <c r="K122" s="143">
        <v>475.0</v>
      </c>
      <c r="L122" s="144" t="str">
        <f t="shared" si="85"/>
        <v>GRS-W3015GD</v>
      </c>
      <c r="M122" s="145">
        <v>523.0</v>
      </c>
      <c r="N122" s="146" t="str">
        <f t="shared" si="86"/>
        <v>UPB-W3015GD</v>
      </c>
      <c r="O122" s="141">
        <v>523.0</v>
      </c>
      <c r="P122" s="146" t="str">
        <f t="shared" si="87"/>
        <v>MSL-W3015GD</v>
      </c>
      <c r="Q122" s="146">
        <v>523.0</v>
      </c>
      <c r="R122" s="146" t="str">
        <f t="shared" si="88"/>
        <v>DGS-W3015GD</v>
      </c>
      <c r="S122" s="112">
        <v>2.0</v>
      </c>
      <c r="T122" s="112"/>
      <c r="U122" s="112"/>
      <c r="V122" s="112"/>
      <c r="W122" s="112"/>
      <c r="X122" s="112"/>
      <c r="Y122" s="112"/>
      <c r="Z122" s="112"/>
    </row>
    <row r="123" ht="14.25" customHeight="1">
      <c r="A123" s="139" t="s">
        <v>278</v>
      </c>
      <c r="B123" s="147" t="s">
        <v>279</v>
      </c>
      <c r="C123" s="141">
        <v>453.0</v>
      </c>
      <c r="D123" s="142" t="str">
        <f t="shared" si="81"/>
        <v>ONB-W3018</v>
      </c>
      <c r="E123" s="143">
        <v>412.0</v>
      </c>
      <c r="F123" s="142" t="str">
        <f t="shared" si="82"/>
        <v>WHS-W3018</v>
      </c>
      <c r="G123" s="141">
        <v>453.0</v>
      </c>
      <c r="H123" s="142" t="str">
        <f t="shared" si="83"/>
        <v>ESS-W3018</v>
      </c>
      <c r="I123" s="141">
        <v>453.0</v>
      </c>
      <c r="J123" s="142" t="str">
        <f t="shared" si="84"/>
        <v>SIB-W3018</v>
      </c>
      <c r="K123" s="143">
        <v>412.0</v>
      </c>
      <c r="L123" s="144" t="str">
        <f t="shared" si="85"/>
        <v>GRS-W3018</v>
      </c>
      <c r="M123" s="145">
        <v>453.0</v>
      </c>
      <c r="N123" s="146" t="str">
        <f t="shared" si="86"/>
        <v>UPB-W3018</v>
      </c>
      <c r="O123" s="141">
        <v>453.0</v>
      </c>
      <c r="P123" s="146" t="str">
        <f t="shared" si="87"/>
        <v>MSL-W3018</v>
      </c>
      <c r="Q123" s="146">
        <v>453.0</v>
      </c>
      <c r="R123" s="146" t="str">
        <f t="shared" si="88"/>
        <v>DGS-W3018</v>
      </c>
      <c r="S123" s="112">
        <v>2.0</v>
      </c>
      <c r="T123" s="112"/>
      <c r="U123" s="112"/>
      <c r="V123" s="112"/>
      <c r="W123" s="112"/>
      <c r="X123" s="112"/>
      <c r="Y123" s="112"/>
      <c r="Z123" s="112"/>
    </row>
    <row r="124" ht="14.25" customHeight="1">
      <c r="A124" s="139" t="s">
        <v>280</v>
      </c>
      <c r="B124" s="147" t="s">
        <v>281</v>
      </c>
      <c r="C124" s="141">
        <v>488.0</v>
      </c>
      <c r="D124" s="142" t="str">
        <f t="shared" si="81"/>
        <v>ONB-W3021</v>
      </c>
      <c r="E124" s="143">
        <v>444.0</v>
      </c>
      <c r="F124" s="142" t="str">
        <f t="shared" si="82"/>
        <v>WHS-W3021</v>
      </c>
      <c r="G124" s="141">
        <v>488.0</v>
      </c>
      <c r="H124" s="142" t="str">
        <f t="shared" si="83"/>
        <v>ESS-W3021</v>
      </c>
      <c r="I124" s="141">
        <v>488.0</v>
      </c>
      <c r="J124" s="142" t="str">
        <f t="shared" si="84"/>
        <v>SIB-W3021</v>
      </c>
      <c r="K124" s="143">
        <v>444.0</v>
      </c>
      <c r="L124" s="144" t="str">
        <f t="shared" si="85"/>
        <v>GRS-W3021</v>
      </c>
      <c r="M124" s="145">
        <v>488.0</v>
      </c>
      <c r="N124" s="146" t="str">
        <f t="shared" si="86"/>
        <v>UPB-W3021</v>
      </c>
      <c r="O124" s="141">
        <v>488.0</v>
      </c>
      <c r="P124" s="146" t="str">
        <f t="shared" si="87"/>
        <v>MSL-W3021</v>
      </c>
      <c r="Q124" s="146">
        <v>488.0</v>
      </c>
      <c r="R124" s="146" t="str">
        <f t="shared" si="88"/>
        <v>DGS-W3021</v>
      </c>
      <c r="S124" s="112">
        <v>2.0</v>
      </c>
      <c r="T124" s="112"/>
      <c r="U124" s="112"/>
      <c r="V124" s="112"/>
      <c r="W124" s="112"/>
      <c r="X124" s="112"/>
      <c r="Y124" s="112"/>
      <c r="Z124" s="112"/>
    </row>
    <row r="125" ht="14.25" customHeight="1">
      <c r="A125" s="139" t="s">
        <v>282</v>
      </c>
      <c r="B125" s="147" t="s">
        <v>283</v>
      </c>
      <c r="C125" s="141">
        <v>536.0</v>
      </c>
      <c r="D125" s="142" t="str">
        <f t="shared" si="81"/>
        <v>ONB-W3024</v>
      </c>
      <c r="E125" s="143">
        <v>487.0</v>
      </c>
      <c r="F125" s="142" t="str">
        <f t="shared" si="82"/>
        <v>WHS-W3024</v>
      </c>
      <c r="G125" s="141">
        <v>536.0</v>
      </c>
      <c r="H125" s="142" t="str">
        <f t="shared" si="83"/>
        <v>ESS-W3024</v>
      </c>
      <c r="I125" s="141">
        <v>536.0</v>
      </c>
      <c r="J125" s="142" t="str">
        <f t="shared" si="84"/>
        <v>SIB-W3024</v>
      </c>
      <c r="K125" s="143">
        <v>487.0</v>
      </c>
      <c r="L125" s="144" t="str">
        <f t="shared" si="85"/>
        <v>GRS-W3024</v>
      </c>
      <c r="M125" s="145">
        <v>536.0</v>
      </c>
      <c r="N125" s="146" t="str">
        <f t="shared" si="86"/>
        <v>UPB-W3024</v>
      </c>
      <c r="O125" s="141">
        <v>536.0</v>
      </c>
      <c r="P125" s="146" t="str">
        <f t="shared" si="87"/>
        <v>MSL-W3024</v>
      </c>
      <c r="Q125" s="146">
        <v>536.0</v>
      </c>
      <c r="R125" s="146" t="str">
        <f t="shared" si="88"/>
        <v>DGS-W3024</v>
      </c>
      <c r="S125" s="112">
        <v>2.0</v>
      </c>
      <c r="T125" s="112"/>
      <c r="U125" s="112"/>
      <c r="V125" s="112"/>
      <c r="W125" s="112"/>
      <c r="X125" s="112"/>
      <c r="Y125" s="112"/>
      <c r="Z125" s="112"/>
    </row>
    <row r="126" ht="14.25" customHeight="1">
      <c r="A126" s="139" t="s">
        <v>284</v>
      </c>
      <c r="B126" s="147" t="s">
        <v>285</v>
      </c>
      <c r="C126" s="141">
        <v>397.0</v>
      </c>
      <c r="D126" s="142" t="str">
        <f t="shared" si="81"/>
        <v>ONB-W3312</v>
      </c>
      <c r="E126" s="143">
        <v>361.0</v>
      </c>
      <c r="F126" s="142" t="str">
        <f t="shared" si="82"/>
        <v>WHS-W3312</v>
      </c>
      <c r="G126" s="141">
        <v>397.0</v>
      </c>
      <c r="H126" s="142" t="str">
        <f t="shared" si="83"/>
        <v>ESS-W3312</v>
      </c>
      <c r="I126" s="141">
        <v>397.0</v>
      </c>
      <c r="J126" s="142" t="str">
        <f t="shared" si="84"/>
        <v>SIB-W3312</v>
      </c>
      <c r="K126" s="143">
        <v>361.0</v>
      </c>
      <c r="L126" s="144" t="str">
        <f t="shared" si="85"/>
        <v>GRS-W3312</v>
      </c>
      <c r="M126" s="145">
        <v>397.0</v>
      </c>
      <c r="N126" s="146" t="str">
        <f t="shared" si="86"/>
        <v>UPB-W3312</v>
      </c>
      <c r="O126" s="141">
        <v>397.0</v>
      </c>
      <c r="P126" s="146" t="str">
        <f t="shared" si="87"/>
        <v>MSL-W3312</v>
      </c>
      <c r="Q126" s="146">
        <v>397.0</v>
      </c>
      <c r="R126" s="146" t="str">
        <f t="shared" si="88"/>
        <v>DGS-W3312</v>
      </c>
      <c r="S126" s="112">
        <v>2.0</v>
      </c>
      <c r="T126" s="112"/>
      <c r="U126" s="112"/>
      <c r="V126" s="112"/>
      <c r="W126" s="112"/>
      <c r="X126" s="112"/>
      <c r="Y126" s="112"/>
      <c r="Z126" s="112"/>
    </row>
    <row r="127" ht="14.25" customHeight="1">
      <c r="A127" s="139" t="s">
        <v>286</v>
      </c>
      <c r="B127" s="147" t="s">
        <v>287</v>
      </c>
      <c r="C127" s="141">
        <v>427.0</v>
      </c>
      <c r="D127" s="142" t="str">
        <f t="shared" si="81"/>
        <v>ONB-W3315</v>
      </c>
      <c r="E127" s="143">
        <v>388.0</v>
      </c>
      <c r="F127" s="142" t="str">
        <f t="shared" si="82"/>
        <v>WHS-W3315</v>
      </c>
      <c r="G127" s="141">
        <v>427.0</v>
      </c>
      <c r="H127" s="142" t="str">
        <f t="shared" si="83"/>
        <v>ESS-W3315</v>
      </c>
      <c r="I127" s="141">
        <v>427.0</v>
      </c>
      <c r="J127" s="142" t="str">
        <f t="shared" si="84"/>
        <v>SIB-W3315</v>
      </c>
      <c r="K127" s="143">
        <v>388.0</v>
      </c>
      <c r="L127" s="144" t="str">
        <f t="shared" si="85"/>
        <v>GRS-W3315</v>
      </c>
      <c r="M127" s="145">
        <v>427.0</v>
      </c>
      <c r="N127" s="146" t="str">
        <f t="shared" si="86"/>
        <v>UPB-W3315</v>
      </c>
      <c r="O127" s="141">
        <v>427.0</v>
      </c>
      <c r="P127" s="146" t="str">
        <f t="shared" si="87"/>
        <v>MSL-W3315</v>
      </c>
      <c r="Q127" s="146">
        <v>427.0</v>
      </c>
      <c r="R127" s="146" t="str">
        <f t="shared" si="88"/>
        <v>DGS-W3315</v>
      </c>
      <c r="S127" s="112">
        <v>2.0</v>
      </c>
      <c r="T127" s="112"/>
      <c r="U127" s="112"/>
      <c r="V127" s="112"/>
      <c r="W127" s="112"/>
      <c r="X127" s="112"/>
      <c r="Y127" s="112"/>
      <c r="Z127" s="112"/>
    </row>
    <row r="128" ht="14.25" customHeight="1">
      <c r="A128" s="139" t="s">
        <v>288</v>
      </c>
      <c r="B128" s="147" t="s">
        <v>289</v>
      </c>
      <c r="C128" s="141">
        <v>537.0</v>
      </c>
      <c r="D128" s="142" t="str">
        <f t="shared" si="81"/>
        <v>ONB-W3315GD</v>
      </c>
      <c r="E128" s="143">
        <v>488.0</v>
      </c>
      <c r="F128" s="142" t="str">
        <f t="shared" si="82"/>
        <v>WHS-W3315GD</v>
      </c>
      <c r="G128" s="141">
        <v>537.0</v>
      </c>
      <c r="H128" s="142" t="str">
        <f t="shared" si="83"/>
        <v>ESS-W3315GD</v>
      </c>
      <c r="I128" s="141">
        <v>537.0</v>
      </c>
      <c r="J128" s="142" t="str">
        <f t="shared" si="84"/>
        <v>SIB-W3315GD</v>
      </c>
      <c r="K128" s="143">
        <v>488.0</v>
      </c>
      <c r="L128" s="144" t="str">
        <f t="shared" si="85"/>
        <v>GRS-W3315GD</v>
      </c>
      <c r="M128" s="145">
        <v>537.0</v>
      </c>
      <c r="N128" s="146" t="str">
        <f t="shared" si="86"/>
        <v>UPB-W3315GD</v>
      </c>
      <c r="O128" s="141">
        <v>537.0</v>
      </c>
      <c r="P128" s="146" t="str">
        <f t="shared" si="87"/>
        <v>MSL-W3315GD</v>
      </c>
      <c r="Q128" s="146">
        <v>537.0</v>
      </c>
      <c r="R128" s="146" t="str">
        <f t="shared" si="88"/>
        <v>DGS-W3315GD</v>
      </c>
      <c r="S128" s="112">
        <v>2.0</v>
      </c>
      <c r="T128" s="112"/>
      <c r="U128" s="112"/>
      <c r="V128" s="112"/>
      <c r="W128" s="112"/>
      <c r="X128" s="112"/>
      <c r="Y128" s="112"/>
      <c r="Z128" s="112"/>
    </row>
    <row r="129" ht="14.25" customHeight="1">
      <c r="A129" s="139" t="s">
        <v>290</v>
      </c>
      <c r="B129" s="147" t="s">
        <v>291</v>
      </c>
      <c r="C129" s="141">
        <v>501.0</v>
      </c>
      <c r="D129" s="142" t="str">
        <f t="shared" si="81"/>
        <v>ONB-W3318</v>
      </c>
      <c r="E129" s="143">
        <v>455.0</v>
      </c>
      <c r="F129" s="142" t="str">
        <f t="shared" si="82"/>
        <v>WHS-W3318</v>
      </c>
      <c r="G129" s="141">
        <v>501.0</v>
      </c>
      <c r="H129" s="142" t="str">
        <f t="shared" si="83"/>
        <v>ESS-W3318</v>
      </c>
      <c r="I129" s="141">
        <v>501.0</v>
      </c>
      <c r="J129" s="142" t="str">
        <f t="shared" si="84"/>
        <v>SIB-W3318</v>
      </c>
      <c r="K129" s="143">
        <v>455.0</v>
      </c>
      <c r="L129" s="144" t="str">
        <f t="shared" si="85"/>
        <v>GRS-W3318</v>
      </c>
      <c r="M129" s="145">
        <v>501.0</v>
      </c>
      <c r="N129" s="146" t="str">
        <f t="shared" si="86"/>
        <v>UPB-W3318</v>
      </c>
      <c r="O129" s="141">
        <v>501.0</v>
      </c>
      <c r="P129" s="146" t="str">
        <f t="shared" si="87"/>
        <v>MSL-W3318</v>
      </c>
      <c r="Q129" s="146">
        <v>501.0</v>
      </c>
      <c r="R129" s="146" t="str">
        <f t="shared" si="88"/>
        <v>DGS-W3318</v>
      </c>
      <c r="S129" s="112">
        <v>2.0</v>
      </c>
      <c r="T129" s="112"/>
      <c r="U129" s="112"/>
      <c r="V129" s="112"/>
      <c r="W129" s="112"/>
      <c r="X129" s="112"/>
      <c r="Y129" s="112"/>
      <c r="Z129" s="112"/>
    </row>
    <row r="130" ht="14.25" customHeight="1">
      <c r="A130" s="139" t="s">
        <v>292</v>
      </c>
      <c r="B130" s="147" t="s">
        <v>293</v>
      </c>
      <c r="C130" s="141">
        <v>559.0</v>
      </c>
      <c r="D130" s="142" t="str">
        <f t="shared" si="81"/>
        <v>ONB-W3321</v>
      </c>
      <c r="E130" s="143">
        <v>508.0</v>
      </c>
      <c r="F130" s="142" t="str">
        <f t="shared" si="82"/>
        <v>WHS-W3321</v>
      </c>
      <c r="G130" s="141">
        <v>559.0</v>
      </c>
      <c r="H130" s="142" t="str">
        <f t="shared" si="83"/>
        <v>ESS-W3321</v>
      </c>
      <c r="I130" s="141">
        <v>559.0</v>
      </c>
      <c r="J130" s="142" t="str">
        <f t="shared" si="84"/>
        <v>SIB-W3321</v>
      </c>
      <c r="K130" s="143">
        <v>508.0</v>
      </c>
      <c r="L130" s="144" t="str">
        <f t="shared" si="85"/>
        <v>GRS-W3321</v>
      </c>
      <c r="M130" s="145">
        <v>559.0</v>
      </c>
      <c r="N130" s="146" t="str">
        <f t="shared" si="86"/>
        <v>UPB-W3321</v>
      </c>
      <c r="O130" s="141">
        <v>559.0</v>
      </c>
      <c r="P130" s="146" t="str">
        <f t="shared" si="87"/>
        <v>MSL-W3321</v>
      </c>
      <c r="Q130" s="146">
        <v>559.0</v>
      </c>
      <c r="R130" s="146" t="str">
        <f t="shared" si="88"/>
        <v>DGS-W3321</v>
      </c>
      <c r="S130" s="112">
        <v>2.0</v>
      </c>
      <c r="T130" s="112"/>
      <c r="U130" s="112"/>
      <c r="V130" s="112"/>
      <c r="W130" s="112"/>
      <c r="X130" s="112"/>
      <c r="Y130" s="112"/>
      <c r="Z130" s="112"/>
    </row>
    <row r="131" ht="14.25" customHeight="1">
      <c r="A131" s="139" t="s">
        <v>294</v>
      </c>
      <c r="B131" s="147" t="s">
        <v>295</v>
      </c>
      <c r="C131" s="141">
        <v>627.0</v>
      </c>
      <c r="D131" s="142" t="str">
        <f t="shared" si="81"/>
        <v>ONB-W3324</v>
      </c>
      <c r="E131" s="143">
        <v>570.0</v>
      </c>
      <c r="F131" s="142" t="str">
        <f t="shared" si="82"/>
        <v>WHS-W3324</v>
      </c>
      <c r="G131" s="141">
        <v>627.0</v>
      </c>
      <c r="H131" s="142" t="str">
        <f t="shared" si="83"/>
        <v>ESS-W3324</v>
      </c>
      <c r="I131" s="141">
        <v>627.0</v>
      </c>
      <c r="J131" s="142" t="str">
        <f t="shared" si="84"/>
        <v>SIB-W3324</v>
      </c>
      <c r="K131" s="143">
        <v>570.0</v>
      </c>
      <c r="L131" s="144" t="str">
        <f t="shared" si="85"/>
        <v>GRS-W3324</v>
      </c>
      <c r="M131" s="145">
        <v>627.0</v>
      </c>
      <c r="N131" s="146" t="str">
        <f t="shared" si="86"/>
        <v>UPB-W3324</v>
      </c>
      <c r="O131" s="141">
        <v>627.0</v>
      </c>
      <c r="P131" s="146" t="str">
        <f t="shared" si="87"/>
        <v>MSL-W3324</v>
      </c>
      <c r="Q131" s="146">
        <v>627.0</v>
      </c>
      <c r="R131" s="146" t="str">
        <f t="shared" si="88"/>
        <v>DGS-W3324</v>
      </c>
      <c r="S131" s="112">
        <v>2.0</v>
      </c>
      <c r="T131" s="112"/>
      <c r="U131" s="112"/>
      <c r="V131" s="112"/>
      <c r="W131" s="112"/>
      <c r="X131" s="112"/>
      <c r="Y131" s="112"/>
      <c r="Z131" s="112"/>
    </row>
    <row r="132" ht="14.25" customHeight="1">
      <c r="A132" s="139" t="s">
        <v>296</v>
      </c>
      <c r="B132" s="147" t="s">
        <v>297</v>
      </c>
      <c r="C132" s="141">
        <v>413.0</v>
      </c>
      <c r="D132" s="142" t="str">
        <f t="shared" si="81"/>
        <v>ONB-W3612</v>
      </c>
      <c r="E132" s="143">
        <v>375.0</v>
      </c>
      <c r="F132" s="142" t="str">
        <f t="shared" si="82"/>
        <v>WHS-W3612</v>
      </c>
      <c r="G132" s="141">
        <v>413.0</v>
      </c>
      <c r="H132" s="142" t="str">
        <f t="shared" si="83"/>
        <v>ESS-W3612</v>
      </c>
      <c r="I132" s="141">
        <v>413.0</v>
      </c>
      <c r="J132" s="142" t="str">
        <f t="shared" si="84"/>
        <v>SIB-W3612</v>
      </c>
      <c r="K132" s="143">
        <v>375.0</v>
      </c>
      <c r="L132" s="144" t="str">
        <f t="shared" si="85"/>
        <v>GRS-W3612</v>
      </c>
      <c r="M132" s="145">
        <v>413.0</v>
      </c>
      <c r="N132" s="146" t="str">
        <f t="shared" si="86"/>
        <v>UPB-W3612</v>
      </c>
      <c r="O132" s="141">
        <v>413.0</v>
      </c>
      <c r="P132" s="146" t="str">
        <f t="shared" si="87"/>
        <v>MSL-W3612</v>
      </c>
      <c r="Q132" s="146">
        <v>413.0</v>
      </c>
      <c r="R132" s="146" t="str">
        <f t="shared" si="88"/>
        <v>DGS-W3612</v>
      </c>
      <c r="S132" s="112">
        <v>2.0</v>
      </c>
      <c r="T132" s="112"/>
      <c r="U132" s="112"/>
      <c r="V132" s="112"/>
      <c r="W132" s="112"/>
      <c r="X132" s="112"/>
      <c r="Y132" s="112"/>
      <c r="Z132" s="112"/>
    </row>
    <row r="133" ht="14.25" customHeight="1">
      <c r="A133" s="139" t="s">
        <v>298</v>
      </c>
      <c r="B133" s="147" t="s">
        <v>299</v>
      </c>
      <c r="C133" s="141">
        <v>441.0</v>
      </c>
      <c r="D133" s="142" t="str">
        <f t="shared" si="81"/>
        <v>ONB-W3615</v>
      </c>
      <c r="E133" s="143">
        <v>401.0</v>
      </c>
      <c r="F133" s="142" t="str">
        <f t="shared" si="82"/>
        <v>WHS-W3615</v>
      </c>
      <c r="G133" s="141">
        <v>441.0</v>
      </c>
      <c r="H133" s="142" t="str">
        <f t="shared" si="83"/>
        <v>ESS-W3615</v>
      </c>
      <c r="I133" s="141">
        <v>441.0</v>
      </c>
      <c r="J133" s="142" t="str">
        <f t="shared" si="84"/>
        <v>SIB-W3615</v>
      </c>
      <c r="K133" s="143">
        <v>401.0</v>
      </c>
      <c r="L133" s="144" t="str">
        <f t="shared" si="85"/>
        <v>GRS-W3615</v>
      </c>
      <c r="M133" s="145">
        <v>441.0</v>
      </c>
      <c r="N133" s="146" t="str">
        <f t="shared" si="86"/>
        <v>UPB-W3615</v>
      </c>
      <c r="O133" s="141">
        <v>441.0</v>
      </c>
      <c r="P133" s="146" t="str">
        <f t="shared" si="87"/>
        <v>MSL-W3615</v>
      </c>
      <c r="Q133" s="146">
        <v>441.0</v>
      </c>
      <c r="R133" s="146" t="str">
        <f t="shared" si="88"/>
        <v>DGS-W3615</v>
      </c>
      <c r="S133" s="112">
        <v>2.0</v>
      </c>
      <c r="T133" s="112"/>
      <c r="U133" s="112"/>
      <c r="V133" s="112"/>
      <c r="W133" s="112"/>
      <c r="X133" s="112"/>
      <c r="Y133" s="112"/>
      <c r="Z133" s="112"/>
    </row>
    <row r="134" ht="14.25" customHeight="1">
      <c r="A134" s="139" t="s">
        <v>300</v>
      </c>
      <c r="B134" s="147" t="s">
        <v>301</v>
      </c>
      <c r="C134" s="141">
        <v>551.0</v>
      </c>
      <c r="D134" s="142" t="str">
        <f t="shared" si="81"/>
        <v>ONB-W3615GD</v>
      </c>
      <c r="E134" s="143">
        <v>501.0</v>
      </c>
      <c r="F134" s="142" t="str">
        <f t="shared" si="82"/>
        <v>WHS-W3615GD</v>
      </c>
      <c r="G134" s="141">
        <v>551.0</v>
      </c>
      <c r="H134" s="142" t="str">
        <f t="shared" si="83"/>
        <v>ESS-W3615GD</v>
      </c>
      <c r="I134" s="141">
        <v>551.0</v>
      </c>
      <c r="J134" s="142" t="str">
        <f t="shared" si="84"/>
        <v>SIB-W3615GD</v>
      </c>
      <c r="K134" s="143">
        <v>501.0</v>
      </c>
      <c r="L134" s="144" t="str">
        <f t="shared" si="85"/>
        <v>GRS-W3615GD</v>
      </c>
      <c r="M134" s="145">
        <v>551.0</v>
      </c>
      <c r="N134" s="146" t="str">
        <f t="shared" si="86"/>
        <v>UPB-W3615GD</v>
      </c>
      <c r="O134" s="141">
        <v>551.0</v>
      </c>
      <c r="P134" s="146" t="str">
        <f t="shared" si="87"/>
        <v>MSL-W3615GD</v>
      </c>
      <c r="Q134" s="146">
        <v>551.0</v>
      </c>
      <c r="R134" s="146" t="str">
        <f t="shared" si="88"/>
        <v>DGS-W3615GD</v>
      </c>
      <c r="S134" s="112">
        <v>2.0</v>
      </c>
      <c r="T134" s="112"/>
      <c r="U134" s="112"/>
      <c r="V134" s="112"/>
      <c r="W134" s="112"/>
      <c r="X134" s="112"/>
      <c r="Y134" s="112"/>
      <c r="Z134" s="112"/>
    </row>
    <row r="135" ht="14.25" customHeight="1">
      <c r="A135" s="139" t="s">
        <v>302</v>
      </c>
      <c r="B135" s="147" t="s">
        <v>303</v>
      </c>
      <c r="C135" s="141">
        <v>548.0</v>
      </c>
      <c r="D135" s="142" t="str">
        <f t="shared" si="81"/>
        <v>ONB-W3618</v>
      </c>
      <c r="E135" s="143">
        <v>498.0</v>
      </c>
      <c r="F135" s="142" t="str">
        <f t="shared" si="82"/>
        <v>WHS-W3618</v>
      </c>
      <c r="G135" s="141">
        <v>548.0</v>
      </c>
      <c r="H135" s="142" t="str">
        <f t="shared" si="83"/>
        <v>ESS-W3618</v>
      </c>
      <c r="I135" s="141">
        <v>548.0</v>
      </c>
      <c r="J135" s="142" t="str">
        <f t="shared" si="84"/>
        <v>SIB-W3618</v>
      </c>
      <c r="K135" s="143">
        <v>498.0</v>
      </c>
      <c r="L135" s="144" t="str">
        <f t="shared" si="85"/>
        <v>GRS-W3618</v>
      </c>
      <c r="M135" s="145">
        <v>548.0</v>
      </c>
      <c r="N135" s="146" t="str">
        <f t="shared" si="86"/>
        <v>UPB-W3618</v>
      </c>
      <c r="O135" s="141">
        <v>548.0</v>
      </c>
      <c r="P135" s="146" t="str">
        <f t="shared" si="87"/>
        <v>MSL-W3618</v>
      </c>
      <c r="Q135" s="146">
        <v>548.0</v>
      </c>
      <c r="R135" s="146" t="str">
        <f t="shared" si="88"/>
        <v>DGS-W3618</v>
      </c>
      <c r="S135" s="112">
        <v>2.0</v>
      </c>
      <c r="T135" s="112"/>
      <c r="U135" s="112"/>
      <c r="V135" s="112"/>
      <c r="W135" s="112"/>
      <c r="X135" s="112"/>
      <c r="Y135" s="112"/>
      <c r="Z135" s="112"/>
    </row>
    <row r="136" ht="14.25" customHeight="1">
      <c r="A136" s="139" t="s">
        <v>304</v>
      </c>
      <c r="B136" s="147" t="s">
        <v>305</v>
      </c>
      <c r="C136" s="141">
        <v>629.0</v>
      </c>
      <c r="D136" s="142" t="str">
        <f t="shared" si="81"/>
        <v>ONB-W3621</v>
      </c>
      <c r="E136" s="143">
        <v>572.0</v>
      </c>
      <c r="F136" s="142" t="str">
        <f t="shared" si="82"/>
        <v>WHS-W3621</v>
      </c>
      <c r="G136" s="141">
        <v>629.0</v>
      </c>
      <c r="H136" s="142" t="str">
        <f t="shared" si="83"/>
        <v>ESS-W3621</v>
      </c>
      <c r="I136" s="141">
        <v>629.0</v>
      </c>
      <c r="J136" s="142" t="str">
        <f t="shared" si="84"/>
        <v>SIB-W3621</v>
      </c>
      <c r="K136" s="143">
        <v>572.0</v>
      </c>
      <c r="L136" s="144" t="str">
        <f t="shared" si="85"/>
        <v>GRS-W3621</v>
      </c>
      <c r="M136" s="145">
        <v>629.0</v>
      </c>
      <c r="N136" s="146" t="str">
        <f t="shared" si="86"/>
        <v>UPB-W3621</v>
      </c>
      <c r="O136" s="141">
        <v>629.0</v>
      </c>
      <c r="P136" s="146" t="str">
        <f t="shared" si="87"/>
        <v>MSL-W3621</v>
      </c>
      <c r="Q136" s="146">
        <v>629.0</v>
      </c>
      <c r="R136" s="146" t="str">
        <f t="shared" si="88"/>
        <v>DGS-W3621</v>
      </c>
      <c r="S136" s="112">
        <v>2.0</v>
      </c>
      <c r="T136" s="112"/>
      <c r="U136" s="112"/>
      <c r="V136" s="112"/>
      <c r="W136" s="112"/>
      <c r="X136" s="112"/>
      <c r="Y136" s="112"/>
      <c r="Z136" s="112"/>
    </row>
    <row r="137" ht="14.25" customHeight="1">
      <c r="A137" s="139" t="s">
        <v>306</v>
      </c>
      <c r="B137" s="147" t="s">
        <v>307</v>
      </c>
      <c r="C137" s="141">
        <v>718.0</v>
      </c>
      <c r="D137" s="142" t="str">
        <f t="shared" si="81"/>
        <v>ONB-W3624</v>
      </c>
      <c r="E137" s="143">
        <v>653.0</v>
      </c>
      <c r="F137" s="142" t="str">
        <f t="shared" si="82"/>
        <v>WHS-W3624</v>
      </c>
      <c r="G137" s="141">
        <v>718.0</v>
      </c>
      <c r="H137" s="142" t="str">
        <f t="shared" si="83"/>
        <v>ESS-W3624</v>
      </c>
      <c r="I137" s="141">
        <v>718.0</v>
      </c>
      <c r="J137" s="142" t="str">
        <f t="shared" si="84"/>
        <v>SIB-W3624</v>
      </c>
      <c r="K137" s="143">
        <v>653.0</v>
      </c>
      <c r="L137" s="144" t="str">
        <f t="shared" si="85"/>
        <v>GRS-W3624</v>
      </c>
      <c r="M137" s="145">
        <v>718.0</v>
      </c>
      <c r="N137" s="146" t="str">
        <f t="shared" si="86"/>
        <v>UPB-W3624</v>
      </c>
      <c r="O137" s="141">
        <v>718.0</v>
      </c>
      <c r="P137" s="146" t="str">
        <f t="shared" si="87"/>
        <v>MSL-W3624</v>
      </c>
      <c r="Q137" s="146">
        <v>718.0</v>
      </c>
      <c r="R137" s="146" t="str">
        <f t="shared" si="88"/>
        <v>DGS-W3624</v>
      </c>
      <c r="S137" s="112">
        <v>2.0</v>
      </c>
      <c r="T137" s="112"/>
      <c r="U137" s="112"/>
      <c r="V137" s="112"/>
      <c r="W137" s="112"/>
      <c r="X137" s="112"/>
      <c r="Y137" s="112"/>
      <c r="Z137" s="112"/>
    </row>
    <row r="138" ht="14.25" customHeight="1">
      <c r="A138" s="149" t="s">
        <v>308</v>
      </c>
      <c r="B138" s="147"/>
      <c r="C138" s="141"/>
      <c r="D138" s="142"/>
      <c r="E138" s="148"/>
      <c r="F138" s="142"/>
      <c r="G138" s="141"/>
      <c r="H138" s="142"/>
      <c r="I138" s="141"/>
      <c r="J138" s="142"/>
      <c r="K138" s="148"/>
      <c r="L138" s="144"/>
      <c r="M138" s="145"/>
      <c r="N138" s="146"/>
      <c r="O138" s="141"/>
      <c r="P138" s="146"/>
      <c r="Q138" s="146"/>
      <c r="R138" s="146"/>
      <c r="S138" s="112"/>
      <c r="T138" s="112"/>
      <c r="U138" s="112"/>
      <c r="V138" s="112"/>
      <c r="W138" s="112"/>
      <c r="X138" s="112"/>
      <c r="Y138" s="112"/>
      <c r="Z138" s="112"/>
    </row>
    <row r="139" ht="14.25" customHeight="1">
      <c r="A139" s="139" t="s">
        <v>309</v>
      </c>
      <c r="B139" s="147" t="s">
        <v>310</v>
      </c>
      <c r="C139" s="141">
        <v>559.0</v>
      </c>
      <c r="D139" s="142" t="str">
        <f t="shared" ref="D139:D143" si="89">CONCATENATE("ONB-",B139)</f>
        <v>ONB-W361224</v>
      </c>
      <c r="E139" s="143">
        <v>508.0</v>
      </c>
      <c r="F139" s="142" t="str">
        <f t="shared" ref="F139:F143" si="90">CONCATENATE("WHS-",B139)</f>
        <v>WHS-W361224</v>
      </c>
      <c r="G139" s="141">
        <v>559.0</v>
      </c>
      <c r="H139" s="142" t="str">
        <f t="shared" ref="H139:H143" si="91">CONCATENATE("ESS-",B139)</f>
        <v>ESS-W361224</v>
      </c>
      <c r="I139" s="141">
        <v>559.0</v>
      </c>
      <c r="J139" s="142" t="str">
        <f t="shared" ref="J139:J143" si="92">CONCATENATE("SIB-",B139)</f>
        <v>SIB-W361224</v>
      </c>
      <c r="K139" s="143">
        <v>508.0</v>
      </c>
      <c r="L139" s="144" t="str">
        <f t="shared" ref="L139:L143" si="93">CONCATENATE("GRS-",B139)</f>
        <v>GRS-W361224</v>
      </c>
      <c r="M139" s="145">
        <v>559.0</v>
      </c>
      <c r="N139" s="146" t="str">
        <f t="shared" ref="N139:N143" si="94">CONCATENATE("UPB-",B139)</f>
        <v>UPB-W361224</v>
      </c>
      <c r="O139" s="141">
        <v>559.0</v>
      </c>
      <c r="P139" s="146" t="str">
        <f t="shared" ref="P139:P143" si="95">CONCATENATE("MSL-",B139)</f>
        <v>MSL-W361224</v>
      </c>
      <c r="Q139" s="146">
        <v>559.0</v>
      </c>
      <c r="R139" s="146" t="str">
        <f t="shared" ref="R139:R143" si="96">CONCATENATE("DGS-",B139)</f>
        <v>DGS-W361224</v>
      </c>
      <c r="S139" s="112">
        <v>2.0</v>
      </c>
      <c r="T139" s="112"/>
      <c r="U139" s="112"/>
      <c r="V139" s="112"/>
      <c r="W139" s="112"/>
      <c r="X139" s="112"/>
      <c r="Y139" s="112"/>
      <c r="Z139" s="112"/>
    </row>
    <row r="140" ht="14.25" customHeight="1">
      <c r="A140" s="139" t="s">
        <v>311</v>
      </c>
      <c r="B140" s="147" t="s">
        <v>312</v>
      </c>
      <c r="C140" s="141">
        <v>620.0</v>
      </c>
      <c r="D140" s="142" t="str">
        <f t="shared" si="89"/>
        <v>ONB-W361524</v>
      </c>
      <c r="E140" s="143">
        <v>564.0</v>
      </c>
      <c r="F140" s="142" t="str">
        <f t="shared" si="90"/>
        <v>WHS-W361524</v>
      </c>
      <c r="G140" s="141">
        <v>620.0</v>
      </c>
      <c r="H140" s="142" t="str">
        <f t="shared" si="91"/>
        <v>ESS-W361524</v>
      </c>
      <c r="I140" s="141">
        <v>620.0</v>
      </c>
      <c r="J140" s="142" t="str">
        <f t="shared" si="92"/>
        <v>SIB-W361524</v>
      </c>
      <c r="K140" s="143">
        <v>564.0</v>
      </c>
      <c r="L140" s="144" t="str">
        <f t="shared" si="93"/>
        <v>GRS-W361524</v>
      </c>
      <c r="M140" s="145">
        <v>620.0</v>
      </c>
      <c r="N140" s="146" t="str">
        <f t="shared" si="94"/>
        <v>UPB-W361524</v>
      </c>
      <c r="O140" s="141">
        <v>620.0</v>
      </c>
      <c r="P140" s="146" t="str">
        <f t="shared" si="95"/>
        <v>MSL-W361524</v>
      </c>
      <c r="Q140" s="146">
        <v>620.0</v>
      </c>
      <c r="R140" s="146" t="str">
        <f t="shared" si="96"/>
        <v>DGS-W361524</v>
      </c>
      <c r="S140" s="112">
        <v>2.0</v>
      </c>
      <c r="T140" s="112"/>
      <c r="U140" s="112"/>
      <c r="V140" s="112"/>
      <c r="W140" s="112"/>
      <c r="X140" s="112"/>
      <c r="Y140" s="112"/>
      <c r="Z140" s="112"/>
    </row>
    <row r="141" ht="14.25" customHeight="1">
      <c r="A141" s="139" t="s">
        <v>313</v>
      </c>
      <c r="B141" s="147" t="s">
        <v>314</v>
      </c>
      <c r="C141" s="141">
        <v>683.0</v>
      </c>
      <c r="D141" s="142" t="str">
        <f t="shared" si="89"/>
        <v>ONB-W361824</v>
      </c>
      <c r="E141" s="143">
        <v>621.0</v>
      </c>
      <c r="F141" s="142" t="str">
        <f t="shared" si="90"/>
        <v>WHS-W361824</v>
      </c>
      <c r="G141" s="141">
        <v>683.0</v>
      </c>
      <c r="H141" s="142" t="str">
        <f t="shared" si="91"/>
        <v>ESS-W361824</v>
      </c>
      <c r="I141" s="141">
        <v>683.0</v>
      </c>
      <c r="J141" s="142" t="str">
        <f t="shared" si="92"/>
        <v>SIB-W361824</v>
      </c>
      <c r="K141" s="143">
        <v>621.0</v>
      </c>
      <c r="L141" s="144" t="str">
        <f t="shared" si="93"/>
        <v>GRS-W361824</v>
      </c>
      <c r="M141" s="145">
        <v>683.0</v>
      </c>
      <c r="N141" s="146" t="str">
        <f t="shared" si="94"/>
        <v>UPB-W361824</v>
      </c>
      <c r="O141" s="141">
        <v>683.0</v>
      </c>
      <c r="P141" s="146" t="str">
        <f t="shared" si="95"/>
        <v>MSL-W361824</v>
      </c>
      <c r="Q141" s="146">
        <v>683.0</v>
      </c>
      <c r="R141" s="146" t="str">
        <f t="shared" si="96"/>
        <v>DGS-W361824</v>
      </c>
      <c r="S141" s="112">
        <v>2.0</v>
      </c>
      <c r="T141" s="112"/>
      <c r="U141" s="112"/>
      <c r="V141" s="112"/>
      <c r="W141" s="112"/>
      <c r="X141" s="112"/>
      <c r="Y141" s="112"/>
      <c r="Z141" s="112"/>
    </row>
    <row r="142" ht="14.25" customHeight="1">
      <c r="A142" s="139" t="s">
        <v>315</v>
      </c>
      <c r="B142" s="147" t="s">
        <v>316</v>
      </c>
      <c r="C142" s="141">
        <v>718.0</v>
      </c>
      <c r="D142" s="142" t="str">
        <f t="shared" si="89"/>
        <v>ONB-W362124</v>
      </c>
      <c r="E142" s="143">
        <v>653.0</v>
      </c>
      <c r="F142" s="142" t="str">
        <f t="shared" si="90"/>
        <v>WHS-W362124</v>
      </c>
      <c r="G142" s="141">
        <v>718.0</v>
      </c>
      <c r="H142" s="142" t="str">
        <f t="shared" si="91"/>
        <v>ESS-W362124</v>
      </c>
      <c r="I142" s="141">
        <v>718.0</v>
      </c>
      <c r="J142" s="142" t="str">
        <f t="shared" si="92"/>
        <v>SIB-W362124</v>
      </c>
      <c r="K142" s="143">
        <v>653.0</v>
      </c>
      <c r="L142" s="144" t="str">
        <f t="shared" si="93"/>
        <v>GRS-W362124</v>
      </c>
      <c r="M142" s="145">
        <v>718.0</v>
      </c>
      <c r="N142" s="146" t="str">
        <f t="shared" si="94"/>
        <v>UPB-W362124</v>
      </c>
      <c r="O142" s="141">
        <v>718.0</v>
      </c>
      <c r="P142" s="146" t="str">
        <f t="shared" si="95"/>
        <v>MSL-W362124</v>
      </c>
      <c r="Q142" s="146">
        <v>718.0</v>
      </c>
      <c r="R142" s="146" t="str">
        <f t="shared" si="96"/>
        <v>DGS-W362124</v>
      </c>
      <c r="S142" s="112">
        <v>2.0</v>
      </c>
      <c r="T142" s="112"/>
      <c r="U142" s="112"/>
      <c r="V142" s="112"/>
      <c r="W142" s="112"/>
      <c r="X142" s="112"/>
      <c r="Y142" s="112"/>
      <c r="Z142" s="112"/>
    </row>
    <row r="143" ht="14.25" customHeight="1">
      <c r="A143" s="139" t="s">
        <v>317</v>
      </c>
      <c r="B143" s="147" t="s">
        <v>318</v>
      </c>
      <c r="C143" s="141">
        <v>754.0</v>
      </c>
      <c r="D143" s="142" t="str">
        <f t="shared" si="89"/>
        <v>ONB-W362424</v>
      </c>
      <c r="E143" s="143">
        <v>685.0</v>
      </c>
      <c r="F143" s="142" t="str">
        <f t="shared" si="90"/>
        <v>WHS-W362424</v>
      </c>
      <c r="G143" s="141">
        <v>754.0</v>
      </c>
      <c r="H143" s="142" t="str">
        <f t="shared" si="91"/>
        <v>ESS-W362424</v>
      </c>
      <c r="I143" s="141">
        <v>754.0</v>
      </c>
      <c r="J143" s="142" t="str">
        <f t="shared" si="92"/>
        <v>SIB-W362424</v>
      </c>
      <c r="K143" s="143">
        <v>685.0</v>
      </c>
      <c r="L143" s="144" t="str">
        <f t="shared" si="93"/>
        <v>GRS-W362424</v>
      </c>
      <c r="M143" s="145">
        <v>754.0</v>
      </c>
      <c r="N143" s="146" t="str">
        <f t="shared" si="94"/>
        <v>UPB-W362424</v>
      </c>
      <c r="O143" s="141">
        <v>754.0</v>
      </c>
      <c r="P143" s="146" t="str">
        <f t="shared" si="95"/>
        <v>MSL-W362424</v>
      </c>
      <c r="Q143" s="146">
        <v>754.0</v>
      </c>
      <c r="R143" s="146" t="str">
        <f t="shared" si="96"/>
        <v>DGS-W362424</v>
      </c>
      <c r="S143" s="112">
        <v>2.0</v>
      </c>
      <c r="T143" s="112"/>
      <c r="U143" s="112"/>
      <c r="V143" s="112"/>
      <c r="W143" s="112"/>
      <c r="X143" s="112"/>
      <c r="Y143" s="112"/>
      <c r="Z143" s="112"/>
    </row>
    <row r="144" ht="14.25" customHeight="1">
      <c r="A144" s="149" t="s">
        <v>319</v>
      </c>
      <c r="B144" s="147"/>
      <c r="C144" s="141"/>
      <c r="D144" s="142"/>
      <c r="E144" s="148"/>
      <c r="F144" s="142"/>
      <c r="G144" s="141"/>
      <c r="H144" s="142"/>
      <c r="I144" s="141"/>
      <c r="J144" s="142"/>
      <c r="K144" s="148"/>
      <c r="L144" s="144"/>
      <c r="M144" s="145"/>
      <c r="N144" s="146"/>
      <c r="O144" s="141"/>
      <c r="P144" s="146"/>
      <c r="Q144" s="146"/>
      <c r="R144" s="146"/>
      <c r="S144" s="112"/>
      <c r="T144" s="112"/>
      <c r="U144" s="112"/>
      <c r="V144" s="112"/>
      <c r="W144" s="112"/>
      <c r="X144" s="112"/>
      <c r="Y144" s="112"/>
      <c r="Z144" s="112"/>
    </row>
    <row r="145" ht="14.25" customHeight="1">
      <c r="A145" s="139" t="s">
        <v>320</v>
      </c>
      <c r="B145" s="147" t="s">
        <v>321</v>
      </c>
      <c r="C145" s="141">
        <v>671.0</v>
      </c>
      <c r="D145" s="142" t="str">
        <f t="shared" ref="D145:D147" si="97">CONCATENATE("ONB-",B145)</f>
        <v>ONB-WBC3030</v>
      </c>
      <c r="E145" s="143">
        <v>610.0</v>
      </c>
      <c r="F145" s="142" t="str">
        <f t="shared" ref="F145:F147" si="98">CONCATENATE("WHS-",B145)</f>
        <v>WHS-WBC3030</v>
      </c>
      <c r="G145" s="141">
        <v>671.0</v>
      </c>
      <c r="H145" s="142" t="str">
        <f t="shared" ref="H145:H147" si="99">CONCATENATE("ESS-",B145)</f>
        <v>ESS-WBC3030</v>
      </c>
      <c r="I145" s="141">
        <v>671.0</v>
      </c>
      <c r="J145" s="142" t="str">
        <f t="shared" ref="J145:J147" si="100">CONCATENATE("SIB-",B145)</f>
        <v>SIB-WBC3030</v>
      </c>
      <c r="K145" s="143">
        <v>610.0</v>
      </c>
      <c r="L145" s="144" t="str">
        <f t="shared" ref="L145:L147" si="101">CONCATENATE("GRS-",B145)</f>
        <v>GRS-WBC3030</v>
      </c>
      <c r="M145" s="145">
        <v>671.0</v>
      </c>
      <c r="N145" s="146" t="str">
        <f t="shared" ref="N145:N147" si="102">CONCATENATE("UPB-",B145)</f>
        <v>UPB-WBC3030</v>
      </c>
      <c r="O145" s="141">
        <v>671.0</v>
      </c>
      <c r="P145" s="146" t="str">
        <f t="shared" ref="P145:P147" si="103">CONCATENATE("MSL-",B145)</f>
        <v>MSL-WBC3030</v>
      </c>
      <c r="Q145" s="146">
        <v>671.0</v>
      </c>
      <c r="R145" s="146" t="str">
        <f t="shared" ref="R145:R147" si="104">CONCATENATE("DGS-",B145)</f>
        <v>DGS-WBC3030</v>
      </c>
      <c r="S145" s="112">
        <v>1.0</v>
      </c>
      <c r="T145" s="112"/>
      <c r="U145" s="112"/>
      <c r="V145" s="112"/>
      <c r="W145" s="112"/>
      <c r="X145" s="112"/>
      <c r="Y145" s="112"/>
      <c r="Z145" s="112"/>
    </row>
    <row r="146" ht="14.25" customHeight="1">
      <c r="A146" s="139" t="s">
        <v>322</v>
      </c>
      <c r="B146" s="147" t="s">
        <v>323</v>
      </c>
      <c r="C146" s="141">
        <v>729.0</v>
      </c>
      <c r="D146" s="142" t="str">
        <f t="shared" si="97"/>
        <v>ONB-WBC3036</v>
      </c>
      <c r="E146" s="143">
        <v>663.0</v>
      </c>
      <c r="F146" s="142" t="str">
        <f t="shared" si="98"/>
        <v>WHS-WBC3036</v>
      </c>
      <c r="G146" s="141">
        <v>729.0</v>
      </c>
      <c r="H146" s="142" t="str">
        <f t="shared" si="99"/>
        <v>ESS-WBC3036</v>
      </c>
      <c r="I146" s="141">
        <v>729.0</v>
      </c>
      <c r="J146" s="142" t="str">
        <f t="shared" si="100"/>
        <v>SIB-WBC3036</v>
      </c>
      <c r="K146" s="143">
        <v>663.0</v>
      </c>
      <c r="L146" s="144" t="str">
        <f t="shared" si="101"/>
        <v>GRS-WBC3036</v>
      </c>
      <c r="M146" s="145">
        <v>729.0</v>
      </c>
      <c r="N146" s="146" t="str">
        <f t="shared" si="102"/>
        <v>UPB-WBC3036</v>
      </c>
      <c r="O146" s="141">
        <v>729.0</v>
      </c>
      <c r="P146" s="146" t="str">
        <f t="shared" si="103"/>
        <v>MSL-WBC3036</v>
      </c>
      <c r="Q146" s="146">
        <v>729.0</v>
      </c>
      <c r="R146" s="146" t="str">
        <f t="shared" si="104"/>
        <v>DGS-WBC3036</v>
      </c>
      <c r="S146" s="112">
        <v>1.0</v>
      </c>
      <c r="T146" s="112"/>
      <c r="U146" s="112"/>
      <c r="V146" s="112"/>
      <c r="W146" s="112"/>
      <c r="X146" s="112"/>
      <c r="Y146" s="112"/>
      <c r="Z146" s="112"/>
    </row>
    <row r="147" ht="14.25" customHeight="1">
      <c r="A147" s="139" t="s">
        <v>324</v>
      </c>
      <c r="B147" s="147" t="s">
        <v>325</v>
      </c>
      <c r="C147" s="141">
        <v>801.0</v>
      </c>
      <c r="D147" s="142" t="str">
        <f t="shared" si="97"/>
        <v>ONB-WBC3042</v>
      </c>
      <c r="E147" s="143">
        <v>728.0</v>
      </c>
      <c r="F147" s="142" t="str">
        <f t="shared" si="98"/>
        <v>WHS-WBC3042</v>
      </c>
      <c r="G147" s="141">
        <v>801.0</v>
      </c>
      <c r="H147" s="142" t="str">
        <f t="shared" si="99"/>
        <v>ESS-WBC3042</v>
      </c>
      <c r="I147" s="141">
        <v>801.0</v>
      </c>
      <c r="J147" s="142" t="str">
        <f t="shared" si="100"/>
        <v>SIB-WBC3042</v>
      </c>
      <c r="K147" s="143">
        <v>728.0</v>
      </c>
      <c r="L147" s="144" t="str">
        <f t="shared" si="101"/>
        <v>GRS-WBC3042</v>
      </c>
      <c r="M147" s="145">
        <v>801.0</v>
      </c>
      <c r="N147" s="146" t="str">
        <f t="shared" si="102"/>
        <v>UPB-WBC3042</v>
      </c>
      <c r="O147" s="141">
        <v>801.0</v>
      </c>
      <c r="P147" s="146" t="str">
        <f t="shared" si="103"/>
        <v>MSL-WBC3042</v>
      </c>
      <c r="Q147" s="146">
        <v>801.0</v>
      </c>
      <c r="R147" s="146" t="str">
        <f t="shared" si="104"/>
        <v>DGS-WBC3042</v>
      </c>
      <c r="S147" s="112">
        <v>1.0</v>
      </c>
      <c r="T147" s="112"/>
      <c r="U147" s="112"/>
      <c r="V147" s="112"/>
      <c r="W147" s="112"/>
      <c r="X147" s="112"/>
      <c r="Y147" s="112"/>
      <c r="Z147" s="112"/>
    </row>
    <row r="148" ht="14.25" customHeight="1">
      <c r="A148" s="149" t="s">
        <v>326</v>
      </c>
      <c r="B148" s="147"/>
      <c r="C148" s="141"/>
      <c r="D148" s="142"/>
      <c r="E148" s="148"/>
      <c r="F148" s="142"/>
      <c r="G148" s="141"/>
      <c r="H148" s="142"/>
      <c r="I148" s="141"/>
      <c r="J148" s="142"/>
      <c r="K148" s="148"/>
      <c r="L148" s="144"/>
      <c r="M148" s="145"/>
      <c r="N148" s="146"/>
      <c r="O148" s="141"/>
      <c r="P148" s="146"/>
      <c r="Q148" s="146"/>
      <c r="R148" s="146"/>
      <c r="S148" s="112"/>
      <c r="T148" s="112"/>
      <c r="U148" s="112"/>
      <c r="V148" s="112"/>
      <c r="W148" s="112"/>
      <c r="X148" s="112"/>
      <c r="Y148" s="112"/>
      <c r="Z148" s="112"/>
    </row>
    <row r="149" ht="14.25" customHeight="1">
      <c r="A149" s="139" t="s">
        <v>327</v>
      </c>
      <c r="B149" s="147" t="s">
        <v>328</v>
      </c>
      <c r="C149" s="141">
        <v>576.0</v>
      </c>
      <c r="D149" s="142" t="str">
        <f t="shared" ref="D149:D160" si="105">CONCATENATE("ONB-",B149)</f>
        <v>ONB-WDC2415</v>
      </c>
      <c r="E149" s="143">
        <v>524.0</v>
      </c>
      <c r="F149" s="142" t="str">
        <f t="shared" ref="F149:F160" si="106">CONCATENATE("WHS-",B149)</f>
        <v>WHS-WDC2415</v>
      </c>
      <c r="G149" s="141">
        <v>576.0</v>
      </c>
      <c r="H149" s="142" t="str">
        <f t="shared" ref="H149:H160" si="107">CONCATENATE("ESS-",B149)</f>
        <v>ESS-WDC2415</v>
      </c>
      <c r="I149" s="141">
        <v>576.0</v>
      </c>
      <c r="J149" s="142" t="str">
        <f t="shared" ref="J149:J160" si="108">CONCATENATE("SIB-",B149)</f>
        <v>SIB-WDC2415</v>
      </c>
      <c r="K149" s="143">
        <v>524.0</v>
      </c>
      <c r="L149" s="144" t="str">
        <f t="shared" ref="L149:L160" si="109">CONCATENATE("GRS-",B149)</f>
        <v>GRS-WDC2415</v>
      </c>
      <c r="M149" s="145">
        <v>576.0</v>
      </c>
      <c r="N149" s="146" t="str">
        <f t="shared" ref="N149:N160" si="110">CONCATENATE("UPB-",B149)</f>
        <v>UPB-WDC2415</v>
      </c>
      <c r="O149" s="141">
        <v>576.0</v>
      </c>
      <c r="P149" s="146" t="str">
        <f t="shared" ref="P149:P160" si="111">CONCATENATE("MSL-",B149)</f>
        <v>MSL-WDC2415</v>
      </c>
      <c r="Q149" s="146">
        <v>576.0</v>
      </c>
      <c r="R149" s="146" t="str">
        <f t="shared" ref="R149:R160" si="112">CONCATENATE("DGS-",B149)</f>
        <v>DGS-WDC2415</v>
      </c>
      <c r="S149" s="112">
        <v>1.0</v>
      </c>
      <c r="T149" s="112"/>
      <c r="U149" s="112"/>
      <c r="V149" s="112"/>
      <c r="W149" s="112"/>
      <c r="X149" s="112"/>
      <c r="Y149" s="112"/>
      <c r="Z149" s="112"/>
    </row>
    <row r="150" ht="14.25" customHeight="1">
      <c r="A150" s="139" t="s">
        <v>329</v>
      </c>
      <c r="B150" s="147" t="s">
        <v>330</v>
      </c>
      <c r="C150" s="141">
        <v>634.0</v>
      </c>
      <c r="D150" s="142" t="str">
        <f t="shared" si="105"/>
        <v>ONB-WDC2415GD</v>
      </c>
      <c r="E150" s="143">
        <f>E149*1.1</f>
        <v>576.4</v>
      </c>
      <c r="F150" s="142" t="str">
        <f t="shared" si="106"/>
        <v>WHS-WDC2415GD</v>
      </c>
      <c r="G150" s="141">
        <v>634.0</v>
      </c>
      <c r="H150" s="142" t="str">
        <f t="shared" si="107"/>
        <v>ESS-WDC2415GD</v>
      </c>
      <c r="I150" s="141">
        <v>634.0</v>
      </c>
      <c r="J150" s="142" t="str">
        <f t="shared" si="108"/>
        <v>SIB-WDC2415GD</v>
      </c>
      <c r="K150" s="143">
        <f>K149*1.1</f>
        <v>576.4</v>
      </c>
      <c r="L150" s="144" t="str">
        <f t="shared" si="109"/>
        <v>GRS-WDC2415GD</v>
      </c>
      <c r="M150" s="145">
        <v>634.0</v>
      </c>
      <c r="N150" s="146" t="str">
        <f t="shared" si="110"/>
        <v>UPB-WDC2415GD</v>
      </c>
      <c r="O150" s="141">
        <v>634.0</v>
      </c>
      <c r="P150" s="146" t="str">
        <f t="shared" si="111"/>
        <v>MSL-WDC2415GD</v>
      </c>
      <c r="Q150" s="146">
        <v>634.0</v>
      </c>
      <c r="R150" s="146" t="str">
        <f t="shared" si="112"/>
        <v>DGS-WDC2415GD</v>
      </c>
      <c r="S150" s="112">
        <v>1.0</v>
      </c>
      <c r="T150" s="112"/>
      <c r="U150" s="112"/>
      <c r="V150" s="112"/>
      <c r="W150" s="112"/>
      <c r="X150" s="112"/>
      <c r="Y150" s="112"/>
      <c r="Z150" s="112"/>
    </row>
    <row r="151" ht="14.25" customHeight="1">
      <c r="A151" s="139" t="s">
        <v>331</v>
      </c>
      <c r="B151" s="147" t="s">
        <v>332</v>
      </c>
      <c r="C151" s="141">
        <v>659.0</v>
      </c>
      <c r="D151" s="142" t="str">
        <f t="shared" si="105"/>
        <v>ONB-WDC2430</v>
      </c>
      <c r="E151" s="143">
        <v>599.0</v>
      </c>
      <c r="F151" s="142" t="str">
        <f t="shared" si="106"/>
        <v>WHS-WDC2430</v>
      </c>
      <c r="G151" s="141">
        <v>659.0</v>
      </c>
      <c r="H151" s="142" t="str">
        <f t="shared" si="107"/>
        <v>ESS-WDC2430</v>
      </c>
      <c r="I151" s="141">
        <v>659.0</v>
      </c>
      <c r="J151" s="142" t="str">
        <f t="shared" si="108"/>
        <v>SIB-WDC2430</v>
      </c>
      <c r="K151" s="143">
        <v>599.0</v>
      </c>
      <c r="L151" s="144" t="str">
        <f t="shared" si="109"/>
        <v>GRS-WDC2430</v>
      </c>
      <c r="M151" s="145">
        <v>659.0</v>
      </c>
      <c r="N151" s="146" t="str">
        <f t="shared" si="110"/>
        <v>UPB-WDC2430</v>
      </c>
      <c r="O151" s="141">
        <v>659.0</v>
      </c>
      <c r="P151" s="146" t="str">
        <f t="shared" si="111"/>
        <v>MSL-WDC2430</v>
      </c>
      <c r="Q151" s="146">
        <v>659.0</v>
      </c>
      <c r="R151" s="146" t="str">
        <f t="shared" si="112"/>
        <v>DGS-WDC2430</v>
      </c>
      <c r="S151" s="112">
        <v>1.0</v>
      </c>
      <c r="T151" s="112"/>
      <c r="U151" s="112"/>
      <c r="V151" s="112"/>
      <c r="W151" s="112"/>
      <c r="X151" s="112"/>
      <c r="Y151" s="112"/>
      <c r="Z151" s="112"/>
    </row>
    <row r="152" ht="14.25" customHeight="1">
      <c r="A152" s="139" t="s">
        <v>333</v>
      </c>
      <c r="B152" s="147" t="s">
        <v>334</v>
      </c>
      <c r="C152" s="141">
        <v>704.0</v>
      </c>
      <c r="D152" s="142" t="str">
        <f t="shared" si="105"/>
        <v>ONB-WDC2430GD</v>
      </c>
      <c r="E152" s="143">
        <v>640.0</v>
      </c>
      <c r="F152" s="142" t="str">
        <f t="shared" si="106"/>
        <v>WHS-WDC2430GD</v>
      </c>
      <c r="G152" s="141">
        <v>704.0</v>
      </c>
      <c r="H152" s="142" t="str">
        <f t="shared" si="107"/>
        <v>ESS-WDC2430GD</v>
      </c>
      <c r="I152" s="141">
        <v>704.0</v>
      </c>
      <c r="J152" s="142" t="str">
        <f t="shared" si="108"/>
        <v>SIB-WDC2430GD</v>
      </c>
      <c r="K152" s="143">
        <v>640.0</v>
      </c>
      <c r="L152" s="144" t="str">
        <f t="shared" si="109"/>
        <v>GRS-WDC2430GD</v>
      </c>
      <c r="M152" s="145">
        <v>704.0</v>
      </c>
      <c r="N152" s="146" t="str">
        <f t="shared" si="110"/>
        <v>UPB-WDC2430GD</v>
      </c>
      <c r="O152" s="141">
        <v>704.0</v>
      </c>
      <c r="P152" s="146" t="str">
        <f t="shared" si="111"/>
        <v>MSL-WDC2430GD</v>
      </c>
      <c r="Q152" s="146">
        <v>704.0</v>
      </c>
      <c r="R152" s="146" t="str">
        <f t="shared" si="112"/>
        <v>DGS-WDC2430GD</v>
      </c>
      <c r="S152" s="112">
        <v>1.0</v>
      </c>
      <c r="T152" s="112"/>
      <c r="U152" s="112"/>
      <c r="V152" s="112"/>
      <c r="W152" s="112"/>
      <c r="X152" s="112"/>
      <c r="Y152" s="112"/>
      <c r="Z152" s="112"/>
    </row>
    <row r="153" ht="14.25" customHeight="1">
      <c r="A153" s="139" t="s">
        <v>335</v>
      </c>
      <c r="B153" s="147" t="s">
        <v>336</v>
      </c>
      <c r="C153" s="141">
        <v>712.0</v>
      </c>
      <c r="D153" s="142" t="str">
        <f t="shared" si="105"/>
        <v>ONB-WDC2436</v>
      </c>
      <c r="E153" s="143">
        <v>647.0</v>
      </c>
      <c r="F153" s="142" t="str">
        <f t="shared" si="106"/>
        <v>WHS-WDC2436</v>
      </c>
      <c r="G153" s="141">
        <v>712.0</v>
      </c>
      <c r="H153" s="142" t="str">
        <f t="shared" si="107"/>
        <v>ESS-WDC2436</v>
      </c>
      <c r="I153" s="141">
        <v>712.0</v>
      </c>
      <c r="J153" s="142" t="str">
        <f t="shared" si="108"/>
        <v>SIB-WDC2436</v>
      </c>
      <c r="K153" s="143">
        <v>647.0</v>
      </c>
      <c r="L153" s="144" t="str">
        <f t="shared" si="109"/>
        <v>GRS-WDC2436</v>
      </c>
      <c r="M153" s="145">
        <v>712.0</v>
      </c>
      <c r="N153" s="146" t="str">
        <f t="shared" si="110"/>
        <v>UPB-WDC2436</v>
      </c>
      <c r="O153" s="141">
        <v>712.0</v>
      </c>
      <c r="P153" s="146" t="str">
        <f t="shared" si="111"/>
        <v>MSL-WDC2436</v>
      </c>
      <c r="Q153" s="146">
        <v>712.0</v>
      </c>
      <c r="R153" s="146" t="str">
        <f t="shared" si="112"/>
        <v>DGS-WDC2436</v>
      </c>
      <c r="S153" s="112">
        <v>1.0</v>
      </c>
      <c r="T153" s="112"/>
      <c r="U153" s="112"/>
      <c r="V153" s="112"/>
      <c r="W153" s="112"/>
      <c r="X153" s="112"/>
      <c r="Y153" s="112"/>
      <c r="Z153" s="112"/>
    </row>
    <row r="154" ht="14.25" customHeight="1">
      <c r="A154" s="139" t="s">
        <v>337</v>
      </c>
      <c r="B154" s="147" t="s">
        <v>338</v>
      </c>
      <c r="C154" s="141">
        <v>765.0</v>
      </c>
      <c r="D154" s="142" t="str">
        <f t="shared" si="105"/>
        <v>ONB-WDC2436GD</v>
      </c>
      <c r="E154" s="143">
        <v>695.0</v>
      </c>
      <c r="F154" s="142" t="str">
        <f t="shared" si="106"/>
        <v>WHS-WDC2436GD</v>
      </c>
      <c r="G154" s="141">
        <v>765.0</v>
      </c>
      <c r="H154" s="142" t="str">
        <f t="shared" si="107"/>
        <v>ESS-WDC2436GD</v>
      </c>
      <c r="I154" s="141">
        <v>765.0</v>
      </c>
      <c r="J154" s="142" t="str">
        <f t="shared" si="108"/>
        <v>SIB-WDC2436GD</v>
      </c>
      <c r="K154" s="143">
        <v>695.0</v>
      </c>
      <c r="L154" s="144" t="str">
        <f t="shared" si="109"/>
        <v>GRS-WDC2436GD</v>
      </c>
      <c r="M154" s="145">
        <v>765.0</v>
      </c>
      <c r="N154" s="146" t="str">
        <f t="shared" si="110"/>
        <v>UPB-WDC2436GD</v>
      </c>
      <c r="O154" s="141">
        <v>765.0</v>
      </c>
      <c r="P154" s="146" t="str">
        <f t="shared" si="111"/>
        <v>MSL-WDC2436GD</v>
      </c>
      <c r="Q154" s="146">
        <v>765.0</v>
      </c>
      <c r="R154" s="146" t="str">
        <f t="shared" si="112"/>
        <v>DGS-WDC2436GD</v>
      </c>
      <c r="S154" s="112">
        <v>1.0</v>
      </c>
      <c r="T154" s="112"/>
      <c r="U154" s="112"/>
      <c r="V154" s="112"/>
      <c r="W154" s="112"/>
      <c r="X154" s="112"/>
      <c r="Y154" s="112"/>
      <c r="Z154" s="112"/>
    </row>
    <row r="155" ht="14.25" customHeight="1">
      <c r="A155" s="139" t="s">
        <v>339</v>
      </c>
      <c r="B155" s="147" t="s">
        <v>340</v>
      </c>
      <c r="C155" s="141">
        <v>824.0</v>
      </c>
      <c r="D155" s="142" t="str">
        <f t="shared" si="105"/>
        <v>ONB-WDC2442</v>
      </c>
      <c r="E155" s="143">
        <v>749.0</v>
      </c>
      <c r="F155" s="142" t="str">
        <f t="shared" si="106"/>
        <v>WHS-WDC2442</v>
      </c>
      <c r="G155" s="141">
        <v>824.0</v>
      </c>
      <c r="H155" s="142" t="str">
        <f t="shared" si="107"/>
        <v>ESS-WDC2442</v>
      </c>
      <c r="I155" s="141">
        <v>824.0</v>
      </c>
      <c r="J155" s="142" t="str">
        <f t="shared" si="108"/>
        <v>SIB-WDC2442</v>
      </c>
      <c r="K155" s="143">
        <v>749.0</v>
      </c>
      <c r="L155" s="144" t="str">
        <f t="shared" si="109"/>
        <v>GRS-WDC2442</v>
      </c>
      <c r="M155" s="145">
        <v>824.0</v>
      </c>
      <c r="N155" s="146" t="str">
        <f t="shared" si="110"/>
        <v>UPB-WDC2442</v>
      </c>
      <c r="O155" s="141">
        <v>824.0</v>
      </c>
      <c r="P155" s="146" t="str">
        <f t="shared" si="111"/>
        <v>MSL-WDC2442</v>
      </c>
      <c r="Q155" s="146">
        <v>824.0</v>
      </c>
      <c r="R155" s="146" t="str">
        <f t="shared" si="112"/>
        <v>DGS-WDC2442</v>
      </c>
      <c r="S155" s="112">
        <v>1.0</v>
      </c>
      <c r="T155" s="112"/>
      <c r="U155" s="112"/>
      <c r="V155" s="112"/>
      <c r="W155" s="112"/>
      <c r="X155" s="112"/>
      <c r="Y155" s="112"/>
      <c r="Z155" s="112"/>
    </row>
    <row r="156" ht="14.25" customHeight="1">
      <c r="A156" s="139" t="s">
        <v>341</v>
      </c>
      <c r="B156" s="147" t="s">
        <v>342</v>
      </c>
      <c r="C156" s="141">
        <v>880.0</v>
      </c>
      <c r="D156" s="142" t="str">
        <f t="shared" si="105"/>
        <v>ONB-WDC2442GD</v>
      </c>
      <c r="E156" s="143">
        <v>800.0</v>
      </c>
      <c r="F156" s="142" t="str">
        <f t="shared" si="106"/>
        <v>WHS-WDC2442GD</v>
      </c>
      <c r="G156" s="141">
        <v>880.0</v>
      </c>
      <c r="H156" s="142" t="str">
        <f t="shared" si="107"/>
        <v>ESS-WDC2442GD</v>
      </c>
      <c r="I156" s="141">
        <v>880.0</v>
      </c>
      <c r="J156" s="142" t="str">
        <f t="shared" si="108"/>
        <v>SIB-WDC2442GD</v>
      </c>
      <c r="K156" s="143">
        <v>800.0</v>
      </c>
      <c r="L156" s="144" t="str">
        <f t="shared" si="109"/>
        <v>GRS-WDC2442GD</v>
      </c>
      <c r="M156" s="145">
        <v>880.0</v>
      </c>
      <c r="N156" s="146" t="str">
        <f t="shared" si="110"/>
        <v>UPB-WDC2442GD</v>
      </c>
      <c r="O156" s="141">
        <v>880.0</v>
      </c>
      <c r="P156" s="146" t="str">
        <f t="shared" si="111"/>
        <v>MSL-WDC2442GD</v>
      </c>
      <c r="Q156" s="146">
        <v>880.0</v>
      </c>
      <c r="R156" s="146" t="str">
        <f t="shared" si="112"/>
        <v>DGS-WDC2442GD</v>
      </c>
      <c r="S156" s="112">
        <v>1.0</v>
      </c>
      <c r="T156" s="112"/>
      <c r="U156" s="112"/>
      <c r="V156" s="112"/>
      <c r="W156" s="112"/>
      <c r="X156" s="112"/>
      <c r="Y156" s="112"/>
      <c r="Z156" s="112"/>
    </row>
    <row r="157" ht="14.25" customHeight="1">
      <c r="A157" s="139" t="s">
        <v>343</v>
      </c>
      <c r="B157" s="147" t="s">
        <v>344</v>
      </c>
      <c r="C157" s="141">
        <v>789.0</v>
      </c>
      <c r="D157" s="142" t="str">
        <f t="shared" si="105"/>
        <v>ONB-WDC273615</v>
      </c>
      <c r="E157" s="143">
        <v>717.0</v>
      </c>
      <c r="F157" s="142" t="str">
        <f t="shared" si="106"/>
        <v>WHS-WDC273615</v>
      </c>
      <c r="G157" s="141">
        <v>789.0</v>
      </c>
      <c r="H157" s="142" t="str">
        <f t="shared" si="107"/>
        <v>ESS-WDC273615</v>
      </c>
      <c r="I157" s="141">
        <v>789.0</v>
      </c>
      <c r="J157" s="142" t="str">
        <f t="shared" si="108"/>
        <v>SIB-WDC273615</v>
      </c>
      <c r="K157" s="143">
        <v>717.0</v>
      </c>
      <c r="L157" s="144" t="str">
        <f t="shared" si="109"/>
        <v>GRS-WDC273615</v>
      </c>
      <c r="M157" s="145">
        <v>789.0</v>
      </c>
      <c r="N157" s="146" t="str">
        <f t="shared" si="110"/>
        <v>UPB-WDC273615</v>
      </c>
      <c r="O157" s="141">
        <v>789.0</v>
      </c>
      <c r="P157" s="146" t="str">
        <f t="shared" si="111"/>
        <v>MSL-WDC273615</v>
      </c>
      <c r="Q157" s="146">
        <v>789.0</v>
      </c>
      <c r="R157" s="146" t="str">
        <f t="shared" si="112"/>
        <v>DGS-WDC273615</v>
      </c>
      <c r="S157" s="112">
        <v>1.0</v>
      </c>
      <c r="T157" s="112"/>
      <c r="U157" s="112"/>
      <c r="V157" s="112"/>
      <c r="W157" s="112"/>
      <c r="X157" s="112"/>
      <c r="Y157" s="112"/>
      <c r="Z157" s="112"/>
    </row>
    <row r="158" ht="14.25" customHeight="1">
      <c r="A158" s="139" t="s">
        <v>345</v>
      </c>
      <c r="B158" s="147" t="s">
        <v>346</v>
      </c>
      <c r="C158" s="141">
        <v>844.0</v>
      </c>
      <c r="D158" s="142" t="str">
        <f t="shared" si="105"/>
        <v>ONB-WDC273615GD</v>
      </c>
      <c r="E158" s="143">
        <v>767.0</v>
      </c>
      <c r="F158" s="142" t="str">
        <f t="shared" si="106"/>
        <v>WHS-WDC273615GD</v>
      </c>
      <c r="G158" s="141">
        <v>844.0</v>
      </c>
      <c r="H158" s="142" t="str">
        <f t="shared" si="107"/>
        <v>ESS-WDC273615GD</v>
      </c>
      <c r="I158" s="141">
        <v>844.0</v>
      </c>
      <c r="J158" s="142" t="str">
        <f t="shared" si="108"/>
        <v>SIB-WDC273615GD</v>
      </c>
      <c r="K158" s="143">
        <v>767.0</v>
      </c>
      <c r="L158" s="144" t="str">
        <f t="shared" si="109"/>
        <v>GRS-WDC273615GD</v>
      </c>
      <c r="M158" s="145">
        <v>844.0</v>
      </c>
      <c r="N158" s="146" t="str">
        <f t="shared" si="110"/>
        <v>UPB-WDC273615GD</v>
      </c>
      <c r="O158" s="141">
        <v>844.0</v>
      </c>
      <c r="P158" s="146" t="str">
        <f t="shared" si="111"/>
        <v>MSL-WDC273615GD</v>
      </c>
      <c r="Q158" s="146">
        <v>844.0</v>
      </c>
      <c r="R158" s="146" t="str">
        <f t="shared" si="112"/>
        <v>DGS-WDC273615GD</v>
      </c>
      <c r="S158" s="112">
        <v>1.0</v>
      </c>
      <c r="T158" s="112"/>
      <c r="U158" s="112"/>
      <c r="V158" s="112"/>
      <c r="W158" s="112"/>
      <c r="X158" s="112"/>
      <c r="Y158" s="112"/>
      <c r="Z158" s="112"/>
    </row>
    <row r="159" ht="14.25" customHeight="1">
      <c r="A159" s="139" t="s">
        <v>347</v>
      </c>
      <c r="B159" s="147" t="s">
        <v>348</v>
      </c>
      <c r="C159" s="141">
        <v>919.0</v>
      </c>
      <c r="D159" s="142" t="str">
        <f t="shared" si="105"/>
        <v>ONB-WDC274215</v>
      </c>
      <c r="E159" s="143">
        <v>835.0</v>
      </c>
      <c r="F159" s="142" t="str">
        <f t="shared" si="106"/>
        <v>WHS-WDC274215</v>
      </c>
      <c r="G159" s="141">
        <v>919.0</v>
      </c>
      <c r="H159" s="142" t="str">
        <f t="shared" si="107"/>
        <v>ESS-WDC274215</v>
      </c>
      <c r="I159" s="141">
        <v>919.0</v>
      </c>
      <c r="J159" s="142" t="str">
        <f t="shared" si="108"/>
        <v>SIB-WDC274215</v>
      </c>
      <c r="K159" s="143">
        <v>835.0</v>
      </c>
      <c r="L159" s="144" t="str">
        <f t="shared" si="109"/>
        <v>GRS-WDC274215</v>
      </c>
      <c r="M159" s="145">
        <v>919.0</v>
      </c>
      <c r="N159" s="146" t="str">
        <f t="shared" si="110"/>
        <v>UPB-WDC274215</v>
      </c>
      <c r="O159" s="141">
        <v>919.0</v>
      </c>
      <c r="P159" s="146" t="str">
        <f t="shared" si="111"/>
        <v>MSL-WDC274215</v>
      </c>
      <c r="Q159" s="146">
        <v>919.0</v>
      </c>
      <c r="R159" s="146" t="str">
        <f t="shared" si="112"/>
        <v>DGS-WDC274215</v>
      </c>
      <c r="S159" s="112">
        <v>1.0</v>
      </c>
      <c r="T159" s="112"/>
      <c r="U159" s="112"/>
      <c r="V159" s="112"/>
      <c r="W159" s="112"/>
      <c r="X159" s="112"/>
      <c r="Y159" s="112"/>
      <c r="Z159" s="112"/>
    </row>
    <row r="160" ht="14.25" customHeight="1">
      <c r="A160" s="139" t="s">
        <v>349</v>
      </c>
      <c r="B160" s="147" t="s">
        <v>350</v>
      </c>
      <c r="C160" s="141">
        <v>979.0</v>
      </c>
      <c r="D160" s="142" t="str">
        <f t="shared" si="105"/>
        <v>ONB-WDC274215GD</v>
      </c>
      <c r="E160" s="143">
        <v>890.0</v>
      </c>
      <c r="F160" s="142" t="str">
        <f t="shared" si="106"/>
        <v>WHS-WDC274215GD</v>
      </c>
      <c r="G160" s="141">
        <v>979.0</v>
      </c>
      <c r="H160" s="142" t="str">
        <f t="shared" si="107"/>
        <v>ESS-WDC274215GD</v>
      </c>
      <c r="I160" s="141">
        <v>979.0</v>
      </c>
      <c r="J160" s="142" t="str">
        <f t="shared" si="108"/>
        <v>SIB-WDC274215GD</v>
      </c>
      <c r="K160" s="143">
        <v>890.0</v>
      </c>
      <c r="L160" s="144" t="str">
        <f t="shared" si="109"/>
        <v>GRS-WDC274215GD</v>
      </c>
      <c r="M160" s="145">
        <v>979.0</v>
      </c>
      <c r="N160" s="146" t="str">
        <f t="shared" si="110"/>
        <v>UPB-WDC274215GD</v>
      </c>
      <c r="O160" s="141">
        <v>979.0</v>
      </c>
      <c r="P160" s="146" t="str">
        <f t="shared" si="111"/>
        <v>MSL-WDC274215GD</v>
      </c>
      <c r="Q160" s="146">
        <v>979.0</v>
      </c>
      <c r="R160" s="146" t="str">
        <f t="shared" si="112"/>
        <v>DGS-WDC274215GD</v>
      </c>
      <c r="S160" s="112">
        <v>1.0</v>
      </c>
      <c r="T160" s="112"/>
      <c r="U160" s="112"/>
      <c r="V160" s="112"/>
      <c r="W160" s="112"/>
      <c r="X160" s="112"/>
      <c r="Y160" s="112"/>
      <c r="Z160" s="112"/>
    </row>
    <row r="161" ht="14.25" customHeight="1">
      <c r="A161" s="149" t="s">
        <v>351</v>
      </c>
      <c r="B161" s="147"/>
      <c r="C161" s="141"/>
      <c r="D161" s="142"/>
      <c r="E161" s="148"/>
      <c r="F161" s="142"/>
      <c r="G161" s="141"/>
      <c r="H161" s="142"/>
      <c r="I161" s="141"/>
      <c r="J161" s="142"/>
      <c r="K161" s="148"/>
      <c r="L161" s="144"/>
      <c r="M161" s="145"/>
      <c r="N161" s="146"/>
      <c r="O161" s="141"/>
      <c r="P161" s="146"/>
      <c r="Q161" s="146"/>
      <c r="R161" s="146"/>
      <c r="S161" s="112"/>
      <c r="T161" s="112"/>
      <c r="U161" s="112"/>
      <c r="V161" s="112"/>
      <c r="W161" s="112"/>
      <c r="X161" s="112"/>
      <c r="Y161" s="112"/>
      <c r="Z161" s="112"/>
    </row>
    <row r="162" ht="14.25" customHeight="1">
      <c r="A162" s="139" t="s">
        <v>352</v>
      </c>
      <c r="B162" s="153" t="s">
        <v>353</v>
      </c>
      <c r="C162" s="141">
        <v>659.0</v>
      </c>
      <c r="D162" s="142" t="str">
        <f t="shared" ref="D162:D164" si="113">CONCATENATE("ONB-",B162)</f>
        <v>ONB-WLS2430</v>
      </c>
      <c r="E162" s="143">
        <v>599.0</v>
      </c>
      <c r="F162" s="154" t="str">
        <f t="shared" ref="F162:F164" si="114">CONCATENATE("WHS-",B162)</f>
        <v>WHS-WLS2430</v>
      </c>
      <c r="G162" s="141">
        <v>659.0</v>
      </c>
      <c r="H162" s="154" t="str">
        <f t="shared" ref="H162:H164" si="115">CONCATENATE("ESS-",B162)</f>
        <v>ESS-WLS2430</v>
      </c>
      <c r="I162" s="141">
        <v>659.0</v>
      </c>
      <c r="J162" s="142" t="str">
        <f t="shared" ref="J162:J164" si="116">CONCATENATE("SIB-",B162)</f>
        <v>SIB-WLS2430</v>
      </c>
      <c r="K162" s="143">
        <v>599.0</v>
      </c>
      <c r="L162" s="154" t="str">
        <f t="shared" ref="L162:L164" si="117">CONCATENATE("GRS-",B162,)</f>
        <v>GRS-WLS2430</v>
      </c>
      <c r="M162" s="145">
        <v>659.0</v>
      </c>
      <c r="N162" s="146" t="str">
        <f t="shared" ref="N162:N164" si="118">CONCATENATE("UPB-",B162)</f>
        <v>UPB-WLS2430</v>
      </c>
      <c r="O162" s="141">
        <v>659.0</v>
      </c>
      <c r="P162" s="146" t="str">
        <f t="shared" ref="P162:P164" si="119">CONCATENATE("MSL-",B162)</f>
        <v>MSL-WLS2430</v>
      </c>
      <c r="Q162" s="146">
        <v>659.0</v>
      </c>
      <c r="R162" s="146" t="str">
        <f t="shared" ref="R162:R164" si="120">CONCATENATE("DGS-",B162)</f>
        <v>DGS-WLS2430</v>
      </c>
      <c r="S162" s="112">
        <v>1.0</v>
      </c>
      <c r="T162" s="112"/>
      <c r="U162" s="112"/>
      <c r="V162" s="112"/>
      <c r="W162" s="112"/>
      <c r="X162" s="112"/>
      <c r="Y162" s="112"/>
      <c r="Z162" s="112"/>
    </row>
    <row r="163" ht="14.25" customHeight="1">
      <c r="A163" s="139" t="s">
        <v>354</v>
      </c>
      <c r="B163" s="153" t="s">
        <v>355</v>
      </c>
      <c r="C163" s="141">
        <v>712.0</v>
      </c>
      <c r="D163" s="142" t="str">
        <f t="shared" si="113"/>
        <v>ONB-WLS2436</v>
      </c>
      <c r="E163" s="143">
        <v>647.0</v>
      </c>
      <c r="F163" s="154" t="str">
        <f t="shared" si="114"/>
        <v>WHS-WLS2436</v>
      </c>
      <c r="G163" s="141">
        <v>712.0</v>
      </c>
      <c r="H163" s="154" t="str">
        <f t="shared" si="115"/>
        <v>ESS-WLS2436</v>
      </c>
      <c r="I163" s="141">
        <v>712.0</v>
      </c>
      <c r="J163" s="142" t="str">
        <f t="shared" si="116"/>
        <v>SIB-WLS2436</v>
      </c>
      <c r="K163" s="143">
        <v>647.0</v>
      </c>
      <c r="L163" s="154" t="str">
        <f t="shared" si="117"/>
        <v>GRS-WLS2436</v>
      </c>
      <c r="M163" s="145">
        <v>712.0</v>
      </c>
      <c r="N163" s="146" t="str">
        <f t="shared" si="118"/>
        <v>UPB-WLS2436</v>
      </c>
      <c r="O163" s="141">
        <v>712.0</v>
      </c>
      <c r="P163" s="154" t="str">
        <f t="shared" si="119"/>
        <v>MSL-WLS2436</v>
      </c>
      <c r="Q163" s="146">
        <v>712.0</v>
      </c>
      <c r="R163" s="146" t="str">
        <f t="shared" si="120"/>
        <v>DGS-WLS2436</v>
      </c>
      <c r="S163" s="112">
        <v>1.0</v>
      </c>
      <c r="T163" s="112"/>
      <c r="U163" s="112"/>
      <c r="V163" s="112"/>
      <c r="W163" s="112"/>
      <c r="X163" s="112"/>
      <c r="Y163" s="112"/>
      <c r="Z163" s="112"/>
    </row>
    <row r="164" ht="14.25" customHeight="1">
      <c r="A164" s="139" t="s">
        <v>356</v>
      </c>
      <c r="B164" s="153" t="s">
        <v>357</v>
      </c>
      <c r="C164" s="141">
        <v>824.0</v>
      </c>
      <c r="D164" s="142" t="str">
        <f t="shared" si="113"/>
        <v>ONB-WLS2442</v>
      </c>
      <c r="E164" s="143">
        <v>749.0</v>
      </c>
      <c r="F164" s="154" t="str">
        <f t="shared" si="114"/>
        <v>WHS-WLS2442</v>
      </c>
      <c r="G164" s="141">
        <v>824.0</v>
      </c>
      <c r="H164" s="154" t="str">
        <f t="shared" si="115"/>
        <v>ESS-WLS2442</v>
      </c>
      <c r="I164" s="141">
        <v>824.0</v>
      </c>
      <c r="J164" s="142" t="str">
        <f t="shared" si="116"/>
        <v>SIB-WLS2442</v>
      </c>
      <c r="K164" s="143">
        <v>749.0</v>
      </c>
      <c r="L164" s="154" t="str">
        <f t="shared" si="117"/>
        <v>GRS-WLS2442</v>
      </c>
      <c r="M164" s="145">
        <v>824.0</v>
      </c>
      <c r="N164" s="146" t="str">
        <f t="shared" si="118"/>
        <v>UPB-WLS2442</v>
      </c>
      <c r="O164" s="141">
        <v>824.0</v>
      </c>
      <c r="P164" s="154" t="str">
        <f t="shared" si="119"/>
        <v>MSL-WLS2442</v>
      </c>
      <c r="Q164" s="146">
        <v>824.0</v>
      </c>
      <c r="R164" s="146" t="str">
        <f t="shared" si="120"/>
        <v>DGS-WLS2442</v>
      </c>
      <c r="S164" s="112">
        <v>1.0</v>
      </c>
      <c r="T164" s="112"/>
      <c r="U164" s="112"/>
      <c r="V164" s="112"/>
      <c r="W164" s="112"/>
      <c r="X164" s="112"/>
      <c r="Y164" s="112"/>
      <c r="Z164" s="112"/>
    </row>
    <row r="165" ht="14.25" customHeight="1">
      <c r="A165" s="149" t="s">
        <v>358</v>
      </c>
      <c r="B165" s="153"/>
      <c r="C165" s="141"/>
      <c r="D165" s="142"/>
      <c r="E165" s="148"/>
      <c r="F165" s="146"/>
      <c r="G165" s="141"/>
      <c r="H165" s="146"/>
      <c r="I165" s="141"/>
      <c r="J165" s="142"/>
      <c r="K165" s="148"/>
      <c r="L165" s="155"/>
      <c r="M165" s="145"/>
      <c r="N165" s="146"/>
      <c r="O165" s="141"/>
      <c r="P165" s="146"/>
      <c r="Q165" s="146"/>
      <c r="R165" s="146"/>
      <c r="S165" s="112"/>
      <c r="T165" s="112"/>
      <c r="U165" s="112"/>
      <c r="V165" s="112"/>
      <c r="W165" s="112"/>
      <c r="X165" s="112"/>
      <c r="Y165" s="112"/>
      <c r="Z165" s="112"/>
    </row>
    <row r="166" ht="14.25" customHeight="1">
      <c r="A166" s="139" t="s">
        <v>359</v>
      </c>
      <c r="B166" s="147" t="s">
        <v>360</v>
      </c>
      <c r="C166" s="141">
        <v>530.0</v>
      </c>
      <c r="D166" s="142" t="str">
        <f t="shared" ref="D166:D168" si="121">CONCATENATE("ONB-",B166)</f>
        <v>ONB-WEC1230</v>
      </c>
      <c r="E166" s="143">
        <v>482.0</v>
      </c>
      <c r="F166" s="142" t="str">
        <f t="shared" ref="F166:F168" si="122">CONCATENATE("WHS-",B166)</f>
        <v>WHS-WEC1230</v>
      </c>
      <c r="G166" s="141">
        <v>530.0</v>
      </c>
      <c r="H166" s="142" t="str">
        <f t="shared" ref="H166:H168" si="123">CONCATENATE("ESS-",B166)</f>
        <v>ESS-WEC1230</v>
      </c>
      <c r="I166" s="141">
        <v>530.0</v>
      </c>
      <c r="J166" s="142" t="str">
        <f t="shared" ref="J166:J168" si="124">CONCATENATE("SIB-",B166)</f>
        <v>SIB-WEC1230</v>
      </c>
      <c r="K166" s="143">
        <v>482.0</v>
      </c>
      <c r="L166" s="144" t="str">
        <f t="shared" ref="L166:L168" si="125">CONCATENATE("GRS-",B166)</f>
        <v>GRS-WEC1230</v>
      </c>
      <c r="M166" s="145">
        <v>530.0</v>
      </c>
      <c r="N166" s="146" t="str">
        <f t="shared" ref="N166:N168" si="126">CONCATENATE("UPB-",B166)</f>
        <v>UPB-WEC1230</v>
      </c>
      <c r="O166" s="141">
        <v>530.0</v>
      </c>
      <c r="P166" s="146" t="str">
        <f t="shared" ref="P166:P168" si="127">CONCATENATE("MSL-",B166)</f>
        <v>MSL-WEC1230</v>
      </c>
      <c r="Q166" s="146">
        <v>530.0</v>
      </c>
      <c r="R166" s="146" t="str">
        <f t="shared" ref="R166:R168" si="128">CONCATENATE("DGS-",B166)</f>
        <v>DGS-WEC1230</v>
      </c>
      <c r="S166" s="112">
        <v>2.0</v>
      </c>
      <c r="T166" s="112"/>
      <c r="U166" s="112"/>
      <c r="V166" s="112"/>
      <c r="W166" s="112"/>
      <c r="X166" s="112"/>
      <c r="Y166" s="112"/>
      <c r="Z166" s="112"/>
    </row>
    <row r="167" ht="14.25" customHeight="1">
      <c r="A167" s="139" t="s">
        <v>361</v>
      </c>
      <c r="B167" s="147" t="s">
        <v>362</v>
      </c>
      <c r="C167" s="141">
        <v>565.0</v>
      </c>
      <c r="D167" s="142" t="str">
        <f t="shared" si="121"/>
        <v>ONB-WEC1236</v>
      </c>
      <c r="E167" s="143">
        <v>514.0</v>
      </c>
      <c r="F167" s="142" t="str">
        <f t="shared" si="122"/>
        <v>WHS-WEC1236</v>
      </c>
      <c r="G167" s="141">
        <v>565.0</v>
      </c>
      <c r="H167" s="142" t="str">
        <f t="shared" si="123"/>
        <v>ESS-WEC1236</v>
      </c>
      <c r="I167" s="141">
        <v>565.0</v>
      </c>
      <c r="J167" s="142" t="str">
        <f t="shared" si="124"/>
        <v>SIB-WEC1236</v>
      </c>
      <c r="K167" s="143">
        <v>514.0</v>
      </c>
      <c r="L167" s="144" t="str">
        <f t="shared" si="125"/>
        <v>GRS-WEC1236</v>
      </c>
      <c r="M167" s="145">
        <v>565.0</v>
      </c>
      <c r="N167" s="146" t="str">
        <f t="shared" si="126"/>
        <v>UPB-WEC1236</v>
      </c>
      <c r="O167" s="141">
        <v>565.0</v>
      </c>
      <c r="P167" s="146" t="str">
        <f t="shared" si="127"/>
        <v>MSL-WEC1236</v>
      </c>
      <c r="Q167" s="146">
        <v>565.0</v>
      </c>
      <c r="R167" s="146" t="str">
        <f t="shared" si="128"/>
        <v>DGS-WEC1236</v>
      </c>
      <c r="S167" s="112">
        <v>2.0</v>
      </c>
      <c r="T167" s="112"/>
      <c r="U167" s="112"/>
      <c r="V167" s="112"/>
      <c r="W167" s="112"/>
      <c r="X167" s="112"/>
      <c r="Y167" s="112"/>
      <c r="Z167" s="112"/>
    </row>
    <row r="168" ht="14.25" customHeight="1">
      <c r="A168" s="139" t="s">
        <v>363</v>
      </c>
      <c r="B168" s="147" t="s">
        <v>364</v>
      </c>
      <c r="C168" s="141">
        <v>601.0</v>
      </c>
      <c r="D168" s="142" t="str">
        <f t="shared" si="121"/>
        <v>ONB-WEC1242</v>
      </c>
      <c r="E168" s="143">
        <v>546.0</v>
      </c>
      <c r="F168" s="142" t="str">
        <f t="shared" si="122"/>
        <v>WHS-WEC1242</v>
      </c>
      <c r="G168" s="141">
        <v>601.0</v>
      </c>
      <c r="H168" s="142" t="str">
        <f t="shared" si="123"/>
        <v>ESS-WEC1242</v>
      </c>
      <c r="I168" s="141">
        <v>601.0</v>
      </c>
      <c r="J168" s="142" t="str">
        <f t="shared" si="124"/>
        <v>SIB-WEC1242</v>
      </c>
      <c r="K168" s="143">
        <v>546.0</v>
      </c>
      <c r="L168" s="144" t="str">
        <f t="shared" si="125"/>
        <v>GRS-WEC1242</v>
      </c>
      <c r="M168" s="145">
        <v>601.0</v>
      </c>
      <c r="N168" s="146" t="str">
        <f t="shared" si="126"/>
        <v>UPB-WEC1242</v>
      </c>
      <c r="O168" s="141">
        <v>601.0</v>
      </c>
      <c r="P168" s="146" t="str">
        <f t="shared" si="127"/>
        <v>MSL-WEC1242</v>
      </c>
      <c r="Q168" s="146">
        <v>601.0</v>
      </c>
      <c r="R168" s="146" t="str">
        <f t="shared" si="128"/>
        <v>DGS-WEC1242</v>
      </c>
      <c r="S168" s="112">
        <v>2.0</v>
      </c>
      <c r="T168" s="112"/>
      <c r="U168" s="112"/>
      <c r="V168" s="112"/>
      <c r="W168" s="112"/>
      <c r="X168" s="112"/>
      <c r="Y168" s="112"/>
      <c r="Z168" s="112"/>
    </row>
    <row r="169" ht="14.25" customHeight="1">
      <c r="A169" s="149" t="s">
        <v>365</v>
      </c>
      <c r="B169" s="147"/>
      <c r="C169" s="141"/>
      <c r="D169" s="142"/>
      <c r="E169" s="148"/>
      <c r="F169" s="142"/>
      <c r="G169" s="141"/>
      <c r="H169" s="142"/>
      <c r="I169" s="141"/>
      <c r="J169" s="142"/>
      <c r="K169" s="148"/>
      <c r="L169" s="144"/>
      <c r="M169" s="145"/>
      <c r="N169" s="146"/>
      <c r="O169" s="141"/>
      <c r="P169" s="146"/>
      <c r="Q169" s="146"/>
      <c r="R169" s="146"/>
      <c r="S169" s="112"/>
      <c r="T169" s="112"/>
      <c r="U169" s="112"/>
      <c r="V169" s="112"/>
      <c r="W169" s="112"/>
      <c r="X169" s="112"/>
      <c r="Y169" s="112"/>
      <c r="Z169" s="112"/>
    </row>
    <row r="170" ht="14.25" customHeight="1">
      <c r="A170" s="139" t="s">
        <v>366</v>
      </c>
      <c r="B170" s="147" t="s">
        <v>367</v>
      </c>
      <c r="C170" s="141">
        <v>459.0</v>
      </c>
      <c r="D170" s="142" t="str">
        <f t="shared" ref="D170:D172" si="129">CONCATENATE("ONB-",B170)</f>
        <v>ONB-WES930</v>
      </c>
      <c r="E170" s="143">
        <v>417.0</v>
      </c>
      <c r="F170" s="142" t="str">
        <f t="shared" ref="F170:F172" si="130">CONCATENATE("WHS-",B170)</f>
        <v>WHS-WES930</v>
      </c>
      <c r="G170" s="141">
        <v>459.0</v>
      </c>
      <c r="H170" s="142" t="str">
        <f t="shared" ref="H170:H172" si="131">CONCATENATE("ESS-",B170)</f>
        <v>ESS-WES930</v>
      </c>
      <c r="I170" s="141">
        <v>459.0</v>
      </c>
      <c r="J170" s="142" t="str">
        <f t="shared" ref="J170:J172" si="132">CONCATENATE("SIB-",B170)</f>
        <v>SIB-WES930</v>
      </c>
      <c r="K170" s="143">
        <v>417.0</v>
      </c>
      <c r="L170" s="144" t="str">
        <f t="shared" ref="L170:L172" si="133">CONCATENATE("GRS-",B170)</f>
        <v>GRS-WES930</v>
      </c>
      <c r="M170" s="145">
        <v>459.0</v>
      </c>
      <c r="N170" s="146" t="str">
        <f t="shared" ref="N170:N172" si="134">CONCATENATE("UPB-",B170)</f>
        <v>UPB-WES930</v>
      </c>
      <c r="O170" s="141">
        <v>459.0</v>
      </c>
      <c r="P170" s="146" t="str">
        <f t="shared" ref="P170:P172" si="135">CONCATENATE("MSL-",B170)</f>
        <v>MSL-WES930</v>
      </c>
      <c r="Q170" s="146">
        <v>459.0</v>
      </c>
      <c r="R170" s="146" t="str">
        <f t="shared" ref="R170:R172" si="136">CONCATENATE("DGS-",B170)</f>
        <v>DGS-WES930</v>
      </c>
      <c r="S170" s="112">
        <v>0.0</v>
      </c>
      <c r="T170" s="112"/>
      <c r="U170" s="112"/>
      <c r="V170" s="112"/>
      <c r="W170" s="112"/>
      <c r="X170" s="112"/>
      <c r="Y170" s="112"/>
      <c r="Z170" s="112"/>
    </row>
    <row r="171" ht="14.25" customHeight="1">
      <c r="A171" s="139" t="s">
        <v>368</v>
      </c>
      <c r="B171" s="147" t="s">
        <v>369</v>
      </c>
      <c r="C171" s="141">
        <v>518.0</v>
      </c>
      <c r="D171" s="142" t="str">
        <f t="shared" si="129"/>
        <v>ONB-WES936</v>
      </c>
      <c r="E171" s="143">
        <v>471.0</v>
      </c>
      <c r="F171" s="142" t="str">
        <f t="shared" si="130"/>
        <v>WHS-WES936</v>
      </c>
      <c r="G171" s="141">
        <v>518.0</v>
      </c>
      <c r="H171" s="142" t="str">
        <f t="shared" si="131"/>
        <v>ESS-WES936</v>
      </c>
      <c r="I171" s="141">
        <v>518.0</v>
      </c>
      <c r="J171" s="142" t="str">
        <f t="shared" si="132"/>
        <v>SIB-WES936</v>
      </c>
      <c r="K171" s="143">
        <v>471.0</v>
      </c>
      <c r="L171" s="144" t="str">
        <f t="shared" si="133"/>
        <v>GRS-WES936</v>
      </c>
      <c r="M171" s="145">
        <v>518.0</v>
      </c>
      <c r="N171" s="146" t="str">
        <f t="shared" si="134"/>
        <v>UPB-WES936</v>
      </c>
      <c r="O171" s="141">
        <v>518.0</v>
      </c>
      <c r="P171" s="146" t="str">
        <f t="shared" si="135"/>
        <v>MSL-WES936</v>
      </c>
      <c r="Q171" s="146">
        <v>518.0</v>
      </c>
      <c r="R171" s="146" t="str">
        <f t="shared" si="136"/>
        <v>DGS-WES936</v>
      </c>
      <c r="S171" s="112">
        <v>0.0</v>
      </c>
      <c r="T171" s="112"/>
      <c r="U171" s="112"/>
      <c r="V171" s="112"/>
      <c r="W171" s="112"/>
      <c r="X171" s="112"/>
      <c r="Y171" s="112"/>
      <c r="Z171" s="112"/>
    </row>
    <row r="172" ht="14.25" customHeight="1">
      <c r="A172" s="139" t="s">
        <v>370</v>
      </c>
      <c r="B172" s="147" t="s">
        <v>371</v>
      </c>
      <c r="C172" s="141">
        <v>618.0</v>
      </c>
      <c r="D172" s="142" t="str">
        <f t="shared" si="129"/>
        <v>ONB-WES942</v>
      </c>
      <c r="E172" s="143">
        <v>562.0</v>
      </c>
      <c r="F172" s="142" t="str">
        <f t="shared" si="130"/>
        <v>WHS-WES942</v>
      </c>
      <c r="G172" s="141">
        <v>618.0</v>
      </c>
      <c r="H172" s="142" t="str">
        <f t="shared" si="131"/>
        <v>ESS-WES942</v>
      </c>
      <c r="I172" s="141">
        <v>618.0</v>
      </c>
      <c r="J172" s="142" t="str">
        <f t="shared" si="132"/>
        <v>SIB-WES942</v>
      </c>
      <c r="K172" s="143">
        <v>562.0</v>
      </c>
      <c r="L172" s="144" t="str">
        <f t="shared" si="133"/>
        <v>GRS-WES942</v>
      </c>
      <c r="M172" s="145">
        <v>618.0</v>
      </c>
      <c r="N172" s="146" t="str">
        <f t="shared" si="134"/>
        <v>UPB-WES942</v>
      </c>
      <c r="O172" s="141">
        <v>618.0</v>
      </c>
      <c r="P172" s="146" t="str">
        <f t="shared" si="135"/>
        <v>MSL-WES942</v>
      </c>
      <c r="Q172" s="146">
        <v>618.0</v>
      </c>
      <c r="R172" s="146" t="str">
        <f t="shared" si="136"/>
        <v>DGS-WES942</v>
      </c>
      <c r="S172" s="112">
        <v>0.0</v>
      </c>
      <c r="T172" s="112"/>
      <c r="U172" s="112"/>
      <c r="V172" s="112"/>
      <c r="W172" s="112"/>
      <c r="X172" s="112"/>
      <c r="Y172" s="112"/>
      <c r="Z172" s="112"/>
    </row>
    <row r="173" ht="14.25" customHeight="1">
      <c r="A173" s="149" t="s">
        <v>372</v>
      </c>
      <c r="B173" s="147"/>
      <c r="C173" s="141"/>
      <c r="D173" s="142"/>
      <c r="E173" s="148"/>
      <c r="F173" s="142"/>
      <c r="G173" s="141"/>
      <c r="H173" s="142"/>
      <c r="I173" s="141"/>
      <c r="J173" s="142"/>
      <c r="K173" s="148"/>
      <c r="L173" s="144"/>
      <c r="M173" s="145"/>
      <c r="N173" s="146"/>
      <c r="O173" s="141"/>
      <c r="P173" s="146"/>
      <c r="Q173" s="146"/>
      <c r="R173" s="146"/>
      <c r="S173" s="112"/>
      <c r="T173" s="112"/>
      <c r="U173" s="112"/>
      <c r="V173" s="112"/>
      <c r="W173" s="112"/>
      <c r="X173" s="112"/>
      <c r="Y173" s="112"/>
      <c r="Z173" s="112"/>
    </row>
    <row r="174" ht="14.25" customHeight="1">
      <c r="A174" s="139" t="s">
        <v>178</v>
      </c>
      <c r="B174" s="147" t="s">
        <v>373</v>
      </c>
      <c r="C174" s="141">
        <v>777.0</v>
      </c>
      <c r="D174" s="142" t="str">
        <f t="shared" ref="D174:D176" si="137">CONCATENATE("ONB-",B174)</f>
        <v>ONB-WMC2730</v>
      </c>
      <c r="E174" s="143">
        <v>706.0</v>
      </c>
      <c r="F174" s="142" t="str">
        <f t="shared" ref="F174:F176" si="138">CONCATENATE("WHS-",B174)</f>
        <v>WHS-WMC2730</v>
      </c>
      <c r="G174" s="141">
        <v>777.0</v>
      </c>
      <c r="H174" s="142" t="str">
        <f t="shared" ref="H174:H176" si="139">CONCATENATE("ESS-",B174)</f>
        <v>ESS-WMC2730</v>
      </c>
      <c r="I174" s="141">
        <v>777.0</v>
      </c>
      <c r="J174" s="142" t="str">
        <f t="shared" ref="J174:J176" si="140">CONCATENATE("SIB-",B174)</f>
        <v>SIB-WMC2730</v>
      </c>
      <c r="K174" s="143">
        <v>706.0</v>
      </c>
      <c r="L174" s="144" t="str">
        <f t="shared" ref="L174:L176" si="141">CONCATENATE("GRS-",B174)</f>
        <v>GRS-WMC2730</v>
      </c>
      <c r="M174" s="145">
        <v>777.0</v>
      </c>
      <c r="N174" s="146" t="str">
        <f t="shared" ref="N174:N176" si="142">CONCATENATE("UPB-",B174)</f>
        <v>UPB-WMC2730</v>
      </c>
      <c r="O174" s="141">
        <v>777.0</v>
      </c>
      <c r="P174" s="146" t="str">
        <f t="shared" ref="P174:P176" si="143">CONCATENATE("MSL-",B174)</f>
        <v>MSL-WMC2730</v>
      </c>
      <c r="Q174" s="146">
        <v>777.0</v>
      </c>
      <c r="R174" s="146" t="str">
        <f t="shared" ref="R174:R176" si="144">CONCATENATE("DGS-",B174)</f>
        <v>DGS-WMC2730</v>
      </c>
      <c r="S174" s="112">
        <v>2.0</v>
      </c>
      <c r="T174" s="112"/>
      <c r="U174" s="112"/>
      <c r="V174" s="112"/>
      <c r="W174" s="112"/>
      <c r="X174" s="112"/>
      <c r="Y174" s="112"/>
      <c r="Z174" s="112"/>
    </row>
    <row r="175" ht="14.25" customHeight="1">
      <c r="A175" s="139" t="s">
        <v>208</v>
      </c>
      <c r="B175" s="147" t="s">
        <v>374</v>
      </c>
      <c r="C175" s="141">
        <v>812.0</v>
      </c>
      <c r="D175" s="142" t="str">
        <f t="shared" si="137"/>
        <v>ONB-WMC2736</v>
      </c>
      <c r="E175" s="143">
        <v>738.0</v>
      </c>
      <c r="F175" s="142" t="str">
        <f t="shared" si="138"/>
        <v>WHS-WMC2736</v>
      </c>
      <c r="G175" s="141">
        <v>812.0</v>
      </c>
      <c r="H175" s="142" t="str">
        <f t="shared" si="139"/>
        <v>ESS-WMC2736</v>
      </c>
      <c r="I175" s="141">
        <v>812.0</v>
      </c>
      <c r="J175" s="142" t="str">
        <f t="shared" si="140"/>
        <v>SIB-WMC2736</v>
      </c>
      <c r="K175" s="143">
        <v>738.0</v>
      </c>
      <c r="L175" s="144" t="str">
        <f t="shared" si="141"/>
        <v>GRS-WMC2736</v>
      </c>
      <c r="M175" s="145">
        <v>812.0</v>
      </c>
      <c r="N175" s="146" t="str">
        <f t="shared" si="142"/>
        <v>UPB-WMC2736</v>
      </c>
      <c r="O175" s="141">
        <v>812.0</v>
      </c>
      <c r="P175" s="146" t="str">
        <f t="shared" si="143"/>
        <v>MSL-WMC2736</v>
      </c>
      <c r="Q175" s="146">
        <v>812.0</v>
      </c>
      <c r="R175" s="146" t="str">
        <f t="shared" si="144"/>
        <v>DGS-WMC2736</v>
      </c>
      <c r="S175" s="112">
        <v>2.0</v>
      </c>
      <c r="T175" s="112"/>
      <c r="U175" s="112"/>
      <c r="V175" s="112"/>
      <c r="W175" s="112"/>
      <c r="X175" s="112"/>
      <c r="Y175" s="112"/>
      <c r="Z175" s="112"/>
    </row>
    <row r="176" ht="14.25" customHeight="1">
      <c r="A176" s="139" t="s">
        <v>258</v>
      </c>
      <c r="B176" s="147" t="s">
        <v>375</v>
      </c>
      <c r="C176" s="141">
        <v>847.0</v>
      </c>
      <c r="D176" s="142" t="str">
        <f t="shared" si="137"/>
        <v>ONB-WMC2742</v>
      </c>
      <c r="E176" s="143">
        <v>770.0</v>
      </c>
      <c r="F176" s="142" t="str">
        <f t="shared" si="138"/>
        <v>WHS-WMC2742</v>
      </c>
      <c r="G176" s="141">
        <v>847.0</v>
      </c>
      <c r="H176" s="142" t="str">
        <f t="shared" si="139"/>
        <v>ESS-WMC2742</v>
      </c>
      <c r="I176" s="141">
        <v>847.0</v>
      </c>
      <c r="J176" s="142" t="str">
        <f t="shared" si="140"/>
        <v>SIB-WMC2742</v>
      </c>
      <c r="K176" s="143">
        <v>770.0</v>
      </c>
      <c r="L176" s="144" t="str">
        <f t="shared" si="141"/>
        <v>GRS-WMC2742</v>
      </c>
      <c r="M176" s="145">
        <v>847.0</v>
      </c>
      <c r="N176" s="146" t="str">
        <f t="shared" si="142"/>
        <v>UPB-WMC2742</v>
      </c>
      <c r="O176" s="141">
        <v>847.0</v>
      </c>
      <c r="P176" s="146" t="str">
        <f t="shared" si="143"/>
        <v>MSL-WMC2742</v>
      </c>
      <c r="Q176" s="146">
        <v>847.0</v>
      </c>
      <c r="R176" s="146" t="str">
        <f t="shared" si="144"/>
        <v>DGS-WMC2742</v>
      </c>
      <c r="S176" s="112">
        <v>2.0</v>
      </c>
      <c r="T176" s="112"/>
      <c r="U176" s="112"/>
      <c r="V176" s="112"/>
      <c r="W176" s="112"/>
      <c r="X176" s="112"/>
      <c r="Y176" s="112"/>
      <c r="Z176" s="112"/>
    </row>
    <row r="177" ht="14.25" customHeight="1">
      <c r="A177" s="156" t="s">
        <v>376</v>
      </c>
      <c r="B177" s="147"/>
      <c r="C177" s="141"/>
      <c r="D177" s="142"/>
      <c r="E177" s="148"/>
      <c r="F177" s="142"/>
      <c r="G177" s="141"/>
      <c r="H177" s="142"/>
      <c r="I177" s="141"/>
      <c r="J177" s="142"/>
      <c r="K177" s="148"/>
      <c r="L177" s="144"/>
      <c r="M177" s="145"/>
      <c r="N177" s="146"/>
      <c r="O177" s="141"/>
      <c r="P177" s="146"/>
      <c r="Q177" s="146"/>
      <c r="R177" s="146"/>
      <c r="S177" s="112"/>
      <c r="T177" s="112"/>
      <c r="U177" s="112"/>
      <c r="V177" s="112"/>
      <c r="W177" s="112"/>
      <c r="X177" s="112"/>
      <c r="Y177" s="112"/>
      <c r="Z177" s="112"/>
    </row>
    <row r="178" ht="14.25" customHeight="1">
      <c r="A178" s="139" t="s">
        <v>377</v>
      </c>
      <c r="B178" s="147" t="s">
        <v>378</v>
      </c>
      <c r="C178" s="141">
        <v>766.0</v>
      </c>
      <c r="D178" s="142" t="str">
        <f t="shared" ref="D178:D179" si="145">CONCATENATE("ONB-",B178)</f>
        <v>ONB-WRC3015</v>
      </c>
      <c r="E178" s="143">
        <v>696.0</v>
      </c>
      <c r="F178" s="142" t="str">
        <f t="shared" ref="F178:F179" si="146">CONCATENATE("WHS-",B178)</f>
        <v>WHS-WRC3015</v>
      </c>
      <c r="G178" s="141">
        <v>766.0</v>
      </c>
      <c r="H178" s="142" t="str">
        <f t="shared" ref="H178:H179" si="147">CONCATENATE("ESS-",B178)</f>
        <v>ESS-WRC3015</v>
      </c>
      <c r="I178" s="141">
        <v>766.0</v>
      </c>
      <c r="J178" s="142" t="str">
        <f t="shared" ref="J178:J179" si="148">CONCATENATE("SIB-",B178)</f>
        <v>SIB-WRC3015</v>
      </c>
      <c r="K178" s="143">
        <v>696.0</v>
      </c>
      <c r="L178" s="144" t="str">
        <f t="shared" ref="L178:L179" si="149">CONCATENATE("GRS-",B178)</f>
        <v>GRS-WRC3015</v>
      </c>
      <c r="M178" s="145">
        <v>766.0</v>
      </c>
      <c r="N178" s="146" t="str">
        <f t="shared" ref="N178:N179" si="150">CONCATENATE("UPB-",B178)</f>
        <v>UPB-WRC3015</v>
      </c>
      <c r="O178" s="141">
        <v>766.0</v>
      </c>
      <c r="P178" s="146" t="str">
        <f t="shared" ref="P178:P179" si="151">CONCATENATE("MSL-",B178)</f>
        <v>MSL-WRC3015</v>
      </c>
      <c r="Q178" s="146">
        <v>766.0</v>
      </c>
      <c r="R178" s="146" t="str">
        <f t="shared" ref="R178:R179" si="152">CONCATENATE("DGS-",B178)</f>
        <v>DGS-WRC3015</v>
      </c>
      <c r="S178" s="112">
        <v>0.0</v>
      </c>
      <c r="T178" s="112"/>
      <c r="U178" s="112"/>
      <c r="V178" s="112"/>
      <c r="W178" s="112"/>
      <c r="X178" s="112"/>
      <c r="Y178" s="112"/>
      <c r="Z178" s="112"/>
    </row>
    <row r="179" ht="14.25" customHeight="1">
      <c r="A179" s="139" t="s">
        <v>379</v>
      </c>
      <c r="B179" s="147" t="s">
        <v>380</v>
      </c>
      <c r="C179" s="141">
        <v>801.0</v>
      </c>
      <c r="D179" s="142" t="str">
        <f t="shared" si="145"/>
        <v>ONB-WRC3615</v>
      </c>
      <c r="E179" s="143">
        <v>728.0</v>
      </c>
      <c r="F179" s="142" t="str">
        <f t="shared" si="146"/>
        <v>WHS-WRC3615</v>
      </c>
      <c r="G179" s="141">
        <v>801.0</v>
      </c>
      <c r="H179" s="142" t="str">
        <f t="shared" si="147"/>
        <v>ESS-WRC3615</v>
      </c>
      <c r="I179" s="141">
        <v>801.0</v>
      </c>
      <c r="J179" s="142" t="str">
        <f t="shared" si="148"/>
        <v>SIB-WRC3615</v>
      </c>
      <c r="K179" s="143">
        <v>728.0</v>
      </c>
      <c r="L179" s="144" t="str">
        <f t="shared" si="149"/>
        <v>GRS-WRC3615</v>
      </c>
      <c r="M179" s="145">
        <v>801.0</v>
      </c>
      <c r="N179" s="146" t="str">
        <f t="shared" si="150"/>
        <v>UPB-WRC3615</v>
      </c>
      <c r="O179" s="141">
        <v>801.0</v>
      </c>
      <c r="P179" s="146" t="str">
        <f t="shared" si="151"/>
        <v>MSL-WRC3615</v>
      </c>
      <c r="Q179" s="146">
        <v>801.0</v>
      </c>
      <c r="R179" s="146" t="str">
        <f t="shared" si="152"/>
        <v>DGS-WRC3615</v>
      </c>
      <c r="S179" s="112">
        <v>0.0</v>
      </c>
      <c r="T179" s="112"/>
      <c r="U179" s="112"/>
      <c r="V179" s="112"/>
      <c r="W179" s="112"/>
      <c r="X179" s="112"/>
      <c r="Y179" s="112"/>
      <c r="Z179" s="112"/>
    </row>
    <row r="180" ht="14.25" customHeight="1">
      <c r="A180" s="156" t="s">
        <v>381</v>
      </c>
      <c r="B180" s="147"/>
      <c r="C180" s="141"/>
      <c r="D180" s="142"/>
      <c r="E180" s="148"/>
      <c r="F180" s="142"/>
      <c r="G180" s="141"/>
      <c r="H180" s="142"/>
      <c r="I180" s="141"/>
      <c r="J180" s="142"/>
      <c r="K180" s="148"/>
      <c r="L180" s="144"/>
      <c r="M180" s="145"/>
      <c r="N180" s="146"/>
      <c r="O180" s="141"/>
      <c r="P180" s="146"/>
      <c r="Q180" s="146"/>
      <c r="R180" s="146"/>
      <c r="S180" s="112"/>
      <c r="T180" s="112"/>
      <c r="U180" s="112"/>
      <c r="V180" s="112"/>
      <c r="W180" s="112"/>
      <c r="X180" s="112"/>
      <c r="Y180" s="112"/>
      <c r="Z180" s="112"/>
    </row>
    <row r="181" ht="14.25" customHeight="1">
      <c r="A181" s="139" t="s">
        <v>382</v>
      </c>
      <c r="B181" s="147" t="s">
        <v>383</v>
      </c>
      <c r="C181" s="141">
        <v>353.0</v>
      </c>
      <c r="D181" s="142" t="str">
        <f t="shared" ref="D181:D182" si="153">CONCATENATE("ONB-",B181)</f>
        <v>ONB-30GR-glass rack</v>
      </c>
      <c r="E181" s="143">
        <v>321.0</v>
      </c>
      <c r="F181" s="142" t="str">
        <f t="shared" ref="F181:F182" si="154">CONCATENATE("WHS-",B181)</f>
        <v>WHS-30GR-glass rack</v>
      </c>
      <c r="G181" s="141">
        <v>353.0</v>
      </c>
      <c r="H181" s="142" t="str">
        <f t="shared" ref="H181:H182" si="155">CONCATENATE("ESS-",B181)</f>
        <v>ESS-30GR-glass rack</v>
      </c>
      <c r="I181" s="141">
        <v>353.0</v>
      </c>
      <c r="J181" s="142" t="str">
        <f t="shared" ref="J181:J182" si="156">CONCATENATE("SIB-",B181)</f>
        <v>SIB-30GR-glass rack</v>
      </c>
      <c r="K181" s="143">
        <v>321.0</v>
      </c>
      <c r="L181" s="144" t="str">
        <f t="shared" ref="L181:L182" si="157">CONCATENATE("GRS-",B181)</f>
        <v>GRS-30GR-glass rack</v>
      </c>
      <c r="M181" s="145">
        <v>353.0</v>
      </c>
      <c r="N181" s="146" t="str">
        <f t="shared" ref="N181:N182" si="158">CONCATENATE("UPB-",B181)</f>
        <v>UPB-30GR-glass rack</v>
      </c>
      <c r="O181" s="141">
        <v>353.0</v>
      </c>
      <c r="P181" s="146" t="str">
        <f t="shared" ref="P181:P182" si="159">CONCATENATE("MSL-",B181)</f>
        <v>MSL-30GR-glass rack</v>
      </c>
      <c r="Q181" s="146">
        <v>353.0</v>
      </c>
      <c r="R181" s="146" t="str">
        <f t="shared" ref="R181:R182" si="160">CONCATENATE("DGS-",B181)</f>
        <v>DGS-30GR-glass rack</v>
      </c>
      <c r="S181" s="112">
        <v>0.0</v>
      </c>
      <c r="T181" s="112"/>
      <c r="U181" s="112"/>
      <c r="V181" s="112"/>
      <c r="W181" s="112"/>
      <c r="X181" s="112"/>
      <c r="Y181" s="112"/>
      <c r="Z181" s="112"/>
    </row>
    <row r="182" ht="14.25" customHeight="1">
      <c r="A182" s="139" t="s">
        <v>384</v>
      </c>
      <c r="B182" s="147" t="s">
        <v>385</v>
      </c>
      <c r="C182" s="141">
        <v>413.0</v>
      </c>
      <c r="D182" s="142" t="str">
        <f t="shared" si="153"/>
        <v>ONB-36GR-glass rack</v>
      </c>
      <c r="E182" s="143">
        <v>375.0</v>
      </c>
      <c r="F182" s="142" t="str">
        <f t="shared" si="154"/>
        <v>WHS-36GR-glass rack</v>
      </c>
      <c r="G182" s="141">
        <v>413.0</v>
      </c>
      <c r="H182" s="142" t="str">
        <f t="shared" si="155"/>
        <v>ESS-36GR-glass rack</v>
      </c>
      <c r="I182" s="141">
        <v>413.0</v>
      </c>
      <c r="J182" s="142" t="str">
        <f t="shared" si="156"/>
        <v>SIB-36GR-glass rack</v>
      </c>
      <c r="K182" s="143">
        <v>375.0</v>
      </c>
      <c r="L182" s="144" t="str">
        <f t="shared" si="157"/>
        <v>GRS-36GR-glass rack</v>
      </c>
      <c r="M182" s="145">
        <v>413.0</v>
      </c>
      <c r="N182" s="146" t="str">
        <f t="shared" si="158"/>
        <v>UPB-36GR-glass rack</v>
      </c>
      <c r="O182" s="141">
        <v>413.0</v>
      </c>
      <c r="P182" s="146" t="str">
        <f t="shared" si="159"/>
        <v>MSL-36GR-glass rack</v>
      </c>
      <c r="Q182" s="146">
        <v>413.0</v>
      </c>
      <c r="R182" s="146" t="str">
        <f t="shared" si="160"/>
        <v>DGS-36GR-glass rack</v>
      </c>
      <c r="S182" s="112">
        <v>0.0</v>
      </c>
      <c r="T182" s="112"/>
      <c r="U182" s="112"/>
      <c r="V182" s="112"/>
      <c r="W182" s="112"/>
      <c r="X182" s="112"/>
      <c r="Y182" s="112"/>
      <c r="Z182" s="112"/>
    </row>
    <row r="183" ht="14.25" customHeight="1">
      <c r="A183" s="156" t="s">
        <v>386</v>
      </c>
      <c r="B183" s="147"/>
      <c r="C183" s="141"/>
      <c r="D183" s="142"/>
      <c r="E183" s="148"/>
      <c r="F183" s="142"/>
      <c r="G183" s="141"/>
      <c r="H183" s="142"/>
      <c r="I183" s="141"/>
      <c r="J183" s="142"/>
      <c r="K183" s="148"/>
      <c r="L183" s="144"/>
      <c r="M183" s="145"/>
      <c r="N183" s="146"/>
      <c r="O183" s="141"/>
      <c r="P183" s="146"/>
      <c r="Q183" s="146"/>
      <c r="R183" s="146"/>
      <c r="S183" s="112"/>
      <c r="T183" s="112"/>
      <c r="U183" s="112"/>
      <c r="V183" s="112"/>
      <c r="W183" s="112"/>
      <c r="X183" s="112"/>
      <c r="Y183" s="112"/>
      <c r="Z183" s="112"/>
    </row>
    <row r="184" ht="14.25" customHeight="1">
      <c r="A184" s="139" t="s">
        <v>56</v>
      </c>
      <c r="B184" s="151" t="s">
        <v>387</v>
      </c>
      <c r="C184" s="141">
        <v>563.0</v>
      </c>
      <c r="D184" s="142" t="str">
        <f t="shared" ref="D184:D187" si="161">CONCATENATE("ONB-",B184)</f>
        <v>ONB-VB09</v>
      </c>
      <c r="E184" s="143">
        <v>512.0</v>
      </c>
      <c r="F184" s="142" t="str">
        <f t="shared" ref="F184:F187" si="162">CONCATENATE("WHS-",B184)</f>
        <v>WHS-VB09</v>
      </c>
      <c r="G184" s="141">
        <v>563.0</v>
      </c>
      <c r="H184" s="142" t="str">
        <f t="shared" ref="H184:H187" si="163">CONCATENATE("ESS-",B184)</f>
        <v>ESS-VB09</v>
      </c>
      <c r="I184" s="141">
        <v>563.0</v>
      </c>
      <c r="J184" s="142" t="str">
        <f t="shared" ref="J184:J187" si="164">CONCATENATE("SIB-",B184)</f>
        <v>SIB-VB09</v>
      </c>
      <c r="K184" s="143">
        <v>512.0</v>
      </c>
      <c r="L184" s="144" t="str">
        <f t="shared" ref="L184:L187" si="165">CONCATENATE("GRS-",B184)</f>
        <v>GRS-VB09</v>
      </c>
      <c r="M184" s="145">
        <v>563.0</v>
      </c>
      <c r="N184" s="146" t="str">
        <f t="shared" ref="N184:N187" si="166">CONCATENATE("UPB-",B184)</f>
        <v>UPB-VB09</v>
      </c>
      <c r="O184" s="141">
        <v>563.0</v>
      </c>
      <c r="P184" s="146" t="str">
        <f t="shared" ref="P184:P187" si="167">CONCATENATE("MSL-",B184)</f>
        <v>MSL-VB09</v>
      </c>
      <c r="Q184" s="146">
        <v>563.0</v>
      </c>
      <c r="R184" s="146" t="str">
        <f t="shared" ref="R184:R187" si="168">CONCATENATE("DGS-",B184)</f>
        <v>DGS-VB09</v>
      </c>
      <c r="S184" s="112">
        <v>2.0</v>
      </c>
      <c r="T184" s="112"/>
      <c r="U184" s="112"/>
      <c r="V184" s="112"/>
      <c r="W184" s="112"/>
      <c r="X184" s="112"/>
      <c r="Y184" s="112"/>
      <c r="Z184" s="112"/>
    </row>
    <row r="185" ht="14.25" customHeight="1">
      <c r="A185" s="139" t="s">
        <v>58</v>
      </c>
      <c r="B185" s="151" t="s">
        <v>388</v>
      </c>
      <c r="C185" s="141">
        <v>618.0</v>
      </c>
      <c r="D185" s="142" t="str">
        <f t="shared" si="161"/>
        <v>ONB-VB12</v>
      </c>
      <c r="E185" s="143">
        <v>562.0</v>
      </c>
      <c r="F185" s="142" t="str">
        <f t="shared" si="162"/>
        <v>WHS-VB12</v>
      </c>
      <c r="G185" s="141">
        <v>618.0</v>
      </c>
      <c r="H185" s="142" t="str">
        <f t="shared" si="163"/>
        <v>ESS-VB12</v>
      </c>
      <c r="I185" s="141">
        <v>618.0</v>
      </c>
      <c r="J185" s="142" t="str">
        <f t="shared" si="164"/>
        <v>SIB-VB12</v>
      </c>
      <c r="K185" s="143">
        <v>562.0</v>
      </c>
      <c r="L185" s="144" t="str">
        <f t="shared" si="165"/>
        <v>GRS-VB12</v>
      </c>
      <c r="M185" s="145">
        <v>618.0</v>
      </c>
      <c r="N185" s="146" t="str">
        <f t="shared" si="166"/>
        <v>UPB-VB12</v>
      </c>
      <c r="O185" s="141">
        <v>618.0</v>
      </c>
      <c r="P185" s="146" t="str">
        <f t="shared" si="167"/>
        <v>MSL-VB12</v>
      </c>
      <c r="Q185" s="146">
        <v>618.0</v>
      </c>
      <c r="R185" s="146" t="str">
        <f t="shared" si="168"/>
        <v>DGS-VB12</v>
      </c>
      <c r="S185" s="112">
        <v>2.0</v>
      </c>
      <c r="T185" s="112"/>
      <c r="U185" s="112"/>
      <c r="V185" s="112"/>
      <c r="W185" s="112"/>
      <c r="X185" s="112"/>
      <c r="Y185" s="112"/>
      <c r="Z185" s="112"/>
    </row>
    <row r="186" ht="14.25" customHeight="1">
      <c r="A186" s="139" t="s">
        <v>60</v>
      </c>
      <c r="B186" s="151" t="s">
        <v>389</v>
      </c>
      <c r="C186" s="141">
        <v>677.0</v>
      </c>
      <c r="D186" s="142" t="str">
        <f t="shared" si="161"/>
        <v>ONB-VB15</v>
      </c>
      <c r="E186" s="143">
        <v>615.0</v>
      </c>
      <c r="F186" s="142" t="str">
        <f t="shared" si="162"/>
        <v>WHS-VB15</v>
      </c>
      <c r="G186" s="141">
        <v>677.0</v>
      </c>
      <c r="H186" s="142" t="str">
        <f t="shared" si="163"/>
        <v>ESS-VB15</v>
      </c>
      <c r="I186" s="141">
        <v>677.0</v>
      </c>
      <c r="J186" s="142" t="str">
        <f t="shared" si="164"/>
        <v>SIB-VB15</v>
      </c>
      <c r="K186" s="143">
        <v>615.0</v>
      </c>
      <c r="L186" s="144" t="str">
        <f t="shared" si="165"/>
        <v>GRS-VB15</v>
      </c>
      <c r="M186" s="145">
        <v>677.0</v>
      </c>
      <c r="N186" s="146" t="str">
        <f t="shared" si="166"/>
        <v>UPB-VB15</v>
      </c>
      <c r="O186" s="141">
        <v>677.0</v>
      </c>
      <c r="P186" s="146" t="str">
        <f t="shared" si="167"/>
        <v>MSL-VB15</v>
      </c>
      <c r="Q186" s="146">
        <v>677.0</v>
      </c>
      <c r="R186" s="146" t="str">
        <f t="shared" si="168"/>
        <v>DGS-VB15</v>
      </c>
      <c r="S186" s="112">
        <v>2.0</v>
      </c>
      <c r="T186" s="112"/>
      <c r="U186" s="112"/>
      <c r="V186" s="112"/>
      <c r="W186" s="112"/>
      <c r="X186" s="112"/>
      <c r="Y186" s="112"/>
      <c r="Z186" s="112"/>
    </row>
    <row r="187" ht="14.25" customHeight="1">
      <c r="A187" s="139" t="s">
        <v>62</v>
      </c>
      <c r="B187" s="151" t="s">
        <v>390</v>
      </c>
      <c r="C187" s="141">
        <v>743.0</v>
      </c>
      <c r="D187" s="142" t="str">
        <f t="shared" si="161"/>
        <v>ONB-VB18</v>
      </c>
      <c r="E187" s="143">
        <v>675.0</v>
      </c>
      <c r="F187" s="142" t="str">
        <f t="shared" si="162"/>
        <v>WHS-VB18</v>
      </c>
      <c r="G187" s="141">
        <v>743.0</v>
      </c>
      <c r="H187" s="142" t="str">
        <f t="shared" si="163"/>
        <v>ESS-VB18</v>
      </c>
      <c r="I187" s="141">
        <v>743.0</v>
      </c>
      <c r="J187" s="142" t="str">
        <f t="shared" si="164"/>
        <v>SIB-VB18</v>
      </c>
      <c r="K187" s="143">
        <v>675.0</v>
      </c>
      <c r="L187" s="144" t="str">
        <f t="shared" si="165"/>
        <v>GRS-VB18</v>
      </c>
      <c r="M187" s="145">
        <v>743.0</v>
      </c>
      <c r="N187" s="146" t="str">
        <f t="shared" si="166"/>
        <v>UPB-VB18</v>
      </c>
      <c r="O187" s="141">
        <v>743.0</v>
      </c>
      <c r="P187" s="146" t="str">
        <f t="shared" si="167"/>
        <v>MSL-VB18</v>
      </c>
      <c r="Q187" s="146">
        <v>743.0</v>
      </c>
      <c r="R187" s="146" t="str">
        <f t="shared" si="168"/>
        <v>DGS-VB18</v>
      </c>
      <c r="S187" s="112">
        <v>2.0</v>
      </c>
      <c r="T187" s="112"/>
      <c r="U187" s="112"/>
      <c r="V187" s="112"/>
      <c r="W187" s="112"/>
      <c r="X187" s="112"/>
      <c r="Y187" s="112"/>
      <c r="Z187" s="112"/>
    </row>
    <row r="188" ht="14.25" customHeight="1">
      <c r="A188" s="156" t="s">
        <v>391</v>
      </c>
      <c r="B188" s="151"/>
      <c r="C188" s="141"/>
      <c r="D188" s="142"/>
      <c r="E188" s="148"/>
      <c r="F188" s="142"/>
      <c r="G188" s="141"/>
      <c r="H188" s="142"/>
      <c r="I188" s="141"/>
      <c r="J188" s="142"/>
      <c r="K188" s="148"/>
      <c r="L188" s="144"/>
      <c r="M188" s="145"/>
      <c r="N188" s="146"/>
      <c r="O188" s="141"/>
      <c r="P188" s="146"/>
      <c r="Q188" s="146"/>
      <c r="R188" s="146"/>
      <c r="S188" s="112"/>
      <c r="T188" s="112"/>
      <c r="U188" s="112"/>
      <c r="V188" s="112"/>
      <c r="W188" s="112"/>
      <c r="X188" s="112"/>
      <c r="Y188" s="112"/>
      <c r="Z188" s="112"/>
    </row>
    <row r="189" ht="14.25" customHeight="1">
      <c r="A189" s="139" t="s">
        <v>86</v>
      </c>
      <c r="B189" s="147" t="s">
        <v>392</v>
      </c>
      <c r="C189" s="141">
        <v>901.0</v>
      </c>
      <c r="D189" s="142" t="str">
        <f t="shared" ref="D189:D193" si="169">CONCATENATE("ONB-",B189)</f>
        <v>ONB-VDB12</v>
      </c>
      <c r="E189" s="143">
        <v>819.0</v>
      </c>
      <c r="F189" s="142" t="str">
        <f t="shared" ref="F189:F193" si="170">CONCATENATE("WHS-",B189)</f>
        <v>WHS-VDB12</v>
      </c>
      <c r="G189" s="141">
        <v>901.0</v>
      </c>
      <c r="H189" s="142" t="str">
        <f t="shared" ref="H189:H192" si="171">CONCATENATE("ESS-",B189)</f>
        <v>ESS-VDB12</v>
      </c>
      <c r="I189" s="141">
        <v>901.0</v>
      </c>
      <c r="J189" s="142" t="str">
        <f t="shared" ref="J189:J193" si="172">CONCATENATE("SIB-",B189)</f>
        <v>SIB-VDB12</v>
      </c>
      <c r="K189" s="143">
        <v>819.0</v>
      </c>
      <c r="L189" s="144" t="str">
        <f t="shared" ref="L189:L192" si="173">CONCATENATE("GRS-",B189)</f>
        <v>GRS-VDB12</v>
      </c>
      <c r="M189" s="145">
        <v>901.0</v>
      </c>
      <c r="N189" s="146" t="str">
        <f t="shared" ref="N189:N193" si="174">CONCATENATE("UPB-",B189)</f>
        <v>UPB-VDB12</v>
      </c>
      <c r="O189" s="141">
        <v>901.0</v>
      </c>
      <c r="P189" s="146" t="str">
        <f t="shared" ref="P189:P193" si="175">CONCATENATE("MSL-",B189)</f>
        <v>MSL-VDB12</v>
      </c>
      <c r="Q189" s="146">
        <v>901.0</v>
      </c>
      <c r="R189" s="146" t="str">
        <f t="shared" ref="R189:R193" si="176">CONCATENATE("DGS-",B189)</f>
        <v>DGS-VDB12</v>
      </c>
      <c r="S189" s="112">
        <v>3.0</v>
      </c>
      <c r="T189" s="112"/>
      <c r="U189" s="112"/>
      <c r="V189" s="112"/>
      <c r="W189" s="112"/>
      <c r="X189" s="112"/>
      <c r="Y189" s="112"/>
      <c r="Z189" s="112"/>
    </row>
    <row r="190" ht="14.25" customHeight="1">
      <c r="A190" s="139" t="s">
        <v>88</v>
      </c>
      <c r="B190" s="147" t="s">
        <v>393</v>
      </c>
      <c r="C190" s="141">
        <v>936.0</v>
      </c>
      <c r="D190" s="142" t="str">
        <f t="shared" si="169"/>
        <v>ONB-VDB15</v>
      </c>
      <c r="E190" s="143">
        <v>851.0</v>
      </c>
      <c r="F190" s="142" t="str">
        <f t="shared" si="170"/>
        <v>WHS-VDB15</v>
      </c>
      <c r="G190" s="141">
        <v>936.0</v>
      </c>
      <c r="H190" s="142" t="str">
        <f t="shared" si="171"/>
        <v>ESS-VDB15</v>
      </c>
      <c r="I190" s="141">
        <v>936.0</v>
      </c>
      <c r="J190" s="142" t="str">
        <f t="shared" si="172"/>
        <v>SIB-VDB15</v>
      </c>
      <c r="K190" s="143">
        <v>851.0</v>
      </c>
      <c r="L190" s="144" t="str">
        <f t="shared" si="173"/>
        <v>GRS-VDB15</v>
      </c>
      <c r="M190" s="145">
        <v>936.0</v>
      </c>
      <c r="N190" s="146" t="str">
        <f t="shared" si="174"/>
        <v>UPB-VDB15</v>
      </c>
      <c r="O190" s="141">
        <v>936.0</v>
      </c>
      <c r="P190" s="146" t="str">
        <f t="shared" si="175"/>
        <v>MSL-VDB15</v>
      </c>
      <c r="Q190" s="146">
        <v>936.0</v>
      </c>
      <c r="R190" s="146" t="str">
        <f t="shared" si="176"/>
        <v>DGS-VDB15</v>
      </c>
      <c r="S190" s="112">
        <v>3.0</v>
      </c>
      <c r="T190" s="112"/>
      <c r="U190" s="112"/>
      <c r="V190" s="112"/>
      <c r="W190" s="112"/>
      <c r="X190" s="112"/>
      <c r="Y190" s="112"/>
      <c r="Z190" s="112"/>
    </row>
    <row r="191" ht="14.25" customHeight="1">
      <c r="A191" s="139" t="s">
        <v>90</v>
      </c>
      <c r="B191" s="147" t="s">
        <v>394</v>
      </c>
      <c r="C191" s="141">
        <v>947.0</v>
      </c>
      <c r="D191" s="142" t="str">
        <f t="shared" si="169"/>
        <v>ONB-VDB18</v>
      </c>
      <c r="E191" s="143">
        <v>861.0</v>
      </c>
      <c r="F191" s="142" t="str">
        <f t="shared" si="170"/>
        <v>WHS-VDB18</v>
      </c>
      <c r="G191" s="141">
        <v>947.0</v>
      </c>
      <c r="H191" s="142" t="str">
        <f t="shared" si="171"/>
        <v>ESS-VDB18</v>
      </c>
      <c r="I191" s="141">
        <v>947.0</v>
      </c>
      <c r="J191" s="142" t="str">
        <f t="shared" si="172"/>
        <v>SIB-VDB18</v>
      </c>
      <c r="K191" s="143">
        <v>861.0</v>
      </c>
      <c r="L191" s="144" t="str">
        <f t="shared" si="173"/>
        <v>GRS-VDB18</v>
      </c>
      <c r="M191" s="145">
        <v>947.0</v>
      </c>
      <c r="N191" s="146" t="str">
        <f t="shared" si="174"/>
        <v>UPB-VDB18</v>
      </c>
      <c r="O191" s="141">
        <v>947.0</v>
      </c>
      <c r="P191" s="146" t="str">
        <f t="shared" si="175"/>
        <v>MSL-VDB18</v>
      </c>
      <c r="Q191" s="146">
        <v>947.0</v>
      </c>
      <c r="R191" s="146" t="str">
        <f t="shared" si="176"/>
        <v>DGS-VDB18</v>
      </c>
      <c r="S191" s="112">
        <v>3.0</v>
      </c>
      <c r="T191" s="112"/>
      <c r="U191" s="112"/>
      <c r="V191" s="112"/>
      <c r="W191" s="112"/>
      <c r="X191" s="112"/>
      <c r="Y191" s="112"/>
      <c r="Z191" s="112"/>
    </row>
    <row r="192" ht="14.25" customHeight="1">
      <c r="A192" s="139" t="s">
        <v>92</v>
      </c>
      <c r="B192" s="147" t="s">
        <v>395</v>
      </c>
      <c r="C192" s="141">
        <v>969.0</v>
      </c>
      <c r="D192" s="142" t="str">
        <f t="shared" si="169"/>
        <v>ONB-VDB21</v>
      </c>
      <c r="E192" s="143">
        <v>881.0</v>
      </c>
      <c r="F192" s="142" t="str">
        <f t="shared" si="170"/>
        <v>WHS-VDB21</v>
      </c>
      <c r="G192" s="141">
        <v>969.0</v>
      </c>
      <c r="H192" s="142" t="str">
        <f t="shared" si="171"/>
        <v>ESS-VDB21</v>
      </c>
      <c r="I192" s="141">
        <v>969.0</v>
      </c>
      <c r="J192" s="142" t="str">
        <f t="shared" si="172"/>
        <v>SIB-VDB21</v>
      </c>
      <c r="K192" s="143">
        <v>881.0</v>
      </c>
      <c r="L192" s="144" t="str">
        <f t="shared" si="173"/>
        <v>GRS-VDB21</v>
      </c>
      <c r="M192" s="145">
        <v>969.0</v>
      </c>
      <c r="N192" s="146" t="str">
        <f t="shared" si="174"/>
        <v>UPB-VDB21</v>
      </c>
      <c r="O192" s="141">
        <v>969.0</v>
      </c>
      <c r="P192" s="146" t="str">
        <f t="shared" si="175"/>
        <v>MSL-VDB21</v>
      </c>
      <c r="Q192" s="146">
        <v>969.0</v>
      </c>
      <c r="R192" s="146" t="str">
        <f t="shared" si="176"/>
        <v>DGS-VDB21</v>
      </c>
      <c r="S192" s="112">
        <v>3.0</v>
      </c>
      <c r="T192" s="112"/>
      <c r="U192" s="112"/>
      <c r="V192" s="112"/>
      <c r="W192" s="112"/>
      <c r="X192" s="112"/>
      <c r="Y192" s="112"/>
      <c r="Z192" s="112"/>
    </row>
    <row r="193" ht="14.25" customHeight="1">
      <c r="A193" s="139" t="s">
        <v>94</v>
      </c>
      <c r="B193" s="147" t="s">
        <v>396</v>
      </c>
      <c r="C193" s="141">
        <v>990.0</v>
      </c>
      <c r="D193" s="142" t="str">
        <f t="shared" si="169"/>
        <v>ONB-VDB24</v>
      </c>
      <c r="E193" s="143">
        <v>900.0</v>
      </c>
      <c r="F193" s="142" t="str">
        <f t="shared" si="170"/>
        <v>WHS-VDB24</v>
      </c>
      <c r="G193" s="141">
        <v>990.0</v>
      </c>
      <c r="H193" s="142" t="s">
        <v>397</v>
      </c>
      <c r="I193" s="141">
        <v>990.0</v>
      </c>
      <c r="J193" s="142" t="str">
        <f t="shared" si="172"/>
        <v>SIB-VDB24</v>
      </c>
      <c r="K193" s="143">
        <v>900.0</v>
      </c>
      <c r="L193" s="144" t="s">
        <v>397</v>
      </c>
      <c r="M193" s="145">
        <v>990.0</v>
      </c>
      <c r="N193" s="146" t="str">
        <f t="shared" si="174"/>
        <v>UPB-VDB24</v>
      </c>
      <c r="O193" s="141">
        <v>990.0</v>
      </c>
      <c r="P193" s="146" t="str">
        <f t="shared" si="175"/>
        <v>MSL-VDB24</v>
      </c>
      <c r="Q193" s="146">
        <v>990.0</v>
      </c>
      <c r="R193" s="146" t="str">
        <f t="shared" si="176"/>
        <v>DGS-VDB24</v>
      </c>
      <c r="S193" s="112">
        <v>3.0</v>
      </c>
      <c r="T193" s="112"/>
      <c r="U193" s="112"/>
      <c r="V193" s="112"/>
      <c r="W193" s="112"/>
      <c r="X193" s="112"/>
      <c r="Y193" s="112"/>
      <c r="Z193" s="112"/>
    </row>
    <row r="194" ht="14.25" customHeight="1">
      <c r="A194" s="156" t="s">
        <v>398</v>
      </c>
      <c r="B194" s="147"/>
      <c r="C194" s="141"/>
      <c r="D194" s="142"/>
      <c r="E194" s="148"/>
      <c r="F194" s="142"/>
      <c r="G194" s="141"/>
      <c r="H194" s="142"/>
      <c r="I194" s="141"/>
      <c r="J194" s="142"/>
      <c r="K194" s="148"/>
      <c r="L194" s="144"/>
      <c r="M194" s="145"/>
      <c r="N194" s="146"/>
      <c r="O194" s="141"/>
      <c r="P194" s="146"/>
      <c r="Q194" s="146"/>
      <c r="R194" s="146"/>
      <c r="S194" s="112"/>
      <c r="T194" s="112"/>
      <c r="U194" s="112"/>
      <c r="V194" s="112"/>
      <c r="W194" s="112"/>
      <c r="X194" s="112"/>
      <c r="Y194" s="112"/>
      <c r="Z194" s="112"/>
    </row>
    <row r="195" ht="14.25" customHeight="1">
      <c r="A195" s="139" t="s">
        <v>399</v>
      </c>
      <c r="B195" s="152" t="s">
        <v>400</v>
      </c>
      <c r="C195" s="141">
        <v>553.0</v>
      </c>
      <c r="D195" s="142" t="str">
        <f t="shared" ref="D195:D198" si="177">CONCATENATE("ONB-",B195)</f>
        <v>ONB-VSB24</v>
      </c>
      <c r="E195" s="143">
        <v>503.0</v>
      </c>
      <c r="F195" s="142" t="str">
        <f t="shared" ref="F195:F198" si="178">CONCATENATE("WHS-",B195)</f>
        <v>WHS-VSB24</v>
      </c>
      <c r="G195" s="141">
        <v>553.0</v>
      </c>
      <c r="H195" s="142" t="str">
        <f t="shared" ref="H195:H198" si="179">CONCATENATE("ESS-",B195)</f>
        <v>ESS-VSB24</v>
      </c>
      <c r="I195" s="141">
        <v>553.0</v>
      </c>
      <c r="J195" s="142" t="str">
        <f t="shared" ref="J195:J198" si="180">CONCATENATE("SIB-",B195)</f>
        <v>SIB-VSB24</v>
      </c>
      <c r="K195" s="143">
        <v>503.0</v>
      </c>
      <c r="L195" s="144" t="str">
        <f t="shared" ref="L195:L198" si="181">CONCATENATE("GRS-",B195)</f>
        <v>GRS-VSB24</v>
      </c>
      <c r="M195" s="145">
        <v>553.0</v>
      </c>
      <c r="N195" s="146" t="str">
        <f t="shared" ref="N195:N198" si="182">CONCATENATE("UPB-",B195)</f>
        <v>UPB-VSB24</v>
      </c>
      <c r="O195" s="141">
        <v>553.0</v>
      </c>
      <c r="P195" s="146" t="str">
        <f t="shared" ref="P195:P198" si="183">CONCATENATE("MSL-",B195)</f>
        <v>MSL-VSB24</v>
      </c>
      <c r="Q195" s="146">
        <v>553.0</v>
      </c>
      <c r="R195" s="146" t="str">
        <f t="shared" ref="R195:R198" si="184">CONCATENATE("DGS-",B195)</f>
        <v>DGS-VSB24</v>
      </c>
      <c r="S195" s="112">
        <v>2.0</v>
      </c>
      <c r="T195" s="112"/>
      <c r="U195" s="112"/>
      <c r="V195" s="112"/>
      <c r="W195" s="112"/>
      <c r="X195" s="112"/>
      <c r="Y195" s="112"/>
      <c r="Z195" s="112"/>
    </row>
    <row r="196" ht="14.25" customHeight="1">
      <c r="A196" s="139" t="s">
        <v>401</v>
      </c>
      <c r="B196" s="152" t="s">
        <v>402</v>
      </c>
      <c r="C196" s="141">
        <v>583.0</v>
      </c>
      <c r="D196" s="142" t="str">
        <f t="shared" si="177"/>
        <v>ONB-VSB27</v>
      </c>
      <c r="E196" s="143">
        <v>530.0</v>
      </c>
      <c r="F196" s="142" t="str">
        <f t="shared" si="178"/>
        <v>WHS-VSB27</v>
      </c>
      <c r="G196" s="141">
        <v>583.0</v>
      </c>
      <c r="H196" s="142" t="str">
        <f t="shared" si="179"/>
        <v>ESS-VSB27</v>
      </c>
      <c r="I196" s="141">
        <v>583.0</v>
      </c>
      <c r="J196" s="142" t="str">
        <f t="shared" si="180"/>
        <v>SIB-VSB27</v>
      </c>
      <c r="K196" s="143">
        <v>530.0</v>
      </c>
      <c r="L196" s="144" t="str">
        <f t="shared" si="181"/>
        <v>GRS-VSB27</v>
      </c>
      <c r="M196" s="145">
        <v>583.0</v>
      </c>
      <c r="N196" s="146" t="str">
        <f t="shared" si="182"/>
        <v>UPB-VSB27</v>
      </c>
      <c r="O196" s="141">
        <v>583.0</v>
      </c>
      <c r="P196" s="146" t="str">
        <f t="shared" si="183"/>
        <v>MSL-VSB27</v>
      </c>
      <c r="Q196" s="146">
        <v>583.0</v>
      </c>
      <c r="R196" s="146" t="str">
        <f t="shared" si="184"/>
        <v>DGS-VSB27</v>
      </c>
      <c r="S196" s="112">
        <v>2.0</v>
      </c>
      <c r="T196" s="112"/>
      <c r="U196" s="112"/>
      <c r="V196" s="112"/>
      <c r="W196" s="112"/>
      <c r="X196" s="112"/>
      <c r="Y196" s="112"/>
      <c r="Z196" s="112"/>
    </row>
    <row r="197" ht="14.25" customHeight="1">
      <c r="A197" s="139" t="s">
        <v>108</v>
      </c>
      <c r="B197" s="147" t="s">
        <v>403</v>
      </c>
      <c r="C197" s="141">
        <v>606.0</v>
      </c>
      <c r="D197" s="142" t="str">
        <f t="shared" si="177"/>
        <v>ONB-VSB30</v>
      </c>
      <c r="E197" s="143">
        <v>551.0</v>
      </c>
      <c r="F197" s="142" t="str">
        <f t="shared" si="178"/>
        <v>WHS-VSB30</v>
      </c>
      <c r="G197" s="141">
        <v>606.0</v>
      </c>
      <c r="H197" s="142" t="str">
        <f t="shared" si="179"/>
        <v>ESS-VSB30</v>
      </c>
      <c r="I197" s="141">
        <v>606.0</v>
      </c>
      <c r="J197" s="142" t="str">
        <f t="shared" si="180"/>
        <v>SIB-VSB30</v>
      </c>
      <c r="K197" s="143">
        <v>551.0</v>
      </c>
      <c r="L197" s="144" t="str">
        <f t="shared" si="181"/>
        <v>GRS-VSB30</v>
      </c>
      <c r="M197" s="145">
        <v>606.0</v>
      </c>
      <c r="N197" s="146" t="str">
        <f t="shared" si="182"/>
        <v>UPB-VSB30</v>
      </c>
      <c r="O197" s="141">
        <v>606.0</v>
      </c>
      <c r="P197" s="146" t="str">
        <f t="shared" si="183"/>
        <v>MSL-VSB30</v>
      </c>
      <c r="Q197" s="146">
        <v>606.0</v>
      </c>
      <c r="R197" s="146" t="str">
        <f t="shared" si="184"/>
        <v>DGS-VSB30</v>
      </c>
      <c r="S197" s="112">
        <v>2.0</v>
      </c>
      <c r="T197" s="112"/>
      <c r="U197" s="112"/>
      <c r="V197" s="112"/>
      <c r="W197" s="112"/>
      <c r="X197" s="112"/>
      <c r="Y197" s="112"/>
      <c r="Z197" s="112"/>
    </row>
    <row r="198" ht="14.25" customHeight="1">
      <c r="A198" s="139" t="s">
        <v>404</v>
      </c>
      <c r="B198" s="147" t="s">
        <v>405</v>
      </c>
      <c r="C198" s="141">
        <v>641.0</v>
      </c>
      <c r="D198" s="142" t="str">
        <f t="shared" si="177"/>
        <v>ONB-VSB36</v>
      </c>
      <c r="E198" s="143">
        <v>583.0</v>
      </c>
      <c r="F198" s="142" t="str">
        <f t="shared" si="178"/>
        <v>WHS-VSB36</v>
      </c>
      <c r="G198" s="141">
        <v>641.0</v>
      </c>
      <c r="H198" s="142" t="str">
        <f t="shared" si="179"/>
        <v>ESS-VSB36</v>
      </c>
      <c r="I198" s="141">
        <v>641.0</v>
      </c>
      <c r="J198" s="142" t="str">
        <f t="shared" si="180"/>
        <v>SIB-VSB36</v>
      </c>
      <c r="K198" s="143">
        <v>583.0</v>
      </c>
      <c r="L198" s="144" t="str">
        <f t="shared" si="181"/>
        <v>GRS-VSB36</v>
      </c>
      <c r="M198" s="145">
        <v>641.0</v>
      </c>
      <c r="N198" s="146" t="str">
        <f t="shared" si="182"/>
        <v>UPB-VSB36</v>
      </c>
      <c r="O198" s="141">
        <v>641.0</v>
      </c>
      <c r="P198" s="146" t="str">
        <f t="shared" si="183"/>
        <v>MSL-VSB36</v>
      </c>
      <c r="Q198" s="146">
        <v>641.0</v>
      </c>
      <c r="R198" s="146" t="str">
        <f t="shared" si="184"/>
        <v>DGS-VSB36</v>
      </c>
      <c r="S198" s="112">
        <v>2.0</v>
      </c>
      <c r="T198" s="112"/>
      <c r="U198" s="112"/>
      <c r="V198" s="112"/>
      <c r="W198" s="112"/>
      <c r="X198" s="112"/>
      <c r="Y198" s="112"/>
      <c r="Z198" s="112"/>
    </row>
    <row r="199" ht="14.25" customHeight="1">
      <c r="A199" s="156" t="s">
        <v>406</v>
      </c>
      <c r="B199" s="147"/>
      <c r="C199" s="141"/>
      <c r="D199" s="142"/>
      <c r="E199" s="148"/>
      <c r="F199" s="142"/>
      <c r="G199" s="141"/>
      <c r="H199" s="142"/>
      <c r="I199" s="141"/>
      <c r="J199" s="142"/>
      <c r="K199" s="148"/>
      <c r="L199" s="144"/>
      <c r="M199" s="145"/>
      <c r="N199" s="146"/>
      <c r="O199" s="141"/>
      <c r="P199" s="146"/>
      <c r="Q199" s="146"/>
      <c r="R199" s="146"/>
      <c r="S199" s="112"/>
      <c r="T199" s="112"/>
      <c r="U199" s="112"/>
      <c r="V199" s="112"/>
      <c r="W199" s="112"/>
      <c r="X199" s="112"/>
      <c r="Y199" s="112"/>
      <c r="Z199" s="112"/>
    </row>
    <row r="200" ht="14.25" customHeight="1">
      <c r="A200" s="139" t="s">
        <v>407</v>
      </c>
      <c r="B200" s="151" t="s">
        <v>408</v>
      </c>
      <c r="C200" s="141">
        <v>1119.0</v>
      </c>
      <c r="D200" s="142" t="str">
        <f t="shared" ref="D200:D207" si="185">CONCATENATE("ONB-",B200)</f>
        <v>ONB-VSD3021DL</v>
      </c>
      <c r="E200" s="143">
        <v>1017.0</v>
      </c>
      <c r="F200" s="142" t="str">
        <f t="shared" ref="F200:F207" si="186">CONCATENATE("WHS-",B200)</f>
        <v>WHS-VSD3021DL</v>
      </c>
      <c r="G200" s="141">
        <v>1119.0</v>
      </c>
      <c r="H200" s="142" t="str">
        <f t="shared" ref="H200:H207" si="187">CONCATENATE("ESS-",B200)</f>
        <v>ESS-VSD3021DL</v>
      </c>
      <c r="I200" s="141">
        <v>1119.0</v>
      </c>
      <c r="J200" s="142" t="str">
        <f t="shared" ref="J200:J207" si="188">CONCATENATE("SIB-",B200)</f>
        <v>SIB-VSD3021DL</v>
      </c>
      <c r="K200" s="143">
        <v>1017.0</v>
      </c>
      <c r="L200" s="144" t="str">
        <f t="shared" ref="L200:L207" si="189">CONCATENATE("GRS-",B200)</f>
        <v>GRS-VSD3021DL</v>
      </c>
      <c r="M200" s="145">
        <v>1119.0</v>
      </c>
      <c r="N200" s="146" t="str">
        <f t="shared" ref="N200:N207" si="190">CONCATENATE("UPB-",B200)</f>
        <v>UPB-VSD3021DL</v>
      </c>
      <c r="O200" s="141">
        <v>1119.0</v>
      </c>
      <c r="P200" s="146" t="str">
        <f t="shared" ref="P200:P207" si="191">CONCATENATE("MSL-",B200)</f>
        <v>MSL-VSD3021DL</v>
      </c>
      <c r="Q200" s="146">
        <v>1119.0</v>
      </c>
      <c r="R200" s="146" t="str">
        <f t="shared" ref="R200:R207" si="192">CONCATENATE("DGS-",B200)</f>
        <v>DGS-VSD3021DL</v>
      </c>
      <c r="S200" s="112">
        <v>3.0</v>
      </c>
      <c r="T200" s="112"/>
      <c r="U200" s="112"/>
      <c r="V200" s="112"/>
      <c r="W200" s="112"/>
      <c r="X200" s="112"/>
      <c r="Y200" s="112"/>
      <c r="Z200" s="112"/>
    </row>
    <row r="201" ht="14.25" customHeight="1">
      <c r="A201" s="139" t="s">
        <v>409</v>
      </c>
      <c r="B201" s="151" t="s">
        <v>410</v>
      </c>
      <c r="C201" s="141">
        <v>1119.0</v>
      </c>
      <c r="D201" s="142" t="str">
        <f t="shared" si="185"/>
        <v>ONB-VSD3021DR</v>
      </c>
      <c r="E201" s="143">
        <v>1017.0</v>
      </c>
      <c r="F201" s="142" t="str">
        <f t="shared" si="186"/>
        <v>WHS-VSD3021DR</v>
      </c>
      <c r="G201" s="141">
        <v>1119.0</v>
      </c>
      <c r="H201" s="142" t="str">
        <f t="shared" si="187"/>
        <v>ESS-VSD3021DR</v>
      </c>
      <c r="I201" s="141">
        <v>1119.0</v>
      </c>
      <c r="J201" s="142" t="str">
        <f t="shared" si="188"/>
        <v>SIB-VSD3021DR</v>
      </c>
      <c r="K201" s="143">
        <v>1017.0</v>
      </c>
      <c r="L201" s="144" t="str">
        <f t="shared" si="189"/>
        <v>GRS-VSD3021DR</v>
      </c>
      <c r="M201" s="145">
        <v>1119.0</v>
      </c>
      <c r="N201" s="146" t="str">
        <f t="shared" si="190"/>
        <v>UPB-VSD3021DR</v>
      </c>
      <c r="O201" s="141">
        <v>1119.0</v>
      </c>
      <c r="P201" s="146" t="str">
        <f t="shared" si="191"/>
        <v>MSL-VSD3021DR</v>
      </c>
      <c r="Q201" s="146">
        <v>1119.0</v>
      </c>
      <c r="R201" s="146" t="str">
        <f t="shared" si="192"/>
        <v>DGS-VSD3021DR</v>
      </c>
      <c r="S201" s="112">
        <v>3.0</v>
      </c>
      <c r="T201" s="112"/>
      <c r="U201" s="112"/>
      <c r="V201" s="112"/>
      <c r="W201" s="112"/>
      <c r="X201" s="112"/>
      <c r="Y201" s="112"/>
      <c r="Z201" s="112"/>
    </row>
    <row r="202" ht="14.25" customHeight="1">
      <c r="A202" s="139" t="s">
        <v>411</v>
      </c>
      <c r="B202" s="151" t="s">
        <v>412</v>
      </c>
      <c r="C202" s="141">
        <v>1236.0</v>
      </c>
      <c r="D202" s="142" t="str">
        <f t="shared" si="185"/>
        <v>ONB-VSD3621DL</v>
      </c>
      <c r="E202" s="143">
        <v>1124.0</v>
      </c>
      <c r="F202" s="142" t="str">
        <f t="shared" si="186"/>
        <v>WHS-VSD3621DL</v>
      </c>
      <c r="G202" s="141">
        <v>1236.0</v>
      </c>
      <c r="H202" s="142" t="str">
        <f t="shared" si="187"/>
        <v>ESS-VSD3621DL</v>
      </c>
      <c r="I202" s="141">
        <v>1236.0</v>
      </c>
      <c r="J202" s="142" t="str">
        <f t="shared" si="188"/>
        <v>SIB-VSD3621DL</v>
      </c>
      <c r="K202" s="143">
        <v>1124.0</v>
      </c>
      <c r="L202" s="144" t="str">
        <f t="shared" si="189"/>
        <v>GRS-VSD3621DL</v>
      </c>
      <c r="M202" s="145">
        <v>1236.0</v>
      </c>
      <c r="N202" s="146" t="str">
        <f t="shared" si="190"/>
        <v>UPB-VSD3621DL</v>
      </c>
      <c r="O202" s="141">
        <v>1236.0</v>
      </c>
      <c r="P202" s="146" t="str">
        <f t="shared" si="191"/>
        <v>MSL-VSD3621DL</v>
      </c>
      <c r="Q202" s="146">
        <v>1236.0</v>
      </c>
      <c r="R202" s="146" t="str">
        <f t="shared" si="192"/>
        <v>DGS-VSD3621DL</v>
      </c>
      <c r="S202" s="112">
        <v>4.0</v>
      </c>
      <c r="T202" s="112"/>
      <c r="U202" s="112"/>
      <c r="V202" s="112"/>
      <c r="W202" s="112"/>
      <c r="X202" s="112"/>
      <c r="Y202" s="112"/>
      <c r="Z202" s="112"/>
    </row>
    <row r="203" ht="14.25" customHeight="1">
      <c r="A203" s="139" t="s">
        <v>413</v>
      </c>
      <c r="B203" s="151" t="s">
        <v>414</v>
      </c>
      <c r="C203" s="141">
        <v>1236.0</v>
      </c>
      <c r="D203" s="142" t="str">
        <f t="shared" si="185"/>
        <v>ONB-VSD3621DR</v>
      </c>
      <c r="E203" s="143">
        <v>1124.0</v>
      </c>
      <c r="F203" s="142" t="str">
        <f t="shared" si="186"/>
        <v>WHS-VSD3621DR</v>
      </c>
      <c r="G203" s="141">
        <v>1236.0</v>
      </c>
      <c r="H203" s="142" t="str">
        <f t="shared" si="187"/>
        <v>ESS-VSD3621DR</v>
      </c>
      <c r="I203" s="141">
        <v>1236.0</v>
      </c>
      <c r="J203" s="142" t="str">
        <f t="shared" si="188"/>
        <v>SIB-VSD3621DR</v>
      </c>
      <c r="K203" s="143">
        <v>1124.0</v>
      </c>
      <c r="L203" s="144" t="str">
        <f t="shared" si="189"/>
        <v>GRS-VSD3621DR</v>
      </c>
      <c r="M203" s="145">
        <v>1236.0</v>
      </c>
      <c r="N203" s="146" t="str">
        <f t="shared" si="190"/>
        <v>UPB-VSD3621DR</v>
      </c>
      <c r="O203" s="141">
        <v>1236.0</v>
      </c>
      <c r="P203" s="146" t="str">
        <f t="shared" si="191"/>
        <v>MSL-VSD3621DR</v>
      </c>
      <c r="Q203" s="146">
        <v>1236.0</v>
      </c>
      <c r="R203" s="146" t="str">
        <f t="shared" si="192"/>
        <v>DGS-VSD3621DR</v>
      </c>
      <c r="S203" s="112">
        <v>4.0</v>
      </c>
      <c r="T203" s="112"/>
      <c r="U203" s="112"/>
      <c r="V203" s="112"/>
      <c r="W203" s="112"/>
      <c r="X203" s="112"/>
      <c r="Y203" s="112"/>
      <c r="Z203" s="112"/>
    </row>
    <row r="204" ht="14.25" customHeight="1">
      <c r="A204" s="139" t="s">
        <v>415</v>
      </c>
      <c r="B204" s="151" t="s">
        <v>416</v>
      </c>
      <c r="C204" s="141">
        <v>1707.0</v>
      </c>
      <c r="D204" s="142" t="str">
        <f t="shared" si="185"/>
        <v>ONB-VSD4221</v>
      </c>
      <c r="E204" s="143">
        <v>1552.0</v>
      </c>
      <c r="F204" s="142" t="str">
        <f t="shared" si="186"/>
        <v>WHS-VSD4221</v>
      </c>
      <c r="G204" s="141">
        <v>1707.0</v>
      </c>
      <c r="H204" s="142" t="str">
        <f t="shared" si="187"/>
        <v>ESS-VSD4221</v>
      </c>
      <c r="I204" s="141">
        <v>1707.0</v>
      </c>
      <c r="J204" s="142" t="str">
        <f t="shared" si="188"/>
        <v>SIB-VSD4221</v>
      </c>
      <c r="K204" s="143">
        <v>1552.0</v>
      </c>
      <c r="L204" s="144" t="str">
        <f t="shared" si="189"/>
        <v>GRS-VSD4221</v>
      </c>
      <c r="M204" s="145">
        <v>1707.0</v>
      </c>
      <c r="N204" s="146" t="str">
        <f t="shared" si="190"/>
        <v>UPB-VSD4221</v>
      </c>
      <c r="O204" s="141">
        <v>1707.0</v>
      </c>
      <c r="P204" s="146" t="str">
        <f t="shared" si="191"/>
        <v>MSL-VSD4221</v>
      </c>
      <c r="Q204" s="146">
        <v>1707.0</v>
      </c>
      <c r="R204" s="146" t="str">
        <f t="shared" si="192"/>
        <v>DGS-VSD4221</v>
      </c>
      <c r="S204" s="112">
        <v>4.0</v>
      </c>
      <c r="T204" s="112"/>
      <c r="U204" s="112"/>
      <c r="V204" s="112"/>
      <c r="W204" s="112"/>
      <c r="X204" s="112"/>
      <c r="Y204" s="112"/>
      <c r="Z204" s="112"/>
    </row>
    <row r="205" ht="14.25" customHeight="1">
      <c r="A205" s="139" t="s">
        <v>417</v>
      </c>
      <c r="B205" s="151" t="s">
        <v>418</v>
      </c>
      <c r="C205" s="141">
        <v>2096.0</v>
      </c>
      <c r="D205" s="142" t="str">
        <f t="shared" si="185"/>
        <v>ONB-VSD4821D</v>
      </c>
      <c r="E205" s="143">
        <v>1905.0</v>
      </c>
      <c r="F205" s="142" t="str">
        <f t="shared" si="186"/>
        <v>WHS-VSD4821D</v>
      </c>
      <c r="G205" s="141">
        <v>2096.0</v>
      </c>
      <c r="H205" s="142" t="str">
        <f t="shared" si="187"/>
        <v>ESS-VSD4821D</v>
      </c>
      <c r="I205" s="141">
        <v>2096.0</v>
      </c>
      <c r="J205" s="142" t="str">
        <f t="shared" si="188"/>
        <v>SIB-VSD4821D</v>
      </c>
      <c r="K205" s="143">
        <v>1905.0</v>
      </c>
      <c r="L205" s="144" t="str">
        <f t="shared" si="189"/>
        <v>GRS-VSD4821D</v>
      </c>
      <c r="M205" s="145">
        <v>2096.0</v>
      </c>
      <c r="N205" s="146" t="str">
        <f t="shared" si="190"/>
        <v>UPB-VSD4821D</v>
      </c>
      <c r="O205" s="141">
        <v>2096.0</v>
      </c>
      <c r="P205" s="146" t="str">
        <f t="shared" si="191"/>
        <v>MSL-VSD4821D</v>
      </c>
      <c r="Q205" s="146">
        <v>2096.0</v>
      </c>
      <c r="R205" s="146" t="str">
        <f t="shared" si="192"/>
        <v>DGS-VSD4821D</v>
      </c>
      <c r="S205" s="112">
        <v>8.0</v>
      </c>
      <c r="T205" s="112"/>
      <c r="U205" s="112"/>
      <c r="V205" s="112"/>
      <c r="W205" s="112"/>
      <c r="X205" s="112"/>
      <c r="Y205" s="112"/>
      <c r="Z205" s="112"/>
    </row>
    <row r="206" ht="14.25" customHeight="1">
      <c r="A206" s="139" t="s">
        <v>419</v>
      </c>
      <c r="B206" s="151" t="s">
        <v>420</v>
      </c>
      <c r="C206" s="141">
        <v>2389.0</v>
      </c>
      <c r="D206" s="142" t="str">
        <f t="shared" si="185"/>
        <v>ONB-VSD6021D</v>
      </c>
      <c r="E206" s="143">
        <v>2172.0</v>
      </c>
      <c r="F206" s="142" t="str">
        <f t="shared" si="186"/>
        <v>WHS-VSD6021D</v>
      </c>
      <c r="G206" s="141">
        <v>2389.0</v>
      </c>
      <c r="H206" s="142" t="str">
        <f t="shared" si="187"/>
        <v>ESS-VSD6021D</v>
      </c>
      <c r="I206" s="141">
        <v>2389.0</v>
      </c>
      <c r="J206" s="142" t="str">
        <f t="shared" si="188"/>
        <v>SIB-VSD6021D</v>
      </c>
      <c r="K206" s="143">
        <v>2172.0</v>
      </c>
      <c r="L206" s="144" t="str">
        <f t="shared" si="189"/>
        <v>GRS-VSD6021D</v>
      </c>
      <c r="M206" s="145">
        <v>2389.0</v>
      </c>
      <c r="N206" s="146" t="str">
        <f t="shared" si="190"/>
        <v>UPB-VSD6021D</v>
      </c>
      <c r="O206" s="141">
        <v>2389.0</v>
      </c>
      <c r="P206" s="146" t="str">
        <f t="shared" si="191"/>
        <v>MSL-VSD6021D</v>
      </c>
      <c r="Q206" s="146">
        <v>2389.0</v>
      </c>
      <c r="R206" s="146" t="str">
        <f t="shared" si="192"/>
        <v>DGS-VSD6021D</v>
      </c>
      <c r="S206" s="112">
        <v>8.0</v>
      </c>
      <c r="T206" s="112"/>
      <c r="U206" s="112"/>
      <c r="V206" s="112"/>
      <c r="W206" s="112"/>
      <c r="X206" s="112"/>
      <c r="Y206" s="112"/>
      <c r="Z206" s="112"/>
    </row>
    <row r="207" ht="14.25" customHeight="1">
      <c r="A207" s="139" t="s">
        <v>421</v>
      </c>
      <c r="B207" s="151" t="s">
        <v>422</v>
      </c>
      <c r="C207" s="141">
        <v>2178.0</v>
      </c>
      <c r="D207" s="142" t="str">
        <f t="shared" si="185"/>
        <v>ONB-VSD6021DD</v>
      </c>
      <c r="E207" s="143">
        <v>1980.0</v>
      </c>
      <c r="F207" s="142" t="str">
        <f t="shared" si="186"/>
        <v>WHS-VSD6021DD</v>
      </c>
      <c r="G207" s="141">
        <v>2178.0</v>
      </c>
      <c r="H207" s="142" t="str">
        <f t="shared" si="187"/>
        <v>ESS-VSD6021DD</v>
      </c>
      <c r="I207" s="141">
        <v>2178.0</v>
      </c>
      <c r="J207" s="142" t="str">
        <f t="shared" si="188"/>
        <v>SIB-VSD6021DD</v>
      </c>
      <c r="K207" s="143">
        <v>1980.0</v>
      </c>
      <c r="L207" s="144" t="str">
        <f t="shared" si="189"/>
        <v>GRS-VSD6021DD</v>
      </c>
      <c r="M207" s="145">
        <v>2178.0</v>
      </c>
      <c r="N207" s="146" t="str">
        <f t="shared" si="190"/>
        <v>UPB-VSD6021DD</v>
      </c>
      <c r="O207" s="141">
        <v>2178.0</v>
      </c>
      <c r="P207" s="146" t="str">
        <f t="shared" si="191"/>
        <v>MSL-VSD6021DD</v>
      </c>
      <c r="Q207" s="146">
        <v>2178.0</v>
      </c>
      <c r="R207" s="146" t="str">
        <f t="shared" si="192"/>
        <v>DGS-VSD6021DD</v>
      </c>
      <c r="S207" s="112">
        <v>7.0</v>
      </c>
      <c r="T207" s="112"/>
      <c r="U207" s="112"/>
      <c r="V207" s="112"/>
      <c r="W207" s="112"/>
      <c r="X207" s="112"/>
      <c r="Y207" s="112"/>
      <c r="Z207" s="112"/>
    </row>
    <row r="208" ht="14.25" customHeight="1">
      <c r="A208" s="156" t="s">
        <v>423</v>
      </c>
      <c r="B208" s="151"/>
      <c r="C208" s="141"/>
      <c r="D208" s="142"/>
      <c r="E208" s="148"/>
      <c r="F208" s="142"/>
      <c r="G208" s="141"/>
      <c r="H208" s="142"/>
      <c r="I208" s="141"/>
      <c r="J208" s="142"/>
      <c r="K208" s="148"/>
      <c r="L208" s="144"/>
      <c r="M208" s="145"/>
      <c r="N208" s="146"/>
      <c r="O208" s="141"/>
      <c r="P208" s="146"/>
      <c r="Q208" s="146"/>
      <c r="R208" s="146"/>
      <c r="S208" s="112"/>
      <c r="T208" s="112"/>
      <c r="U208" s="112"/>
      <c r="V208" s="112"/>
      <c r="W208" s="112"/>
      <c r="X208" s="112"/>
      <c r="Y208" s="112"/>
      <c r="Z208" s="112"/>
    </row>
    <row r="209" ht="14.25" customHeight="1">
      <c r="A209" s="139" t="s">
        <v>424</v>
      </c>
      <c r="B209" s="157" t="s">
        <v>425</v>
      </c>
      <c r="C209" s="141">
        <v>212.0</v>
      </c>
      <c r="D209" s="142" t="str">
        <f t="shared" ref="D209:D211" si="193">CONCATENATE("ONB-",B209)</f>
        <v>ONB-KD24</v>
      </c>
      <c r="E209" s="143">
        <v>193.0</v>
      </c>
      <c r="F209" s="142" t="str">
        <f t="shared" ref="F209:F211" si="194">CONCATENATE("WHS-",B209)</f>
        <v>WHS-KD24</v>
      </c>
      <c r="G209" s="141">
        <v>212.0</v>
      </c>
      <c r="H209" s="142" t="str">
        <f t="shared" ref="H209:H211" si="195">CONCATENATE("ESS-",B209)</f>
        <v>ESS-KD24</v>
      </c>
      <c r="I209" s="141">
        <v>212.0</v>
      </c>
      <c r="J209" s="142" t="str">
        <f t="shared" ref="J209:J211" si="196">CONCATENATE("SIB-",B209)</f>
        <v>SIB-KD24</v>
      </c>
      <c r="K209" s="143">
        <v>193.0</v>
      </c>
      <c r="L209" s="144" t="str">
        <f t="shared" ref="L209:L211" si="197">CONCATENATE("GRS-",B209)</f>
        <v>GRS-KD24</v>
      </c>
      <c r="M209" s="145">
        <v>212.0</v>
      </c>
      <c r="N209" s="146" t="str">
        <f t="shared" ref="N209:N211" si="198">CONCATENATE("UPB-",B209)</f>
        <v>UPB-KD24</v>
      </c>
      <c r="O209" s="141">
        <v>212.0</v>
      </c>
      <c r="P209" s="146" t="str">
        <f t="shared" ref="P209:P211" si="199">CONCATENATE("MSL-",B209)</f>
        <v>MSL-KD24</v>
      </c>
      <c r="Q209" s="146">
        <v>212.0</v>
      </c>
      <c r="R209" s="146" t="str">
        <f t="shared" ref="R209:R211" si="200">CONCATENATE("DGS-",B209)</f>
        <v>DGS-KD24</v>
      </c>
      <c r="S209" s="112">
        <v>1.0</v>
      </c>
      <c r="T209" s="112"/>
      <c r="U209" s="112"/>
      <c r="V209" s="112"/>
      <c r="W209" s="112"/>
      <c r="X209" s="112"/>
      <c r="Y209" s="112"/>
      <c r="Z209" s="112"/>
    </row>
    <row r="210" ht="14.25" customHeight="1">
      <c r="A210" s="139" t="s">
        <v>426</v>
      </c>
      <c r="B210" s="157" t="s">
        <v>427</v>
      </c>
      <c r="C210" s="141">
        <v>235.0</v>
      </c>
      <c r="D210" s="142" t="str">
        <f t="shared" si="193"/>
        <v>ONB-KD30</v>
      </c>
      <c r="E210" s="143">
        <v>214.0</v>
      </c>
      <c r="F210" s="142" t="str">
        <f t="shared" si="194"/>
        <v>WHS-KD30</v>
      </c>
      <c r="G210" s="141">
        <v>235.0</v>
      </c>
      <c r="H210" s="142" t="str">
        <f t="shared" si="195"/>
        <v>ESS-KD30</v>
      </c>
      <c r="I210" s="141">
        <v>235.0</v>
      </c>
      <c r="J210" s="142" t="str">
        <f t="shared" si="196"/>
        <v>SIB-KD30</v>
      </c>
      <c r="K210" s="143">
        <v>214.0</v>
      </c>
      <c r="L210" s="144" t="str">
        <f t="shared" si="197"/>
        <v>GRS-KD30</v>
      </c>
      <c r="M210" s="145">
        <v>235.0</v>
      </c>
      <c r="N210" s="146" t="str">
        <f t="shared" si="198"/>
        <v>UPB-KD30</v>
      </c>
      <c r="O210" s="141">
        <v>235.0</v>
      </c>
      <c r="P210" s="146" t="str">
        <f t="shared" si="199"/>
        <v>MSL-KD30</v>
      </c>
      <c r="Q210" s="146">
        <v>235.0</v>
      </c>
      <c r="R210" s="146" t="str">
        <f t="shared" si="200"/>
        <v>DGS-KD30</v>
      </c>
      <c r="S210" s="112">
        <v>1.0</v>
      </c>
      <c r="T210" s="112"/>
      <c r="U210" s="112"/>
      <c r="V210" s="112"/>
      <c r="W210" s="112"/>
      <c r="X210" s="112"/>
      <c r="Y210" s="112"/>
      <c r="Z210" s="112"/>
    </row>
    <row r="211" ht="14.25" customHeight="1">
      <c r="A211" s="139" t="s">
        <v>428</v>
      </c>
      <c r="B211" s="147" t="s">
        <v>429</v>
      </c>
      <c r="C211" s="141">
        <v>283.0</v>
      </c>
      <c r="D211" s="142" t="str">
        <f t="shared" si="193"/>
        <v>ONB-KD36</v>
      </c>
      <c r="E211" s="143">
        <v>257.0</v>
      </c>
      <c r="F211" s="142" t="str">
        <f t="shared" si="194"/>
        <v>WHS-KD36</v>
      </c>
      <c r="G211" s="141">
        <v>283.0</v>
      </c>
      <c r="H211" s="142" t="str">
        <f t="shared" si="195"/>
        <v>ESS-KD36</v>
      </c>
      <c r="I211" s="141">
        <v>283.0</v>
      </c>
      <c r="J211" s="142" t="str">
        <f t="shared" si="196"/>
        <v>SIB-KD36</v>
      </c>
      <c r="K211" s="143">
        <v>257.0</v>
      </c>
      <c r="L211" s="144" t="str">
        <f t="shared" si="197"/>
        <v>GRS-KD36</v>
      </c>
      <c r="M211" s="145">
        <v>283.0</v>
      </c>
      <c r="N211" s="146" t="str">
        <f t="shared" si="198"/>
        <v>UPB-KD36</v>
      </c>
      <c r="O211" s="141">
        <v>283.0</v>
      </c>
      <c r="P211" s="146" t="str">
        <f t="shared" si="199"/>
        <v>MSL-KD36</v>
      </c>
      <c r="Q211" s="146">
        <v>283.0</v>
      </c>
      <c r="R211" s="146" t="str">
        <f t="shared" si="200"/>
        <v>DGS-KD36</v>
      </c>
      <c r="S211" s="112">
        <v>1.0</v>
      </c>
      <c r="T211" s="112"/>
      <c r="U211" s="112"/>
      <c r="V211" s="112"/>
      <c r="W211" s="112"/>
      <c r="X211" s="112"/>
      <c r="Y211" s="112"/>
      <c r="Z211" s="112"/>
    </row>
    <row r="212" ht="14.25" customHeight="1">
      <c r="A212" s="156" t="s">
        <v>430</v>
      </c>
      <c r="B212" s="147"/>
      <c r="C212" s="141"/>
      <c r="D212" s="142"/>
      <c r="E212" s="148"/>
      <c r="F212" s="142"/>
      <c r="G212" s="141"/>
      <c r="H212" s="142"/>
      <c r="I212" s="141"/>
      <c r="J212" s="142"/>
      <c r="K212" s="148"/>
      <c r="L212" s="144"/>
      <c r="M212" s="145"/>
      <c r="N212" s="146"/>
      <c r="O212" s="141"/>
      <c r="P212" s="146"/>
      <c r="Q212" s="146"/>
      <c r="R212" s="146"/>
      <c r="S212" s="112"/>
      <c r="T212" s="112"/>
      <c r="U212" s="112"/>
      <c r="V212" s="112"/>
      <c r="W212" s="112"/>
      <c r="X212" s="112"/>
      <c r="Y212" s="112"/>
      <c r="Z212" s="112"/>
    </row>
    <row r="213" ht="14.25" customHeight="1">
      <c r="A213" s="158" t="s">
        <v>431</v>
      </c>
      <c r="B213" s="151" t="s">
        <v>432</v>
      </c>
      <c r="C213" s="141">
        <v>724.0</v>
      </c>
      <c r="D213" s="142" t="str">
        <f t="shared" ref="D213:D214" si="201">CONCATENATE("ONB-",B213)</f>
        <v>ONB-DV1248</v>
      </c>
      <c r="E213" s="143">
        <v>658.0</v>
      </c>
      <c r="F213" s="142" t="str">
        <f t="shared" ref="F213:F214" si="202">CONCATENATE("WHS-",B213)</f>
        <v>WHS-DV1248</v>
      </c>
      <c r="G213" s="141">
        <v>724.0</v>
      </c>
      <c r="H213" s="142" t="str">
        <f t="shared" ref="H213:H214" si="203">CONCATENATE("ESS-",B213)</f>
        <v>ESS-DV1248</v>
      </c>
      <c r="I213" s="141">
        <v>724.0</v>
      </c>
      <c r="J213" s="142" t="str">
        <f t="shared" ref="J213:J214" si="204">CONCATENATE("SIB-",B213)</f>
        <v>SIB-DV1248</v>
      </c>
      <c r="K213" s="143">
        <v>658.0</v>
      </c>
      <c r="L213" s="144" t="str">
        <f t="shared" ref="L213:L214" si="205">CONCATENATE("GRS-",B213)</f>
        <v>GRS-DV1248</v>
      </c>
      <c r="M213" s="145">
        <v>724.0</v>
      </c>
      <c r="N213" s="146" t="str">
        <f t="shared" ref="N213:N214" si="206">CONCATENATE("UPB-",B213)</f>
        <v>UPB-DV1248</v>
      </c>
      <c r="O213" s="141">
        <v>724.0</v>
      </c>
      <c r="P213" s="146" t="str">
        <f t="shared" ref="P213:P214" si="207">CONCATENATE("MSL-",B213)</f>
        <v>MSL-DV1248</v>
      </c>
      <c r="Q213" s="146">
        <v>724.0</v>
      </c>
      <c r="R213" s="146" t="str">
        <f t="shared" ref="R213:R214" si="208">CONCATENATE("DGS-",B213)</f>
        <v>DGS-DV1248</v>
      </c>
      <c r="S213" s="112">
        <v>3.0</v>
      </c>
      <c r="T213" s="112"/>
      <c r="U213" s="112"/>
      <c r="V213" s="112"/>
      <c r="W213" s="112"/>
      <c r="X213" s="112"/>
      <c r="Y213" s="112"/>
      <c r="Z213" s="112"/>
    </row>
    <row r="214" ht="14.25" customHeight="1">
      <c r="A214" s="139" t="s">
        <v>433</v>
      </c>
      <c r="B214" s="151" t="s">
        <v>434</v>
      </c>
      <c r="C214" s="141">
        <v>2048.0</v>
      </c>
      <c r="D214" s="142" t="str">
        <f t="shared" si="201"/>
        <v>ONB-SVA188421</v>
      </c>
      <c r="E214" s="143">
        <v>1862.0</v>
      </c>
      <c r="F214" s="142" t="str">
        <f t="shared" si="202"/>
        <v>WHS-SVA188421</v>
      </c>
      <c r="G214" s="141">
        <v>2048.0</v>
      </c>
      <c r="H214" s="142" t="str">
        <f t="shared" si="203"/>
        <v>ESS-SVA188421</v>
      </c>
      <c r="I214" s="141">
        <v>2048.0</v>
      </c>
      <c r="J214" s="142" t="str">
        <f t="shared" si="204"/>
        <v>SIB-SVA188421</v>
      </c>
      <c r="K214" s="143">
        <v>1862.0</v>
      </c>
      <c r="L214" s="144" t="str">
        <f t="shared" si="205"/>
        <v>GRS-SVA188421</v>
      </c>
      <c r="M214" s="145">
        <v>2048.0</v>
      </c>
      <c r="N214" s="146" t="str">
        <f t="shared" si="206"/>
        <v>UPB-SVA188421</v>
      </c>
      <c r="O214" s="141">
        <v>2048.0</v>
      </c>
      <c r="P214" s="146" t="str">
        <f t="shared" si="207"/>
        <v>MSL-SVA188421</v>
      </c>
      <c r="Q214" s="146">
        <v>2048.0</v>
      </c>
      <c r="R214" s="146" t="str">
        <f t="shared" si="208"/>
        <v>DGS-SVA188421</v>
      </c>
      <c r="S214" s="112">
        <v>4.0</v>
      </c>
      <c r="T214" s="112"/>
      <c r="U214" s="112"/>
      <c r="V214" s="112"/>
      <c r="W214" s="112"/>
      <c r="X214" s="112"/>
      <c r="Y214" s="112"/>
      <c r="Z214" s="112"/>
    </row>
    <row r="215" ht="14.25" customHeight="1">
      <c r="A215" s="156" t="s">
        <v>435</v>
      </c>
      <c r="B215" s="151"/>
      <c r="C215" s="141"/>
      <c r="D215" s="142"/>
      <c r="E215" s="148"/>
      <c r="F215" s="142"/>
      <c r="G215" s="141"/>
      <c r="H215" s="142"/>
      <c r="I215" s="141"/>
      <c r="J215" s="142"/>
      <c r="K215" s="148"/>
      <c r="L215" s="144"/>
      <c r="M215" s="145"/>
      <c r="N215" s="146"/>
      <c r="O215" s="141"/>
      <c r="P215" s="146"/>
      <c r="Q215" s="146"/>
      <c r="R215" s="146"/>
      <c r="S215" s="112"/>
      <c r="T215" s="112"/>
      <c r="U215" s="112"/>
      <c r="V215" s="112"/>
      <c r="W215" s="112"/>
      <c r="X215" s="112"/>
      <c r="Y215" s="112"/>
      <c r="Z215" s="112"/>
    </row>
    <row r="216" ht="14.25" customHeight="1">
      <c r="A216" s="139" t="s">
        <v>436</v>
      </c>
      <c r="B216" s="159" t="s">
        <v>437</v>
      </c>
      <c r="C216" s="145">
        <v>118.0</v>
      </c>
      <c r="D216" s="159" t="s">
        <v>437</v>
      </c>
      <c r="E216" s="160">
        <v>117.7</v>
      </c>
      <c r="F216" s="159" t="s">
        <v>437</v>
      </c>
      <c r="G216" s="145">
        <v>118.0</v>
      </c>
      <c r="H216" s="159" t="s">
        <v>437</v>
      </c>
      <c r="I216" s="145">
        <v>118.0</v>
      </c>
      <c r="J216" s="159" t="s">
        <v>437</v>
      </c>
      <c r="K216" s="160">
        <v>117.7</v>
      </c>
      <c r="L216" s="159" t="s">
        <v>437</v>
      </c>
      <c r="M216" s="145">
        <v>118.0</v>
      </c>
      <c r="N216" s="159" t="s">
        <v>437</v>
      </c>
      <c r="O216" s="145">
        <v>118.0</v>
      </c>
      <c r="P216" s="159" t="s">
        <v>437</v>
      </c>
      <c r="Q216" s="145">
        <v>118.0</v>
      </c>
      <c r="R216" s="159" t="s">
        <v>437</v>
      </c>
      <c r="S216" s="112"/>
      <c r="T216" s="112"/>
      <c r="U216" s="112"/>
      <c r="V216" s="112"/>
      <c r="W216" s="112"/>
      <c r="X216" s="112"/>
      <c r="Y216" s="112"/>
      <c r="Z216" s="112"/>
    </row>
    <row r="217" ht="14.25" customHeight="1">
      <c r="A217" s="139" t="s">
        <v>438</v>
      </c>
      <c r="B217" s="159" t="s">
        <v>439</v>
      </c>
      <c r="C217" s="145">
        <v>120.0</v>
      </c>
      <c r="D217" s="159" t="s">
        <v>439</v>
      </c>
      <c r="E217" s="160">
        <v>120.0</v>
      </c>
      <c r="F217" s="159" t="s">
        <v>439</v>
      </c>
      <c r="G217" s="145">
        <v>120.0</v>
      </c>
      <c r="H217" s="159" t="s">
        <v>439</v>
      </c>
      <c r="I217" s="145">
        <v>120.0</v>
      </c>
      <c r="J217" s="159" t="s">
        <v>439</v>
      </c>
      <c r="K217" s="160">
        <v>120.0</v>
      </c>
      <c r="L217" s="159" t="s">
        <v>439</v>
      </c>
      <c r="M217" s="145">
        <v>120.0</v>
      </c>
      <c r="N217" s="159" t="s">
        <v>439</v>
      </c>
      <c r="O217" s="145">
        <v>120.0</v>
      </c>
      <c r="P217" s="159" t="s">
        <v>439</v>
      </c>
      <c r="Q217" s="145">
        <v>120.0</v>
      </c>
      <c r="R217" s="159" t="s">
        <v>439</v>
      </c>
      <c r="S217" s="112"/>
      <c r="T217" s="112"/>
      <c r="U217" s="112"/>
      <c r="V217" s="112"/>
      <c r="W217" s="112"/>
      <c r="X217" s="112"/>
      <c r="Y217" s="112"/>
      <c r="Z217" s="112"/>
    </row>
    <row r="218" ht="14.25" customHeight="1">
      <c r="A218" s="139" t="s">
        <v>440</v>
      </c>
      <c r="B218" s="159" t="s">
        <v>441</v>
      </c>
      <c r="C218" s="145">
        <v>130.0</v>
      </c>
      <c r="D218" s="159" t="s">
        <v>441</v>
      </c>
      <c r="E218" s="160">
        <v>130.0</v>
      </c>
      <c r="F218" s="159" t="s">
        <v>441</v>
      </c>
      <c r="G218" s="145">
        <v>130.0</v>
      </c>
      <c r="H218" s="159" t="s">
        <v>441</v>
      </c>
      <c r="I218" s="145">
        <v>130.0</v>
      </c>
      <c r="J218" s="159" t="s">
        <v>441</v>
      </c>
      <c r="K218" s="160">
        <v>130.0</v>
      </c>
      <c r="L218" s="159" t="s">
        <v>441</v>
      </c>
      <c r="M218" s="145">
        <v>130.0</v>
      </c>
      <c r="N218" s="159" t="s">
        <v>441</v>
      </c>
      <c r="O218" s="145">
        <v>130.0</v>
      </c>
      <c r="P218" s="159" t="s">
        <v>441</v>
      </c>
      <c r="Q218" s="145">
        <v>130.0</v>
      </c>
      <c r="R218" s="159" t="s">
        <v>441</v>
      </c>
      <c r="S218" s="112"/>
      <c r="T218" s="112"/>
      <c r="U218" s="112"/>
      <c r="V218" s="112"/>
      <c r="W218" s="112"/>
      <c r="X218" s="112"/>
      <c r="Y218" s="112"/>
      <c r="Z218" s="112"/>
    </row>
    <row r="219" ht="14.25" customHeight="1">
      <c r="A219" s="139" t="s">
        <v>442</v>
      </c>
      <c r="B219" s="159" t="s">
        <v>443</v>
      </c>
      <c r="C219" s="145">
        <v>140.0</v>
      </c>
      <c r="D219" s="159" t="s">
        <v>443</v>
      </c>
      <c r="E219" s="160">
        <v>140.0</v>
      </c>
      <c r="F219" s="159" t="s">
        <v>443</v>
      </c>
      <c r="G219" s="145">
        <v>140.0</v>
      </c>
      <c r="H219" s="159" t="s">
        <v>443</v>
      </c>
      <c r="I219" s="145">
        <v>140.0</v>
      </c>
      <c r="J219" s="159" t="s">
        <v>443</v>
      </c>
      <c r="K219" s="160">
        <v>140.0</v>
      </c>
      <c r="L219" s="159" t="s">
        <v>443</v>
      </c>
      <c r="M219" s="145">
        <v>140.0</v>
      </c>
      <c r="N219" s="159" t="s">
        <v>443</v>
      </c>
      <c r="O219" s="145">
        <v>140.0</v>
      </c>
      <c r="P219" s="159" t="s">
        <v>443</v>
      </c>
      <c r="Q219" s="145">
        <v>140.0</v>
      </c>
      <c r="R219" s="159" t="s">
        <v>443</v>
      </c>
      <c r="S219" s="112"/>
      <c r="T219" s="112"/>
      <c r="U219" s="112"/>
      <c r="V219" s="112"/>
      <c r="W219" s="112"/>
      <c r="X219" s="112"/>
      <c r="Y219" s="112"/>
      <c r="Z219" s="112"/>
    </row>
    <row r="220" ht="14.25" customHeight="1">
      <c r="A220" s="139" t="s">
        <v>444</v>
      </c>
      <c r="B220" s="159" t="s">
        <v>445</v>
      </c>
      <c r="C220" s="145">
        <v>150.0</v>
      </c>
      <c r="D220" s="159" t="s">
        <v>445</v>
      </c>
      <c r="E220" s="160">
        <v>150.0</v>
      </c>
      <c r="F220" s="159" t="s">
        <v>445</v>
      </c>
      <c r="G220" s="145">
        <v>150.0</v>
      </c>
      <c r="H220" s="159" t="s">
        <v>445</v>
      </c>
      <c r="I220" s="145">
        <v>150.0</v>
      </c>
      <c r="J220" s="159" t="s">
        <v>445</v>
      </c>
      <c r="K220" s="160">
        <v>150.0</v>
      </c>
      <c r="L220" s="159" t="s">
        <v>445</v>
      </c>
      <c r="M220" s="145">
        <v>150.0</v>
      </c>
      <c r="N220" s="159" t="s">
        <v>445</v>
      </c>
      <c r="O220" s="145">
        <v>150.0</v>
      </c>
      <c r="P220" s="159" t="s">
        <v>445</v>
      </c>
      <c r="Q220" s="145">
        <v>150.0</v>
      </c>
      <c r="R220" s="159" t="s">
        <v>445</v>
      </c>
      <c r="S220" s="112"/>
      <c r="T220" s="112"/>
      <c r="U220" s="112"/>
      <c r="V220" s="112"/>
      <c r="W220" s="112"/>
      <c r="X220" s="112"/>
      <c r="Y220" s="112"/>
      <c r="Z220" s="112"/>
    </row>
    <row r="221" ht="14.25" customHeight="1">
      <c r="A221" s="139" t="s">
        <v>446</v>
      </c>
      <c r="B221" s="159" t="s">
        <v>447</v>
      </c>
      <c r="C221" s="145">
        <v>160.0</v>
      </c>
      <c r="D221" s="159" t="s">
        <v>447</v>
      </c>
      <c r="E221" s="160">
        <v>160.0</v>
      </c>
      <c r="F221" s="159" t="s">
        <v>447</v>
      </c>
      <c r="G221" s="145">
        <v>160.0</v>
      </c>
      <c r="H221" s="159" t="s">
        <v>447</v>
      </c>
      <c r="I221" s="145">
        <v>160.0</v>
      </c>
      <c r="J221" s="159" t="s">
        <v>447</v>
      </c>
      <c r="K221" s="160">
        <v>160.0</v>
      </c>
      <c r="L221" s="159" t="s">
        <v>447</v>
      </c>
      <c r="M221" s="145">
        <v>160.0</v>
      </c>
      <c r="N221" s="159" t="s">
        <v>447</v>
      </c>
      <c r="O221" s="145">
        <v>160.0</v>
      </c>
      <c r="P221" s="159" t="s">
        <v>447</v>
      </c>
      <c r="Q221" s="145">
        <v>160.0</v>
      </c>
      <c r="R221" s="159" t="s">
        <v>447</v>
      </c>
      <c r="S221" s="112"/>
      <c r="T221" s="112"/>
      <c r="U221" s="112"/>
      <c r="V221" s="112"/>
      <c r="W221" s="112"/>
      <c r="X221" s="112"/>
      <c r="Y221" s="112"/>
      <c r="Z221" s="112"/>
    </row>
    <row r="222" ht="14.25" customHeight="1">
      <c r="A222" s="139" t="s">
        <v>448</v>
      </c>
      <c r="B222" s="159" t="s">
        <v>449</v>
      </c>
      <c r="C222" s="145">
        <v>180.0</v>
      </c>
      <c r="D222" s="159" t="s">
        <v>449</v>
      </c>
      <c r="E222" s="160">
        <v>180.0</v>
      </c>
      <c r="F222" s="159" t="s">
        <v>449</v>
      </c>
      <c r="G222" s="145">
        <v>180.0</v>
      </c>
      <c r="H222" s="159" t="s">
        <v>449</v>
      </c>
      <c r="I222" s="145">
        <v>180.0</v>
      </c>
      <c r="J222" s="159" t="s">
        <v>449</v>
      </c>
      <c r="K222" s="160">
        <v>180.0</v>
      </c>
      <c r="L222" s="159" t="s">
        <v>449</v>
      </c>
      <c r="M222" s="145">
        <v>180.0</v>
      </c>
      <c r="N222" s="159" t="s">
        <v>449</v>
      </c>
      <c r="O222" s="145">
        <v>180.0</v>
      </c>
      <c r="P222" s="159" t="s">
        <v>449</v>
      </c>
      <c r="Q222" s="145">
        <v>180.0</v>
      </c>
      <c r="R222" s="159" t="s">
        <v>449</v>
      </c>
      <c r="S222" s="112"/>
      <c r="T222" s="112"/>
      <c r="U222" s="112"/>
      <c r="V222" s="112"/>
      <c r="W222" s="112"/>
      <c r="X222" s="112"/>
      <c r="Y222" s="112"/>
      <c r="Z222" s="112"/>
    </row>
    <row r="223" ht="14.25" customHeight="1">
      <c r="A223" s="139" t="s">
        <v>450</v>
      </c>
      <c r="B223" s="159" t="s">
        <v>451</v>
      </c>
      <c r="C223" s="145">
        <v>200.0</v>
      </c>
      <c r="D223" s="159" t="s">
        <v>451</v>
      </c>
      <c r="E223" s="160">
        <v>200.0</v>
      </c>
      <c r="F223" s="159" t="s">
        <v>451</v>
      </c>
      <c r="G223" s="145">
        <v>200.0</v>
      </c>
      <c r="H223" s="159" t="s">
        <v>451</v>
      </c>
      <c r="I223" s="145">
        <v>200.0</v>
      </c>
      <c r="J223" s="159" t="s">
        <v>451</v>
      </c>
      <c r="K223" s="160">
        <v>200.0</v>
      </c>
      <c r="L223" s="159" t="s">
        <v>451</v>
      </c>
      <c r="M223" s="145">
        <v>200.0</v>
      </c>
      <c r="N223" s="159" t="s">
        <v>451</v>
      </c>
      <c r="O223" s="145">
        <v>200.0</v>
      </c>
      <c r="P223" s="159" t="s">
        <v>451</v>
      </c>
      <c r="Q223" s="145">
        <v>200.0</v>
      </c>
      <c r="R223" s="159" t="s">
        <v>451</v>
      </c>
      <c r="S223" s="112"/>
      <c r="T223" s="112"/>
      <c r="U223" s="112"/>
      <c r="V223" s="112"/>
      <c r="W223" s="112"/>
      <c r="X223" s="112"/>
      <c r="Y223" s="112"/>
      <c r="Z223" s="112"/>
    </row>
    <row r="224" ht="14.25" customHeight="1">
      <c r="A224" s="139"/>
      <c r="B224" s="153"/>
      <c r="C224" s="154"/>
      <c r="D224" s="154"/>
      <c r="E224" s="138"/>
      <c r="F224" s="154"/>
      <c r="G224" s="154"/>
      <c r="H224" s="154"/>
      <c r="I224" s="154"/>
      <c r="J224" s="154"/>
      <c r="K224" s="154"/>
      <c r="L224" s="154"/>
      <c r="M224" s="154"/>
      <c r="N224" s="154"/>
      <c r="O224" s="154"/>
      <c r="P224" s="154"/>
      <c r="Q224" s="112"/>
      <c r="R224" s="112"/>
      <c r="S224" s="112"/>
      <c r="T224" s="112"/>
      <c r="U224" s="112"/>
      <c r="V224" s="112"/>
      <c r="W224" s="112"/>
      <c r="X224" s="112"/>
      <c r="Y224" s="112"/>
      <c r="Z224" s="112"/>
    </row>
    <row r="225" ht="14.25" customHeight="1">
      <c r="A225" s="139"/>
      <c r="B225" s="153"/>
      <c r="C225" s="154"/>
      <c r="D225" s="154"/>
      <c r="E225" s="138"/>
      <c r="F225" s="154"/>
      <c r="G225" s="154"/>
      <c r="H225" s="154"/>
      <c r="I225" s="154"/>
      <c r="J225" s="154"/>
      <c r="K225" s="154"/>
      <c r="L225" s="154"/>
      <c r="M225" s="154"/>
      <c r="N225" s="154"/>
      <c r="O225" s="154"/>
      <c r="P225" s="154"/>
      <c r="Q225" s="112"/>
      <c r="R225" s="112"/>
      <c r="S225" s="112"/>
      <c r="T225" s="112"/>
      <c r="U225" s="112"/>
      <c r="V225" s="112"/>
      <c r="W225" s="112"/>
      <c r="X225" s="112"/>
      <c r="Y225" s="112"/>
      <c r="Z225" s="112"/>
    </row>
    <row r="226" ht="14.25" customHeight="1">
      <c r="A226" s="139"/>
      <c r="B226" s="153"/>
      <c r="C226" s="154"/>
      <c r="D226" s="154"/>
      <c r="E226" s="138"/>
      <c r="F226" s="154"/>
      <c r="G226" s="154"/>
      <c r="H226" s="154"/>
      <c r="I226" s="154"/>
      <c r="J226" s="154"/>
      <c r="K226" s="154"/>
      <c r="L226" s="154"/>
      <c r="M226" s="154"/>
      <c r="N226" s="154"/>
      <c r="O226" s="154"/>
      <c r="P226" s="154"/>
      <c r="Q226" s="112"/>
      <c r="R226" s="112"/>
      <c r="S226" s="112"/>
      <c r="T226" s="112"/>
      <c r="U226" s="112"/>
      <c r="V226" s="112"/>
      <c r="W226" s="112"/>
      <c r="X226" s="112"/>
      <c r="Y226" s="112"/>
      <c r="Z226" s="112"/>
    </row>
    <row r="227" ht="14.25" customHeight="1">
      <c r="A227" s="139"/>
      <c r="B227" s="153"/>
      <c r="C227" s="154"/>
      <c r="D227" s="154"/>
      <c r="E227" s="138"/>
      <c r="F227" s="154"/>
      <c r="G227" s="154"/>
      <c r="H227" s="154"/>
      <c r="I227" s="154"/>
      <c r="J227" s="154"/>
      <c r="K227" s="154"/>
      <c r="L227" s="154"/>
      <c r="M227" s="154"/>
      <c r="N227" s="154"/>
      <c r="O227" s="154"/>
      <c r="P227" s="154"/>
      <c r="Q227" s="112"/>
      <c r="R227" s="112"/>
      <c r="S227" s="112"/>
      <c r="T227" s="112"/>
      <c r="U227" s="112"/>
      <c r="V227" s="112"/>
      <c r="W227" s="112"/>
      <c r="X227" s="112"/>
      <c r="Y227" s="112"/>
      <c r="Z227" s="112"/>
    </row>
    <row r="228" ht="14.25" customHeight="1">
      <c r="A228" s="139"/>
      <c r="B228" s="153"/>
      <c r="C228" s="154"/>
      <c r="D228" s="154"/>
      <c r="E228" s="138"/>
      <c r="F228" s="154"/>
      <c r="G228" s="154"/>
      <c r="H228" s="154"/>
      <c r="I228" s="154"/>
      <c r="J228" s="154"/>
      <c r="K228" s="154"/>
      <c r="L228" s="154"/>
      <c r="M228" s="154"/>
      <c r="N228" s="154"/>
      <c r="O228" s="154"/>
      <c r="P228" s="154"/>
      <c r="Q228" s="112"/>
      <c r="R228" s="112"/>
      <c r="S228" s="112"/>
      <c r="T228" s="112"/>
      <c r="U228" s="112"/>
      <c r="V228" s="112"/>
      <c r="W228" s="112"/>
      <c r="X228" s="112"/>
      <c r="Y228" s="112"/>
      <c r="Z228" s="112"/>
    </row>
    <row r="229" ht="14.25" customHeight="1">
      <c r="A229" s="139"/>
      <c r="B229" s="153"/>
      <c r="C229" s="161"/>
      <c r="D229" s="154"/>
      <c r="E229" s="138"/>
      <c r="F229" s="154"/>
      <c r="G229" s="154"/>
      <c r="H229" s="154"/>
      <c r="I229" s="154"/>
      <c r="J229" s="154"/>
      <c r="K229" s="154"/>
      <c r="L229" s="154"/>
      <c r="M229" s="154"/>
      <c r="N229" s="154"/>
      <c r="O229" s="154"/>
      <c r="P229" s="154"/>
      <c r="Q229" s="112"/>
      <c r="R229" s="112"/>
      <c r="S229" s="112"/>
      <c r="T229" s="112"/>
      <c r="U229" s="112"/>
      <c r="V229" s="112"/>
      <c r="W229" s="112"/>
      <c r="X229" s="112"/>
      <c r="Y229" s="112"/>
      <c r="Z229" s="112"/>
    </row>
    <row r="230" ht="14.25" customHeight="1">
      <c r="A230" s="139"/>
      <c r="B230" s="153"/>
      <c r="C230" s="154"/>
      <c r="D230" s="154"/>
      <c r="E230" s="138"/>
      <c r="F230" s="154"/>
      <c r="G230" s="154"/>
      <c r="H230" s="154"/>
      <c r="I230" s="154"/>
      <c r="J230" s="154"/>
      <c r="K230" s="154"/>
      <c r="L230" s="154"/>
      <c r="M230" s="154"/>
      <c r="N230" s="154"/>
      <c r="O230" s="154"/>
      <c r="P230" s="154"/>
      <c r="Q230" s="112"/>
      <c r="R230" s="112"/>
      <c r="S230" s="112"/>
      <c r="T230" s="112"/>
      <c r="U230" s="112"/>
      <c r="V230" s="112"/>
      <c r="W230" s="112"/>
      <c r="X230" s="112"/>
      <c r="Y230" s="112"/>
      <c r="Z230" s="112"/>
    </row>
    <row r="231" ht="14.25" customHeight="1">
      <c r="A231" s="139"/>
      <c r="B231" s="153"/>
      <c r="C231" s="154"/>
      <c r="D231" s="154"/>
      <c r="E231" s="138"/>
      <c r="F231" s="154"/>
      <c r="G231" s="154"/>
      <c r="H231" s="154"/>
      <c r="I231" s="154"/>
      <c r="J231" s="154"/>
      <c r="K231" s="154"/>
      <c r="L231" s="154"/>
      <c r="M231" s="154"/>
      <c r="N231" s="154"/>
      <c r="O231" s="154"/>
      <c r="P231" s="154"/>
      <c r="Q231" s="112"/>
      <c r="R231" s="112"/>
      <c r="S231" s="112"/>
      <c r="T231" s="112"/>
      <c r="U231" s="112"/>
      <c r="V231" s="112"/>
      <c r="W231" s="112"/>
      <c r="X231" s="112"/>
      <c r="Y231" s="112"/>
      <c r="Z231" s="112"/>
    </row>
    <row r="232" ht="14.25" customHeight="1">
      <c r="A232" s="139"/>
      <c r="B232" s="153"/>
      <c r="C232" s="154"/>
      <c r="D232" s="154"/>
      <c r="E232" s="138"/>
      <c r="F232" s="154"/>
      <c r="G232" s="154"/>
      <c r="H232" s="154"/>
      <c r="I232" s="154"/>
      <c r="J232" s="154"/>
      <c r="K232" s="154"/>
      <c r="L232" s="154"/>
      <c r="M232" s="154"/>
      <c r="N232" s="154"/>
      <c r="O232" s="154"/>
      <c r="P232" s="154"/>
      <c r="Q232" s="112"/>
      <c r="R232" s="112"/>
      <c r="S232" s="112"/>
      <c r="T232" s="112"/>
      <c r="U232" s="112"/>
      <c r="V232" s="112"/>
      <c r="W232" s="112"/>
      <c r="X232" s="112"/>
      <c r="Y232" s="112"/>
      <c r="Z232" s="112"/>
    </row>
    <row r="233" ht="14.25" customHeight="1">
      <c r="A233" s="139"/>
      <c r="B233" s="153"/>
      <c r="C233" s="154"/>
      <c r="D233" s="154"/>
      <c r="E233" s="138"/>
      <c r="F233" s="154"/>
      <c r="G233" s="154"/>
      <c r="H233" s="154"/>
      <c r="I233" s="154"/>
      <c r="J233" s="154"/>
      <c r="K233" s="154"/>
      <c r="L233" s="154"/>
      <c r="M233" s="154"/>
      <c r="N233" s="154"/>
      <c r="O233" s="154"/>
      <c r="P233" s="154"/>
      <c r="Q233" s="112"/>
      <c r="R233" s="112"/>
      <c r="S233" s="112"/>
      <c r="T233" s="112"/>
      <c r="U233" s="112"/>
      <c r="V233" s="112"/>
      <c r="W233" s="112"/>
      <c r="X233" s="112"/>
      <c r="Y233" s="112"/>
      <c r="Z233" s="112"/>
    </row>
    <row r="234" ht="14.25" customHeight="1">
      <c r="A234" s="139"/>
      <c r="B234" s="153"/>
      <c r="C234" s="154"/>
      <c r="D234" s="154"/>
      <c r="E234" s="138"/>
      <c r="F234" s="154"/>
      <c r="G234" s="154"/>
      <c r="H234" s="154"/>
      <c r="I234" s="154"/>
      <c r="J234" s="154"/>
      <c r="K234" s="154"/>
      <c r="L234" s="154"/>
      <c r="M234" s="154"/>
      <c r="N234" s="154"/>
      <c r="O234" s="154"/>
      <c r="P234" s="154"/>
      <c r="Q234" s="112"/>
      <c r="R234" s="112"/>
      <c r="S234" s="112"/>
      <c r="T234" s="112"/>
      <c r="U234" s="112"/>
      <c r="V234" s="112"/>
      <c r="W234" s="112"/>
      <c r="X234" s="112"/>
      <c r="Y234" s="112"/>
      <c r="Z234" s="112"/>
    </row>
    <row r="235" ht="14.25" customHeight="1">
      <c r="A235" s="139"/>
      <c r="B235" s="153"/>
      <c r="C235" s="154"/>
      <c r="D235" s="154"/>
      <c r="E235" s="138"/>
      <c r="F235" s="154"/>
      <c r="G235" s="154"/>
      <c r="H235" s="154"/>
      <c r="I235" s="154"/>
      <c r="J235" s="154"/>
      <c r="K235" s="154"/>
      <c r="L235" s="154"/>
      <c r="M235" s="154"/>
      <c r="N235" s="154"/>
      <c r="O235" s="154"/>
      <c r="P235" s="154"/>
      <c r="Q235" s="112"/>
      <c r="R235" s="112"/>
      <c r="S235" s="112"/>
      <c r="T235" s="112"/>
      <c r="U235" s="112"/>
      <c r="V235" s="112"/>
      <c r="W235" s="112"/>
      <c r="X235" s="112"/>
      <c r="Y235" s="112"/>
      <c r="Z235" s="112"/>
    </row>
    <row r="236" ht="14.25" customHeight="1">
      <c r="A236" s="139"/>
      <c r="B236" s="153"/>
      <c r="C236" s="154"/>
      <c r="D236" s="154"/>
      <c r="E236" s="138"/>
      <c r="F236" s="154"/>
      <c r="G236" s="154"/>
      <c r="H236" s="154"/>
      <c r="I236" s="154"/>
      <c r="J236" s="154"/>
      <c r="K236" s="154"/>
      <c r="L236" s="154"/>
      <c r="M236" s="154"/>
      <c r="N236" s="154"/>
      <c r="O236" s="154"/>
      <c r="P236" s="154"/>
      <c r="Q236" s="112"/>
      <c r="R236" s="112"/>
      <c r="S236" s="112"/>
      <c r="T236" s="112"/>
      <c r="U236" s="112"/>
      <c r="V236" s="112"/>
      <c r="W236" s="112"/>
      <c r="X236" s="112"/>
      <c r="Y236" s="112"/>
      <c r="Z236" s="112"/>
    </row>
    <row r="237" ht="14.25" customHeight="1">
      <c r="A237" s="139"/>
      <c r="B237" s="153"/>
      <c r="C237" s="154"/>
      <c r="D237" s="154"/>
      <c r="E237" s="138"/>
      <c r="F237" s="154"/>
      <c r="G237" s="154"/>
      <c r="H237" s="154"/>
      <c r="I237" s="154"/>
      <c r="J237" s="154"/>
      <c r="K237" s="154"/>
      <c r="L237" s="154"/>
      <c r="M237" s="154"/>
      <c r="N237" s="154"/>
      <c r="O237" s="154"/>
      <c r="P237" s="154"/>
      <c r="Q237" s="112"/>
      <c r="R237" s="112"/>
      <c r="S237" s="112"/>
      <c r="T237" s="112"/>
      <c r="U237" s="112"/>
      <c r="V237" s="112"/>
      <c r="W237" s="112"/>
      <c r="X237" s="112"/>
      <c r="Y237" s="112"/>
      <c r="Z237" s="112"/>
    </row>
    <row r="238" ht="14.25" customHeight="1">
      <c r="A238" s="139"/>
      <c r="B238" s="153"/>
      <c r="C238" s="154"/>
      <c r="D238" s="154"/>
      <c r="E238" s="138"/>
      <c r="F238" s="154"/>
      <c r="G238" s="154"/>
      <c r="H238" s="154"/>
      <c r="I238" s="154"/>
      <c r="J238" s="154"/>
      <c r="K238" s="154"/>
      <c r="L238" s="154"/>
      <c r="M238" s="154"/>
      <c r="N238" s="154"/>
      <c r="O238" s="154"/>
      <c r="P238" s="154"/>
      <c r="Q238" s="112"/>
      <c r="R238" s="112"/>
      <c r="S238" s="112"/>
      <c r="T238" s="112"/>
      <c r="U238" s="112"/>
      <c r="V238" s="112"/>
      <c r="W238" s="112"/>
      <c r="X238" s="112"/>
      <c r="Y238" s="112"/>
      <c r="Z238" s="112"/>
    </row>
    <row r="239" ht="14.25" customHeight="1">
      <c r="A239" s="139"/>
      <c r="B239" s="153"/>
      <c r="C239" s="154"/>
      <c r="D239" s="154"/>
      <c r="E239" s="138"/>
      <c r="F239" s="154"/>
      <c r="G239" s="154"/>
      <c r="H239" s="154"/>
      <c r="I239" s="154"/>
      <c r="J239" s="154"/>
      <c r="K239" s="154"/>
      <c r="L239" s="154"/>
      <c r="M239" s="154"/>
      <c r="N239" s="154"/>
      <c r="O239" s="154"/>
      <c r="P239" s="154"/>
      <c r="Q239" s="112"/>
      <c r="R239" s="112"/>
      <c r="S239" s="112"/>
      <c r="T239" s="112"/>
      <c r="U239" s="112"/>
      <c r="V239" s="112"/>
      <c r="W239" s="112"/>
      <c r="X239" s="112"/>
      <c r="Y239" s="112"/>
      <c r="Z239" s="112"/>
    </row>
    <row r="240" ht="14.25" customHeight="1">
      <c r="A240" s="139"/>
      <c r="B240" s="153"/>
      <c r="C240" s="154"/>
      <c r="D240" s="154"/>
      <c r="E240" s="138"/>
      <c r="F240" s="154"/>
      <c r="G240" s="154"/>
      <c r="H240" s="154"/>
      <c r="I240" s="154"/>
      <c r="J240" s="154"/>
      <c r="K240" s="154"/>
      <c r="L240" s="154"/>
      <c r="M240" s="154"/>
      <c r="N240" s="154"/>
      <c r="O240" s="154"/>
      <c r="P240" s="154"/>
      <c r="Q240" s="112"/>
      <c r="R240" s="112"/>
      <c r="S240" s="112"/>
      <c r="T240" s="112"/>
      <c r="U240" s="112"/>
      <c r="V240" s="112"/>
      <c r="W240" s="112"/>
      <c r="X240" s="112"/>
      <c r="Y240" s="112"/>
      <c r="Z240" s="112"/>
    </row>
    <row r="241" ht="14.25" customHeight="1">
      <c r="A241" s="139"/>
      <c r="B241" s="153"/>
      <c r="C241" s="154"/>
      <c r="D241" s="154"/>
      <c r="E241" s="138"/>
      <c r="F241" s="154"/>
      <c r="G241" s="154"/>
      <c r="H241" s="154"/>
      <c r="I241" s="154"/>
      <c r="J241" s="154"/>
      <c r="K241" s="154"/>
      <c r="L241" s="154"/>
      <c r="M241" s="154"/>
      <c r="N241" s="154"/>
      <c r="O241" s="154"/>
      <c r="P241" s="154"/>
      <c r="Q241" s="112"/>
      <c r="R241" s="112"/>
      <c r="S241" s="112"/>
      <c r="T241" s="112"/>
      <c r="U241" s="112"/>
      <c r="V241" s="112"/>
      <c r="W241" s="112"/>
      <c r="X241" s="112"/>
      <c r="Y241" s="112"/>
      <c r="Z241" s="112"/>
    </row>
    <row r="242" ht="14.25" customHeight="1">
      <c r="A242" s="139"/>
      <c r="B242" s="153"/>
      <c r="C242" s="154"/>
      <c r="D242" s="154"/>
      <c r="E242" s="138"/>
      <c r="F242" s="154"/>
      <c r="G242" s="154"/>
      <c r="H242" s="154"/>
      <c r="I242" s="154"/>
      <c r="J242" s="154"/>
      <c r="K242" s="154"/>
      <c r="L242" s="154"/>
      <c r="M242" s="154"/>
      <c r="N242" s="154"/>
      <c r="O242" s="154"/>
      <c r="P242" s="154"/>
      <c r="Q242" s="112"/>
      <c r="R242" s="112"/>
      <c r="S242" s="112"/>
      <c r="T242" s="112"/>
      <c r="U242" s="112"/>
      <c r="V242" s="112"/>
      <c r="W242" s="112"/>
      <c r="X242" s="112"/>
      <c r="Y242" s="112"/>
      <c r="Z242" s="112"/>
    </row>
    <row r="243" ht="14.25" customHeight="1">
      <c r="A243" s="139"/>
      <c r="B243" s="153"/>
      <c r="C243" s="154"/>
      <c r="D243" s="154"/>
      <c r="E243" s="138"/>
      <c r="F243" s="154"/>
      <c r="G243" s="154"/>
      <c r="H243" s="154"/>
      <c r="I243" s="154"/>
      <c r="J243" s="154"/>
      <c r="K243" s="154"/>
      <c r="L243" s="154"/>
      <c r="M243" s="154"/>
      <c r="N243" s="154"/>
      <c r="O243" s="154"/>
      <c r="P243" s="154"/>
      <c r="Q243" s="112"/>
      <c r="R243" s="112"/>
      <c r="S243" s="112"/>
      <c r="T243" s="112"/>
      <c r="U243" s="112"/>
      <c r="V243" s="112"/>
      <c r="W243" s="112"/>
      <c r="X243" s="112"/>
      <c r="Y243" s="112"/>
      <c r="Z243" s="112"/>
    </row>
    <row r="244" ht="14.25" customHeight="1">
      <c r="A244" s="139"/>
      <c r="B244" s="153"/>
      <c r="C244" s="154"/>
      <c r="D244" s="154"/>
      <c r="E244" s="138"/>
      <c r="F244" s="154"/>
      <c r="G244" s="154"/>
      <c r="H244" s="154"/>
      <c r="I244" s="154"/>
      <c r="J244" s="154"/>
      <c r="K244" s="154"/>
      <c r="L244" s="154"/>
      <c r="M244" s="154"/>
      <c r="N244" s="154"/>
      <c r="O244" s="154"/>
      <c r="P244" s="154"/>
      <c r="Q244" s="112"/>
      <c r="R244" s="112"/>
      <c r="S244" s="112"/>
      <c r="T244" s="112"/>
      <c r="U244" s="112"/>
      <c r="V244" s="112"/>
      <c r="W244" s="112"/>
      <c r="X244" s="112"/>
      <c r="Y244" s="112"/>
      <c r="Z244" s="112"/>
    </row>
    <row r="245" ht="14.25" customHeight="1">
      <c r="A245" s="139"/>
      <c r="B245" s="153"/>
      <c r="C245" s="154"/>
      <c r="D245" s="154"/>
      <c r="E245" s="138"/>
      <c r="F245" s="154"/>
      <c r="G245" s="154"/>
      <c r="H245" s="154"/>
      <c r="I245" s="154"/>
      <c r="J245" s="154"/>
      <c r="K245" s="154"/>
      <c r="L245" s="154"/>
      <c r="M245" s="154"/>
      <c r="N245" s="154"/>
      <c r="O245" s="154"/>
      <c r="P245" s="154"/>
      <c r="Q245" s="112"/>
      <c r="R245" s="112"/>
      <c r="S245" s="112"/>
      <c r="T245" s="112"/>
      <c r="U245" s="112"/>
      <c r="V245" s="112"/>
      <c r="W245" s="112"/>
      <c r="X245" s="112"/>
      <c r="Y245" s="112"/>
      <c r="Z245" s="112"/>
    </row>
    <row r="246" ht="14.25" customHeight="1">
      <c r="A246" s="139"/>
      <c r="B246" s="153"/>
      <c r="C246" s="154"/>
      <c r="D246" s="154"/>
      <c r="E246" s="138"/>
      <c r="F246" s="154"/>
      <c r="G246" s="154"/>
      <c r="H246" s="154"/>
      <c r="I246" s="154"/>
      <c r="J246" s="154"/>
      <c r="K246" s="154"/>
      <c r="L246" s="154"/>
      <c r="M246" s="154"/>
      <c r="N246" s="154"/>
      <c r="O246" s="154"/>
      <c r="P246" s="154"/>
      <c r="Q246" s="112"/>
      <c r="R246" s="112"/>
      <c r="S246" s="112"/>
      <c r="T246" s="112"/>
      <c r="U246" s="112"/>
      <c r="V246" s="112"/>
      <c r="W246" s="112"/>
      <c r="X246" s="112"/>
      <c r="Y246" s="112"/>
      <c r="Z246" s="112"/>
    </row>
    <row r="247" ht="14.25" customHeight="1">
      <c r="A247" s="139"/>
      <c r="B247" s="153"/>
      <c r="C247" s="154"/>
      <c r="D247" s="154"/>
      <c r="E247" s="138"/>
      <c r="F247" s="154"/>
      <c r="G247" s="154"/>
      <c r="H247" s="154"/>
      <c r="I247" s="154"/>
      <c r="J247" s="154"/>
      <c r="K247" s="154"/>
      <c r="L247" s="154"/>
      <c r="M247" s="154"/>
      <c r="N247" s="154"/>
      <c r="O247" s="154"/>
      <c r="P247" s="154"/>
      <c r="Q247" s="112"/>
      <c r="R247" s="112"/>
      <c r="S247" s="112"/>
      <c r="T247" s="112"/>
      <c r="U247" s="112"/>
      <c r="V247" s="112"/>
      <c r="W247" s="112"/>
      <c r="X247" s="112"/>
      <c r="Y247" s="112"/>
      <c r="Z247" s="112"/>
    </row>
    <row r="248" ht="14.25" customHeight="1">
      <c r="A248" s="139"/>
      <c r="B248" s="153"/>
      <c r="C248" s="154"/>
      <c r="D248" s="154"/>
      <c r="E248" s="138"/>
      <c r="F248" s="154"/>
      <c r="G248" s="154"/>
      <c r="H248" s="154"/>
      <c r="I248" s="154"/>
      <c r="J248" s="154"/>
      <c r="K248" s="154"/>
      <c r="L248" s="154"/>
      <c r="M248" s="154"/>
      <c r="N248" s="154"/>
      <c r="O248" s="154"/>
      <c r="P248" s="154"/>
      <c r="Q248" s="112"/>
      <c r="R248" s="112"/>
      <c r="S248" s="112"/>
      <c r="T248" s="112"/>
      <c r="U248" s="112"/>
      <c r="V248" s="112"/>
      <c r="W248" s="112"/>
      <c r="X248" s="112"/>
      <c r="Y248" s="112"/>
      <c r="Z248" s="112"/>
    </row>
    <row r="249" ht="14.25" customHeight="1">
      <c r="A249" s="139"/>
      <c r="B249" s="153"/>
      <c r="C249" s="154"/>
      <c r="D249" s="154"/>
      <c r="E249" s="138"/>
      <c r="F249" s="154"/>
      <c r="G249" s="154"/>
      <c r="H249" s="154"/>
      <c r="I249" s="154"/>
      <c r="J249" s="154"/>
      <c r="K249" s="154"/>
      <c r="L249" s="154"/>
      <c r="M249" s="154"/>
      <c r="N249" s="154"/>
      <c r="O249" s="154"/>
      <c r="P249" s="154"/>
      <c r="Q249" s="112"/>
      <c r="R249" s="112"/>
      <c r="S249" s="112"/>
      <c r="T249" s="112"/>
      <c r="U249" s="112"/>
      <c r="V249" s="112"/>
      <c r="W249" s="112"/>
      <c r="X249" s="112"/>
      <c r="Y249" s="112"/>
      <c r="Z249" s="112"/>
    </row>
    <row r="250" ht="14.25" customHeight="1">
      <c r="A250" s="139"/>
      <c r="B250" s="153"/>
      <c r="C250" s="154"/>
      <c r="D250" s="154"/>
      <c r="E250" s="138"/>
      <c r="F250" s="154"/>
      <c r="G250" s="154"/>
      <c r="H250" s="154"/>
      <c r="I250" s="154"/>
      <c r="J250" s="154"/>
      <c r="K250" s="154"/>
      <c r="L250" s="154"/>
      <c r="M250" s="154"/>
      <c r="N250" s="154"/>
      <c r="O250" s="154"/>
      <c r="P250" s="154"/>
      <c r="Q250" s="112"/>
      <c r="R250" s="112"/>
      <c r="S250" s="112"/>
      <c r="T250" s="112"/>
      <c r="U250" s="112"/>
      <c r="V250" s="112"/>
      <c r="W250" s="112"/>
      <c r="X250" s="112"/>
      <c r="Y250" s="112"/>
      <c r="Z250" s="112"/>
    </row>
    <row r="251" ht="14.25" customHeight="1">
      <c r="A251" s="139"/>
      <c r="B251" s="153"/>
      <c r="C251" s="154"/>
      <c r="D251" s="154"/>
      <c r="E251" s="138"/>
      <c r="F251" s="154"/>
      <c r="G251" s="154"/>
      <c r="H251" s="154"/>
      <c r="I251" s="154"/>
      <c r="J251" s="154"/>
      <c r="K251" s="154"/>
      <c r="L251" s="154"/>
      <c r="M251" s="154"/>
      <c r="N251" s="154"/>
      <c r="O251" s="154"/>
      <c r="P251" s="154"/>
      <c r="Q251" s="112"/>
      <c r="R251" s="112"/>
      <c r="S251" s="112"/>
      <c r="T251" s="112"/>
      <c r="U251" s="112"/>
      <c r="V251" s="112"/>
      <c r="W251" s="112"/>
      <c r="X251" s="112"/>
      <c r="Y251" s="112"/>
      <c r="Z251" s="112"/>
    </row>
    <row r="252" ht="14.25" customHeight="1">
      <c r="A252" s="139"/>
      <c r="B252" s="153"/>
      <c r="C252" s="154"/>
      <c r="D252" s="154"/>
      <c r="E252" s="138"/>
      <c r="F252" s="154"/>
      <c r="G252" s="154"/>
      <c r="H252" s="154"/>
      <c r="I252" s="154"/>
      <c r="J252" s="154"/>
      <c r="K252" s="154"/>
      <c r="L252" s="154"/>
      <c r="M252" s="154"/>
      <c r="N252" s="154"/>
      <c r="O252" s="154"/>
      <c r="P252" s="154"/>
      <c r="Q252" s="112"/>
      <c r="R252" s="112"/>
      <c r="S252" s="112"/>
      <c r="T252" s="112"/>
      <c r="U252" s="112"/>
      <c r="V252" s="112"/>
      <c r="W252" s="112"/>
      <c r="X252" s="112"/>
      <c r="Y252" s="112"/>
      <c r="Z252" s="112"/>
    </row>
    <row r="253" ht="14.25" customHeight="1">
      <c r="A253" s="139"/>
      <c r="B253" s="153"/>
      <c r="C253" s="154"/>
      <c r="D253" s="154"/>
      <c r="E253" s="138"/>
      <c r="F253" s="154"/>
      <c r="G253" s="154"/>
      <c r="H253" s="154"/>
      <c r="I253" s="154"/>
      <c r="J253" s="154"/>
      <c r="K253" s="154"/>
      <c r="L253" s="154"/>
      <c r="M253" s="154"/>
      <c r="N253" s="154"/>
      <c r="O253" s="154"/>
      <c r="P253" s="154"/>
      <c r="Q253" s="112"/>
      <c r="R253" s="112"/>
      <c r="S253" s="112"/>
      <c r="T253" s="112"/>
      <c r="U253" s="112"/>
      <c r="V253" s="112"/>
      <c r="W253" s="112"/>
      <c r="X253" s="112"/>
      <c r="Y253" s="112"/>
      <c r="Z253" s="112"/>
    </row>
    <row r="254" ht="14.25" customHeight="1">
      <c r="A254" s="139"/>
      <c r="B254" s="153"/>
      <c r="C254" s="154"/>
      <c r="D254" s="154"/>
      <c r="E254" s="138"/>
      <c r="F254" s="154"/>
      <c r="G254" s="154"/>
      <c r="H254" s="154"/>
      <c r="I254" s="154"/>
      <c r="J254" s="154"/>
      <c r="K254" s="154"/>
      <c r="L254" s="154"/>
      <c r="M254" s="154"/>
      <c r="N254" s="154"/>
      <c r="O254" s="154"/>
      <c r="P254" s="154"/>
      <c r="Q254" s="112"/>
      <c r="R254" s="112"/>
      <c r="S254" s="112"/>
      <c r="T254" s="112"/>
      <c r="U254" s="112"/>
      <c r="V254" s="112"/>
      <c r="W254" s="112"/>
      <c r="X254" s="112"/>
      <c r="Y254" s="112"/>
      <c r="Z254" s="112"/>
    </row>
    <row r="255" ht="14.25" customHeight="1">
      <c r="A255" s="139"/>
      <c r="B255" s="153"/>
      <c r="C255" s="154"/>
      <c r="D255" s="154"/>
      <c r="E255" s="138"/>
      <c r="F255" s="154"/>
      <c r="G255" s="154"/>
      <c r="H255" s="154"/>
      <c r="I255" s="154"/>
      <c r="J255" s="154"/>
      <c r="K255" s="154"/>
      <c r="L255" s="154"/>
      <c r="M255" s="154"/>
      <c r="N255" s="154"/>
      <c r="O255" s="154"/>
      <c r="P255" s="154"/>
      <c r="Q255" s="112"/>
      <c r="R255" s="112"/>
      <c r="S255" s="112"/>
      <c r="T255" s="112"/>
      <c r="U255" s="112"/>
      <c r="V255" s="112"/>
      <c r="W255" s="112"/>
      <c r="X255" s="112"/>
      <c r="Y255" s="112"/>
      <c r="Z255" s="112"/>
    </row>
    <row r="256" ht="14.25" customHeight="1">
      <c r="A256" s="139"/>
      <c r="B256" s="153"/>
      <c r="C256" s="154"/>
      <c r="D256" s="154"/>
      <c r="E256" s="138"/>
      <c r="F256" s="154"/>
      <c r="G256" s="154"/>
      <c r="H256" s="154"/>
      <c r="I256" s="154"/>
      <c r="J256" s="154"/>
      <c r="K256" s="154"/>
      <c r="L256" s="154"/>
      <c r="M256" s="154"/>
      <c r="N256" s="154"/>
      <c r="O256" s="154"/>
      <c r="P256" s="154"/>
      <c r="Q256" s="112"/>
      <c r="R256" s="112"/>
      <c r="S256" s="112"/>
      <c r="T256" s="112"/>
      <c r="U256" s="112"/>
      <c r="V256" s="112"/>
      <c r="W256" s="112"/>
      <c r="X256" s="112"/>
      <c r="Y256" s="112"/>
      <c r="Z256" s="112"/>
    </row>
    <row r="257" ht="14.25" customHeight="1">
      <c r="A257" s="139"/>
      <c r="B257" s="153"/>
      <c r="C257" s="154"/>
      <c r="D257" s="154"/>
      <c r="E257" s="138"/>
      <c r="F257" s="154"/>
      <c r="G257" s="154"/>
      <c r="H257" s="154"/>
      <c r="I257" s="154"/>
      <c r="J257" s="154"/>
      <c r="K257" s="154"/>
      <c r="L257" s="154"/>
      <c r="M257" s="154"/>
      <c r="N257" s="154"/>
      <c r="O257" s="154"/>
      <c r="P257" s="154"/>
      <c r="Q257" s="112"/>
      <c r="R257" s="112"/>
      <c r="S257" s="112"/>
      <c r="T257" s="112"/>
      <c r="U257" s="112"/>
      <c r="V257" s="112"/>
      <c r="W257" s="112"/>
      <c r="X257" s="112"/>
      <c r="Y257" s="112"/>
      <c r="Z257" s="112"/>
    </row>
    <row r="258" ht="14.25" customHeight="1">
      <c r="A258" s="139"/>
      <c r="B258" s="153"/>
      <c r="C258" s="154"/>
      <c r="D258" s="154"/>
      <c r="E258" s="138"/>
      <c r="F258" s="154"/>
      <c r="G258" s="154"/>
      <c r="H258" s="154"/>
      <c r="I258" s="154"/>
      <c r="J258" s="154"/>
      <c r="K258" s="154"/>
      <c r="L258" s="154"/>
      <c r="M258" s="154"/>
      <c r="N258" s="154"/>
      <c r="O258" s="154"/>
      <c r="P258" s="154"/>
      <c r="Q258" s="112"/>
      <c r="R258" s="112"/>
      <c r="S258" s="112"/>
      <c r="T258" s="112"/>
      <c r="U258" s="112"/>
      <c r="V258" s="112"/>
      <c r="W258" s="112"/>
      <c r="X258" s="112"/>
      <c r="Y258" s="112"/>
      <c r="Z258" s="112"/>
    </row>
    <row r="259" ht="14.25" customHeight="1">
      <c r="A259" s="139"/>
      <c r="B259" s="153"/>
      <c r="C259" s="154"/>
      <c r="D259" s="154"/>
      <c r="E259" s="138"/>
      <c r="F259" s="154"/>
      <c r="G259" s="154"/>
      <c r="H259" s="154"/>
      <c r="I259" s="154"/>
      <c r="J259" s="154"/>
      <c r="K259" s="154"/>
      <c r="L259" s="154"/>
      <c r="M259" s="154"/>
      <c r="N259" s="154"/>
      <c r="O259" s="154"/>
      <c r="P259" s="154"/>
      <c r="Q259" s="112"/>
      <c r="R259" s="112"/>
      <c r="S259" s="112"/>
      <c r="T259" s="112"/>
      <c r="U259" s="112"/>
      <c r="V259" s="112"/>
      <c r="W259" s="112"/>
      <c r="X259" s="112"/>
      <c r="Y259" s="112"/>
      <c r="Z259" s="112"/>
    </row>
    <row r="260" ht="14.25" customHeight="1">
      <c r="A260" s="139"/>
      <c r="B260" s="153"/>
      <c r="C260" s="154"/>
      <c r="D260" s="154"/>
      <c r="E260" s="138"/>
      <c r="F260" s="154"/>
      <c r="G260" s="154"/>
      <c r="H260" s="154"/>
      <c r="I260" s="154"/>
      <c r="J260" s="154"/>
      <c r="K260" s="154"/>
      <c r="L260" s="154"/>
      <c r="M260" s="154"/>
      <c r="N260" s="154"/>
      <c r="O260" s="154"/>
      <c r="P260" s="154"/>
      <c r="Q260" s="112"/>
      <c r="R260" s="112"/>
      <c r="S260" s="112"/>
      <c r="T260" s="112"/>
      <c r="U260" s="112"/>
      <c r="V260" s="112"/>
      <c r="W260" s="112"/>
      <c r="X260" s="112"/>
      <c r="Y260" s="112"/>
      <c r="Z260" s="112"/>
    </row>
    <row r="261" ht="14.25" customHeight="1">
      <c r="A261" s="139"/>
      <c r="B261" s="153"/>
      <c r="C261" s="154"/>
      <c r="D261" s="154"/>
      <c r="E261" s="138"/>
      <c r="F261" s="154"/>
      <c r="G261" s="154"/>
      <c r="H261" s="154"/>
      <c r="I261" s="154"/>
      <c r="J261" s="154"/>
      <c r="K261" s="154"/>
      <c r="L261" s="154"/>
      <c r="M261" s="154"/>
      <c r="N261" s="154"/>
      <c r="O261" s="154"/>
      <c r="P261" s="154"/>
      <c r="Q261" s="112"/>
      <c r="R261" s="112"/>
      <c r="S261" s="112"/>
      <c r="T261" s="112"/>
      <c r="U261" s="112"/>
      <c r="V261" s="112"/>
      <c r="W261" s="112"/>
      <c r="X261" s="112"/>
      <c r="Y261" s="112"/>
      <c r="Z261" s="112"/>
    </row>
    <row r="262" ht="14.25" customHeight="1">
      <c r="A262" s="139"/>
      <c r="B262" s="153"/>
      <c r="C262" s="154"/>
      <c r="D262" s="154"/>
      <c r="E262" s="138"/>
      <c r="F262" s="154"/>
      <c r="G262" s="154"/>
      <c r="H262" s="154"/>
      <c r="I262" s="154"/>
      <c r="J262" s="154"/>
      <c r="K262" s="154"/>
      <c r="L262" s="154"/>
      <c r="M262" s="154"/>
      <c r="N262" s="154"/>
      <c r="O262" s="154"/>
      <c r="P262" s="154"/>
      <c r="Q262" s="112"/>
      <c r="R262" s="112"/>
      <c r="S262" s="112"/>
      <c r="T262" s="112"/>
      <c r="U262" s="112"/>
      <c r="V262" s="112"/>
      <c r="W262" s="112"/>
      <c r="X262" s="112"/>
      <c r="Y262" s="112"/>
      <c r="Z262" s="112"/>
    </row>
    <row r="263" ht="14.25" customHeight="1">
      <c r="A263" s="139"/>
      <c r="B263" s="153"/>
      <c r="C263" s="154"/>
      <c r="D263" s="154"/>
      <c r="E263" s="138"/>
      <c r="F263" s="154"/>
      <c r="G263" s="154"/>
      <c r="H263" s="154"/>
      <c r="I263" s="154"/>
      <c r="J263" s="154"/>
      <c r="K263" s="154"/>
      <c r="L263" s="154"/>
      <c r="M263" s="154"/>
      <c r="N263" s="154"/>
      <c r="O263" s="154"/>
      <c r="P263" s="154"/>
      <c r="Q263" s="112"/>
      <c r="R263" s="112"/>
      <c r="S263" s="112"/>
      <c r="T263" s="112"/>
      <c r="U263" s="112"/>
      <c r="V263" s="112"/>
      <c r="W263" s="112"/>
      <c r="X263" s="112"/>
      <c r="Y263" s="112"/>
      <c r="Z263" s="112"/>
    </row>
    <row r="264" ht="14.25" customHeight="1">
      <c r="A264" s="139"/>
      <c r="B264" s="153"/>
      <c r="C264" s="154"/>
      <c r="D264" s="154"/>
      <c r="E264" s="138"/>
      <c r="F264" s="154"/>
      <c r="G264" s="154"/>
      <c r="H264" s="154"/>
      <c r="I264" s="154"/>
      <c r="J264" s="154"/>
      <c r="K264" s="154"/>
      <c r="L264" s="154"/>
      <c r="M264" s="154"/>
      <c r="N264" s="154"/>
      <c r="O264" s="154"/>
      <c r="P264" s="154"/>
      <c r="Q264" s="112"/>
      <c r="R264" s="112"/>
      <c r="S264" s="112"/>
      <c r="T264" s="112"/>
      <c r="U264" s="112"/>
      <c r="V264" s="112"/>
      <c r="W264" s="112"/>
      <c r="X264" s="112"/>
      <c r="Y264" s="112"/>
      <c r="Z264" s="112"/>
    </row>
    <row r="265" ht="14.25" customHeight="1">
      <c r="A265" s="139"/>
      <c r="B265" s="153"/>
      <c r="C265" s="154"/>
      <c r="D265" s="154"/>
      <c r="E265" s="138"/>
      <c r="F265" s="154"/>
      <c r="G265" s="154"/>
      <c r="H265" s="154"/>
      <c r="I265" s="154"/>
      <c r="J265" s="154"/>
      <c r="K265" s="154"/>
      <c r="L265" s="154"/>
      <c r="M265" s="154"/>
      <c r="N265" s="154"/>
      <c r="O265" s="154"/>
      <c r="P265" s="154"/>
      <c r="Q265" s="112"/>
      <c r="R265" s="112"/>
      <c r="S265" s="112"/>
      <c r="T265" s="112"/>
      <c r="U265" s="112"/>
      <c r="V265" s="112"/>
      <c r="W265" s="112"/>
      <c r="X265" s="112"/>
      <c r="Y265" s="112"/>
      <c r="Z265" s="112"/>
    </row>
    <row r="266" ht="14.25" customHeight="1">
      <c r="A266" s="139"/>
      <c r="B266" s="153"/>
      <c r="C266" s="154"/>
      <c r="D266" s="154"/>
      <c r="E266" s="138"/>
      <c r="F266" s="154"/>
      <c r="G266" s="154"/>
      <c r="H266" s="154"/>
      <c r="I266" s="154"/>
      <c r="J266" s="154"/>
      <c r="K266" s="154"/>
      <c r="L266" s="154"/>
      <c r="M266" s="154"/>
      <c r="N266" s="154"/>
      <c r="O266" s="154"/>
      <c r="P266" s="154"/>
      <c r="Q266" s="112"/>
      <c r="R266" s="112"/>
      <c r="S266" s="112"/>
      <c r="T266" s="112"/>
      <c r="U266" s="112"/>
      <c r="V266" s="112"/>
      <c r="W266" s="112"/>
      <c r="X266" s="112"/>
      <c r="Y266" s="112"/>
      <c r="Z266" s="112"/>
    </row>
    <row r="267" ht="14.25" customHeight="1">
      <c r="A267" s="139"/>
      <c r="B267" s="153"/>
      <c r="C267" s="154"/>
      <c r="D267" s="154"/>
      <c r="E267" s="138"/>
      <c r="F267" s="154"/>
      <c r="G267" s="154"/>
      <c r="H267" s="154"/>
      <c r="I267" s="154"/>
      <c r="J267" s="154"/>
      <c r="K267" s="154"/>
      <c r="L267" s="154"/>
      <c r="M267" s="154"/>
      <c r="N267" s="154"/>
      <c r="O267" s="154"/>
      <c r="P267" s="154"/>
      <c r="Q267" s="112"/>
      <c r="R267" s="112"/>
      <c r="S267" s="112"/>
      <c r="T267" s="112"/>
      <c r="U267" s="112"/>
      <c r="V267" s="112"/>
      <c r="W267" s="112"/>
      <c r="X267" s="112"/>
      <c r="Y267" s="112"/>
      <c r="Z267" s="112"/>
    </row>
    <row r="268" ht="14.25" customHeight="1">
      <c r="A268" s="139"/>
      <c r="B268" s="153"/>
      <c r="C268" s="154"/>
      <c r="D268" s="154"/>
      <c r="E268" s="138"/>
      <c r="F268" s="154"/>
      <c r="G268" s="154"/>
      <c r="H268" s="154"/>
      <c r="I268" s="154"/>
      <c r="J268" s="154"/>
      <c r="K268" s="154"/>
      <c r="L268" s="154"/>
      <c r="M268" s="154"/>
      <c r="N268" s="154"/>
      <c r="O268" s="154"/>
      <c r="P268" s="154"/>
      <c r="Q268" s="112"/>
      <c r="R268" s="112"/>
      <c r="S268" s="112"/>
      <c r="T268" s="112"/>
      <c r="U268" s="112"/>
      <c r="V268" s="112"/>
      <c r="W268" s="112"/>
      <c r="X268" s="112"/>
      <c r="Y268" s="112"/>
      <c r="Z268" s="112"/>
    </row>
    <row r="269" ht="14.25" customHeight="1">
      <c r="A269" s="139"/>
      <c r="B269" s="153"/>
      <c r="C269" s="154"/>
      <c r="D269" s="154"/>
      <c r="E269" s="138"/>
      <c r="F269" s="154"/>
      <c r="G269" s="154"/>
      <c r="H269" s="154"/>
      <c r="I269" s="154"/>
      <c r="J269" s="154"/>
      <c r="K269" s="154"/>
      <c r="L269" s="154"/>
      <c r="M269" s="154"/>
      <c r="N269" s="154"/>
      <c r="O269" s="154"/>
      <c r="P269" s="154"/>
      <c r="Q269" s="112"/>
      <c r="R269" s="112"/>
      <c r="S269" s="112"/>
      <c r="T269" s="112"/>
      <c r="U269" s="112"/>
      <c r="V269" s="112"/>
      <c r="W269" s="112"/>
      <c r="X269" s="112"/>
      <c r="Y269" s="112"/>
      <c r="Z269" s="112"/>
    </row>
    <row r="270" ht="14.25" customHeight="1">
      <c r="A270" s="139"/>
      <c r="B270" s="153"/>
      <c r="C270" s="154"/>
      <c r="D270" s="154"/>
      <c r="E270" s="138"/>
      <c r="F270" s="154"/>
      <c r="G270" s="154"/>
      <c r="H270" s="154"/>
      <c r="I270" s="154"/>
      <c r="J270" s="154"/>
      <c r="K270" s="154"/>
      <c r="L270" s="154"/>
      <c r="M270" s="154"/>
      <c r="N270" s="154"/>
      <c r="O270" s="154"/>
      <c r="P270" s="154"/>
      <c r="Q270" s="112"/>
      <c r="R270" s="112"/>
      <c r="S270" s="112"/>
      <c r="T270" s="112"/>
      <c r="U270" s="112"/>
      <c r="V270" s="112"/>
      <c r="W270" s="112"/>
      <c r="X270" s="112"/>
      <c r="Y270" s="112"/>
      <c r="Z270" s="112"/>
    </row>
    <row r="271" ht="14.25" customHeight="1">
      <c r="A271" s="139"/>
      <c r="B271" s="153"/>
      <c r="C271" s="154"/>
      <c r="D271" s="154"/>
      <c r="E271" s="138"/>
      <c r="F271" s="154"/>
      <c r="G271" s="154"/>
      <c r="H271" s="154"/>
      <c r="I271" s="154"/>
      <c r="J271" s="154"/>
      <c r="K271" s="154"/>
      <c r="L271" s="154"/>
      <c r="M271" s="154"/>
      <c r="N271" s="154"/>
      <c r="O271" s="154"/>
      <c r="P271" s="154"/>
      <c r="Q271" s="112"/>
      <c r="R271" s="112"/>
      <c r="S271" s="112"/>
      <c r="T271" s="112"/>
      <c r="U271" s="112"/>
      <c r="V271" s="112"/>
      <c r="W271" s="112"/>
      <c r="X271" s="112"/>
      <c r="Y271" s="112"/>
      <c r="Z271" s="112"/>
    </row>
    <row r="272" ht="14.25" customHeight="1">
      <c r="A272" s="139"/>
      <c r="B272" s="153"/>
      <c r="C272" s="154"/>
      <c r="D272" s="154"/>
      <c r="E272" s="138"/>
      <c r="F272" s="154"/>
      <c r="G272" s="154"/>
      <c r="H272" s="154"/>
      <c r="I272" s="154"/>
      <c r="J272" s="154"/>
      <c r="K272" s="154"/>
      <c r="L272" s="154"/>
      <c r="M272" s="154"/>
      <c r="N272" s="154"/>
      <c r="O272" s="154"/>
      <c r="P272" s="154"/>
      <c r="Q272" s="112"/>
      <c r="R272" s="112"/>
      <c r="S272" s="112"/>
      <c r="T272" s="112"/>
      <c r="U272" s="112"/>
      <c r="V272" s="112"/>
      <c r="W272" s="112"/>
      <c r="X272" s="112"/>
      <c r="Y272" s="112"/>
      <c r="Z272" s="112"/>
    </row>
    <row r="273" ht="14.25" customHeight="1">
      <c r="A273" s="139"/>
      <c r="B273" s="153"/>
      <c r="C273" s="154"/>
      <c r="D273" s="154"/>
      <c r="E273" s="138"/>
      <c r="F273" s="154"/>
      <c r="G273" s="154"/>
      <c r="H273" s="154"/>
      <c r="I273" s="154"/>
      <c r="J273" s="154"/>
      <c r="K273" s="154"/>
      <c r="L273" s="154"/>
      <c r="M273" s="154"/>
      <c r="N273" s="154"/>
      <c r="O273" s="154"/>
      <c r="P273" s="154"/>
      <c r="Q273" s="112"/>
      <c r="R273" s="112"/>
      <c r="S273" s="112"/>
      <c r="T273" s="112"/>
      <c r="U273" s="112"/>
      <c r="V273" s="112"/>
      <c r="W273" s="112"/>
      <c r="X273" s="112"/>
      <c r="Y273" s="112"/>
      <c r="Z273" s="112"/>
    </row>
    <row r="274" ht="14.25" customHeight="1">
      <c r="A274" s="139"/>
      <c r="B274" s="153"/>
      <c r="C274" s="154"/>
      <c r="D274" s="154"/>
      <c r="E274" s="138"/>
      <c r="F274" s="154"/>
      <c r="G274" s="154"/>
      <c r="H274" s="154"/>
      <c r="I274" s="154"/>
      <c r="J274" s="154"/>
      <c r="K274" s="154"/>
      <c r="L274" s="154"/>
      <c r="M274" s="154"/>
      <c r="N274" s="154"/>
      <c r="O274" s="154"/>
      <c r="P274" s="154"/>
      <c r="Q274" s="112"/>
      <c r="R274" s="112"/>
      <c r="S274" s="112"/>
      <c r="T274" s="112"/>
      <c r="U274" s="112"/>
      <c r="V274" s="112"/>
      <c r="W274" s="112"/>
      <c r="X274" s="112"/>
      <c r="Y274" s="112"/>
      <c r="Z274" s="112"/>
    </row>
    <row r="275" ht="14.25" customHeight="1">
      <c r="A275" s="139"/>
      <c r="B275" s="153"/>
      <c r="C275" s="154"/>
      <c r="D275" s="154"/>
      <c r="E275" s="138"/>
      <c r="F275" s="154"/>
      <c r="G275" s="154"/>
      <c r="H275" s="154"/>
      <c r="I275" s="154"/>
      <c r="J275" s="154"/>
      <c r="K275" s="154"/>
      <c r="L275" s="154"/>
      <c r="M275" s="154"/>
      <c r="N275" s="154"/>
      <c r="O275" s="154"/>
      <c r="P275" s="154"/>
      <c r="Q275" s="112"/>
      <c r="R275" s="112"/>
      <c r="S275" s="112"/>
      <c r="T275" s="112"/>
      <c r="U275" s="112"/>
      <c r="V275" s="112"/>
      <c r="W275" s="112"/>
      <c r="X275" s="112"/>
      <c r="Y275" s="112"/>
      <c r="Z275" s="112"/>
    </row>
    <row r="276" ht="14.25" customHeight="1">
      <c r="A276" s="139"/>
      <c r="B276" s="153"/>
      <c r="C276" s="154"/>
      <c r="D276" s="154"/>
      <c r="E276" s="138"/>
      <c r="F276" s="154"/>
      <c r="G276" s="154"/>
      <c r="H276" s="154"/>
      <c r="I276" s="154"/>
      <c r="J276" s="154"/>
      <c r="K276" s="154"/>
      <c r="L276" s="154"/>
      <c r="M276" s="154"/>
      <c r="N276" s="154"/>
      <c r="O276" s="154"/>
      <c r="P276" s="154"/>
      <c r="Q276" s="112"/>
      <c r="R276" s="112"/>
      <c r="S276" s="112"/>
      <c r="T276" s="112"/>
      <c r="U276" s="112"/>
      <c r="V276" s="112"/>
      <c r="W276" s="112"/>
      <c r="X276" s="112"/>
      <c r="Y276" s="112"/>
      <c r="Z276" s="112"/>
    </row>
    <row r="277" ht="14.25" customHeight="1">
      <c r="A277" s="139"/>
      <c r="B277" s="153"/>
      <c r="C277" s="154"/>
      <c r="D277" s="154"/>
      <c r="E277" s="138"/>
      <c r="F277" s="154"/>
      <c r="G277" s="154"/>
      <c r="H277" s="154"/>
      <c r="I277" s="154"/>
      <c r="J277" s="154"/>
      <c r="K277" s="154"/>
      <c r="L277" s="154"/>
      <c r="M277" s="154"/>
      <c r="N277" s="154"/>
      <c r="O277" s="154"/>
      <c r="P277" s="154"/>
      <c r="Q277" s="112"/>
      <c r="R277" s="112"/>
      <c r="S277" s="112"/>
      <c r="T277" s="112"/>
      <c r="U277" s="112"/>
      <c r="V277" s="112"/>
      <c r="W277" s="112"/>
      <c r="X277" s="112"/>
      <c r="Y277" s="112"/>
      <c r="Z277" s="112"/>
    </row>
    <row r="278" ht="14.25" customHeight="1">
      <c r="A278" s="139"/>
      <c r="B278" s="153"/>
      <c r="C278" s="154"/>
      <c r="D278" s="154"/>
      <c r="E278" s="138"/>
      <c r="F278" s="154"/>
      <c r="G278" s="154"/>
      <c r="H278" s="154"/>
      <c r="I278" s="154"/>
      <c r="J278" s="154"/>
      <c r="K278" s="154"/>
      <c r="L278" s="154"/>
      <c r="M278" s="154"/>
      <c r="N278" s="154"/>
      <c r="O278" s="154"/>
      <c r="P278" s="154"/>
      <c r="Q278" s="112"/>
      <c r="R278" s="112"/>
      <c r="S278" s="112"/>
      <c r="T278" s="112"/>
      <c r="U278" s="112"/>
      <c r="V278" s="112"/>
      <c r="W278" s="112"/>
      <c r="X278" s="112"/>
      <c r="Y278" s="112"/>
      <c r="Z278" s="112"/>
    </row>
    <row r="279" ht="14.25" customHeight="1">
      <c r="A279" s="139"/>
      <c r="B279" s="153"/>
      <c r="C279" s="154"/>
      <c r="D279" s="154"/>
      <c r="E279" s="138"/>
      <c r="F279" s="154"/>
      <c r="G279" s="154"/>
      <c r="H279" s="154"/>
      <c r="I279" s="154"/>
      <c r="J279" s="154"/>
      <c r="K279" s="154"/>
      <c r="L279" s="154"/>
      <c r="M279" s="154"/>
      <c r="N279" s="154"/>
      <c r="O279" s="154"/>
      <c r="P279" s="154"/>
      <c r="Q279" s="112"/>
      <c r="R279" s="112"/>
      <c r="S279" s="112"/>
      <c r="T279" s="112"/>
      <c r="U279" s="112"/>
      <c r="V279" s="112"/>
      <c r="W279" s="112"/>
      <c r="X279" s="112"/>
      <c r="Y279" s="112"/>
      <c r="Z279" s="112"/>
    </row>
    <row r="280" ht="14.25" customHeight="1">
      <c r="A280" s="139"/>
      <c r="B280" s="153"/>
      <c r="C280" s="154"/>
      <c r="D280" s="154"/>
      <c r="E280" s="138"/>
      <c r="F280" s="154"/>
      <c r="G280" s="154"/>
      <c r="H280" s="154"/>
      <c r="I280" s="154"/>
      <c r="J280" s="154"/>
      <c r="K280" s="154"/>
      <c r="L280" s="154"/>
      <c r="M280" s="154"/>
      <c r="N280" s="154"/>
      <c r="O280" s="154"/>
      <c r="P280" s="154"/>
      <c r="Q280" s="112"/>
      <c r="R280" s="112"/>
      <c r="S280" s="112"/>
      <c r="T280" s="112"/>
      <c r="U280" s="112"/>
      <c r="V280" s="112"/>
      <c r="W280" s="112"/>
      <c r="X280" s="112"/>
      <c r="Y280" s="112"/>
      <c r="Z280" s="112"/>
    </row>
    <row r="281" ht="14.25" customHeight="1">
      <c r="A281" s="139"/>
      <c r="B281" s="153"/>
      <c r="C281" s="154"/>
      <c r="D281" s="154"/>
      <c r="E281" s="138"/>
      <c r="F281" s="154"/>
      <c r="G281" s="154"/>
      <c r="H281" s="154"/>
      <c r="I281" s="154"/>
      <c r="J281" s="154"/>
      <c r="K281" s="154"/>
      <c r="L281" s="154"/>
      <c r="M281" s="154"/>
      <c r="N281" s="154"/>
      <c r="O281" s="154"/>
      <c r="P281" s="154"/>
      <c r="Q281" s="112"/>
      <c r="R281" s="112"/>
      <c r="S281" s="112"/>
      <c r="T281" s="112"/>
      <c r="U281" s="112"/>
      <c r="V281" s="112"/>
      <c r="W281" s="112"/>
      <c r="X281" s="112"/>
      <c r="Y281" s="112"/>
      <c r="Z281" s="112"/>
    </row>
    <row r="282" ht="14.25" customHeight="1">
      <c r="A282" s="139"/>
      <c r="B282" s="153"/>
      <c r="C282" s="154"/>
      <c r="D282" s="154"/>
      <c r="E282" s="138"/>
      <c r="F282" s="154"/>
      <c r="G282" s="154"/>
      <c r="H282" s="154"/>
      <c r="I282" s="154"/>
      <c r="J282" s="154"/>
      <c r="K282" s="154"/>
      <c r="L282" s="154"/>
      <c r="M282" s="154"/>
      <c r="N282" s="154"/>
      <c r="O282" s="154"/>
      <c r="P282" s="154"/>
      <c r="Q282" s="112"/>
      <c r="R282" s="112"/>
      <c r="S282" s="112"/>
      <c r="T282" s="112"/>
      <c r="U282" s="112"/>
      <c r="V282" s="112"/>
      <c r="W282" s="112"/>
      <c r="X282" s="112"/>
      <c r="Y282" s="112"/>
      <c r="Z282" s="112"/>
    </row>
    <row r="283" ht="14.25" customHeight="1">
      <c r="A283" s="139"/>
      <c r="B283" s="153"/>
      <c r="C283" s="154"/>
      <c r="D283" s="154"/>
      <c r="E283" s="138"/>
      <c r="F283" s="154"/>
      <c r="G283" s="154"/>
      <c r="H283" s="154"/>
      <c r="I283" s="154"/>
      <c r="J283" s="154"/>
      <c r="K283" s="154"/>
      <c r="L283" s="154"/>
      <c r="M283" s="154"/>
      <c r="N283" s="154"/>
      <c r="O283" s="154"/>
      <c r="P283" s="154"/>
      <c r="Q283" s="112"/>
      <c r="R283" s="112"/>
      <c r="S283" s="112"/>
      <c r="T283" s="112"/>
      <c r="U283" s="112"/>
      <c r="V283" s="112"/>
      <c r="W283" s="112"/>
      <c r="X283" s="112"/>
      <c r="Y283" s="112"/>
      <c r="Z283" s="112"/>
    </row>
    <row r="284" ht="14.25" customHeight="1">
      <c r="A284" s="139"/>
      <c r="B284" s="153"/>
      <c r="C284" s="154"/>
      <c r="D284" s="154"/>
      <c r="E284" s="138"/>
      <c r="F284" s="154"/>
      <c r="G284" s="154"/>
      <c r="H284" s="154"/>
      <c r="I284" s="154"/>
      <c r="J284" s="154"/>
      <c r="K284" s="154"/>
      <c r="L284" s="154"/>
      <c r="M284" s="154"/>
      <c r="N284" s="154"/>
      <c r="O284" s="154"/>
      <c r="P284" s="154"/>
      <c r="Q284" s="112"/>
      <c r="R284" s="112"/>
      <c r="S284" s="112"/>
      <c r="T284" s="112"/>
      <c r="U284" s="112"/>
      <c r="V284" s="112"/>
      <c r="W284" s="112"/>
      <c r="X284" s="112"/>
      <c r="Y284" s="112"/>
      <c r="Z284" s="112"/>
    </row>
    <row r="285" ht="14.25" customHeight="1">
      <c r="A285" s="139"/>
      <c r="B285" s="153"/>
      <c r="C285" s="154"/>
      <c r="D285" s="154"/>
      <c r="E285" s="138"/>
      <c r="F285" s="154"/>
      <c r="G285" s="154"/>
      <c r="H285" s="154"/>
      <c r="I285" s="154"/>
      <c r="J285" s="154"/>
      <c r="K285" s="154"/>
      <c r="L285" s="154"/>
      <c r="M285" s="154"/>
      <c r="N285" s="154"/>
      <c r="O285" s="154"/>
      <c r="P285" s="154"/>
      <c r="Q285" s="112"/>
      <c r="R285" s="112"/>
      <c r="S285" s="112"/>
      <c r="T285" s="112"/>
      <c r="U285" s="112"/>
      <c r="V285" s="112"/>
      <c r="W285" s="112"/>
      <c r="X285" s="112"/>
      <c r="Y285" s="112"/>
      <c r="Z285" s="112"/>
    </row>
    <row r="286" ht="14.25" customHeight="1">
      <c r="A286" s="139"/>
      <c r="B286" s="153"/>
      <c r="C286" s="154"/>
      <c r="D286" s="154"/>
      <c r="E286" s="138"/>
      <c r="F286" s="154"/>
      <c r="G286" s="154"/>
      <c r="H286" s="154"/>
      <c r="I286" s="154"/>
      <c r="J286" s="154"/>
      <c r="K286" s="154"/>
      <c r="L286" s="154"/>
      <c r="M286" s="154"/>
      <c r="N286" s="154"/>
      <c r="O286" s="154"/>
      <c r="P286" s="154"/>
      <c r="Q286" s="112"/>
      <c r="R286" s="112"/>
      <c r="S286" s="112"/>
      <c r="T286" s="112"/>
      <c r="U286" s="112"/>
      <c r="V286" s="112"/>
      <c r="W286" s="112"/>
      <c r="X286" s="112"/>
      <c r="Y286" s="112"/>
      <c r="Z286" s="112"/>
    </row>
    <row r="287" ht="14.25" customHeight="1">
      <c r="A287" s="139"/>
      <c r="B287" s="153"/>
      <c r="C287" s="154"/>
      <c r="D287" s="154"/>
      <c r="E287" s="138"/>
      <c r="F287" s="154"/>
      <c r="G287" s="154"/>
      <c r="H287" s="154"/>
      <c r="I287" s="154"/>
      <c r="J287" s="154"/>
      <c r="K287" s="154"/>
      <c r="L287" s="154"/>
      <c r="M287" s="154"/>
      <c r="N287" s="154"/>
      <c r="O287" s="154"/>
      <c r="P287" s="154"/>
      <c r="Q287" s="112"/>
      <c r="R287" s="112"/>
      <c r="S287" s="112"/>
      <c r="T287" s="112"/>
      <c r="U287" s="112"/>
      <c r="V287" s="112"/>
      <c r="W287" s="112"/>
      <c r="X287" s="112"/>
      <c r="Y287" s="112"/>
      <c r="Z287" s="112"/>
    </row>
    <row r="288" ht="14.25" customHeight="1">
      <c r="A288" s="139"/>
      <c r="B288" s="153"/>
      <c r="C288" s="154"/>
      <c r="D288" s="154"/>
      <c r="E288" s="138"/>
      <c r="F288" s="154"/>
      <c r="G288" s="154"/>
      <c r="H288" s="154"/>
      <c r="I288" s="154"/>
      <c r="J288" s="154"/>
      <c r="K288" s="154"/>
      <c r="L288" s="154"/>
      <c r="M288" s="154"/>
      <c r="N288" s="154"/>
      <c r="O288" s="154"/>
      <c r="P288" s="154"/>
      <c r="Q288" s="112"/>
      <c r="R288" s="112"/>
      <c r="S288" s="112"/>
      <c r="T288" s="112"/>
      <c r="U288" s="112"/>
      <c r="V288" s="112"/>
      <c r="W288" s="112"/>
      <c r="X288" s="112"/>
      <c r="Y288" s="112"/>
      <c r="Z288" s="112"/>
    </row>
    <row r="289" ht="14.25" customHeight="1">
      <c r="A289" s="139"/>
      <c r="B289" s="153"/>
      <c r="C289" s="154"/>
      <c r="D289" s="154"/>
      <c r="E289" s="138"/>
      <c r="F289" s="154"/>
      <c r="G289" s="154"/>
      <c r="H289" s="154"/>
      <c r="I289" s="154"/>
      <c r="J289" s="154"/>
      <c r="K289" s="154"/>
      <c r="L289" s="154"/>
      <c r="M289" s="154"/>
      <c r="N289" s="154"/>
      <c r="O289" s="154"/>
      <c r="P289" s="154"/>
      <c r="Q289" s="112"/>
      <c r="R289" s="112"/>
      <c r="S289" s="112"/>
      <c r="T289" s="112"/>
      <c r="U289" s="112"/>
      <c r="V289" s="112"/>
      <c r="W289" s="112"/>
      <c r="X289" s="112"/>
      <c r="Y289" s="112"/>
      <c r="Z289" s="112"/>
    </row>
    <row r="290" ht="14.25" customHeight="1">
      <c r="A290" s="139"/>
      <c r="B290" s="153"/>
      <c r="C290" s="154"/>
      <c r="D290" s="154"/>
      <c r="E290" s="138"/>
      <c r="F290" s="154"/>
      <c r="G290" s="154"/>
      <c r="H290" s="154"/>
      <c r="I290" s="154"/>
      <c r="J290" s="154"/>
      <c r="K290" s="154"/>
      <c r="L290" s="154"/>
      <c r="M290" s="154"/>
      <c r="N290" s="154"/>
      <c r="O290" s="154"/>
      <c r="P290" s="154"/>
      <c r="Q290" s="112"/>
      <c r="R290" s="112"/>
      <c r="S290" s="112"/>
      <c r="T290" s="112"/>
      <c r="U290" s="112"/>
      <c r="V290" s="112"/>
      <c r="W290" s="112"/>
      <c r="X290" s="112"/>
      <c r="Y290" s="112"/>
      <c r="Z290" s="112"/>
    </row>
    <row r="291" ht="14.25" customHeight="1">
      <c r="A291" s="139"/>
      <c r="B291" s="153"/>
      <c r="C291" s="154"/>
      <c r="D291" s="154"/>
      <c r="E291" s="138"/>
      <c r="F291" s="154"/>
      <c r="G291" s="154"/>
      <c r="H291" s="154"/>
      <c r="I291" s="154"/>
      <c r="J291" s="154"/>
      <c r="K291" s="154"/>
      <c r="L291" s="154"/>
      <c r="M291" s="154"/>
      <c r="N291" s="154"/>
      <c r="O291" s="154"/>
      <c r="P291" s="154"/>
      <c r="Q291" s="112"/>
      <c r="R291" s="112"/>
      <c r="S291" s="112"/>
      <c r="T291" s="112"/>
      <c r="U291" s="112"/>
      <c r="V291" s="112"/>
      <c r="W291" s="112"/>
      <c r="X291" s="112"/>
      <c r="Y291" s="112"/>
      <c r="Z291" s="112"/>
    </row>
    <row r="292" ht="14.25" customHeight="1">
      <c r="A292" s="139"/>
      <c r="B292" s="153"/>
      <c r="C292" s="154"/>
      <c r="D292" s="154"/>
      <c r="E292" s="138"/>
      <c r="F292" s="154"/>
      <c r="G292" s="154"/>
      <c r="H292" s="154"/>
      <c r="I292" s="154"/>
      <c r="J292" s="154"/>
      <c r="K292" s="154"/>
      <c r="L292" s="154"/>
      <c r="M292" s="154"/>
      <c r="N292" s="154"/>
      <c r="O292" s="154"/>
      <c r="P292" s="154"/>
      <c r="Q292" s="112"/>
      <c r="R292" s="112"/>
      <c r="S292" s="112"/>
      <c r="T292" s="112"/>
      <c r="U292" s="112"/>
      <c r="V292" s="112"/>
      <c r="W292" s="112"/>
      <c r="X292" s="112"/>
      <c r="Y292" s="112"/>
      <c r="Z292" s="112"/>
    </row>
    <row r="293" ht="14.25" customHeight="1">
      <c r="A293" s="139"/>
      <c r="B293" s="153"/>
      <c r="C293" s="154"/>
      <c r="D293" s="154"/>
      <c r="E293" s="138"/>
      <c r="F293" s="154"/>
      <c r="G293" s="154"/>
      <c r="H293" s="154"/>
      <c r="I293" s="154"/>
      <c r="J293" s="154"/>
      <c r="K293" s="154"/>
      <c r="L293" s="154"/>
      <c r="M293" s="154"/>
      <c r="N293" s="154"/>
      <c r="O293" s="154"/>
      <c r="P293" s="154"/>
      <c r="Q293" s="112"/>
      <c r="R293" s="112"/>
      <c r="S293" s="112"/>
      <c r="T293" s="112"/>
      <c r="U293" s="112"/>
      <c r="V293" s="112"/>
      <c r="W293" s="112"/>
      <c r="X293" s="112"/>
      <c r="Y293" s="112"/>
      <c r="Z293" s="112"/>
    </row>
    <row r="294" ht="14.25" customHeight="1">
      <c r="A294" s="139"/>
      <c r="B294" s="153"/>
      <c r="C294" s="154"/>
      <c r="D294" s="154"/>
      <c r="E294" s="138"/>
      <c r="F294" s="154"/>
      <c r="G294" s="154"/>
      <c r="H294" s="154"/>
      <c r="I294" s="154"/>
      <c r="J294" s="154"/>
      <c r="K294" s="154"/>
      <c r="L294" s="154"/>
      <c r="M294" s="154"/>
      <c r="N294" s="154"/>
      <c r="O294" s="154"/>
      <c r="P294" s="154"/>
      <c r="Q294" s="112"/>
      <c r="R294" s="112"/>
      <c r="S294" s="112"/>
      <c r="T294" s="112"/>
      <c r="U294" s="112"/>
      <c r="V294" s="112"/>
      <c r="W294" s="112"/>
      <c r="X294" s="112"/>
      <c r="Y294" s="112"/>
      <c r="Z294" s="112"/>
    </row>
    <row r="295" ht="14.25" customHeight="1">
      <c r="A295" s="139"/>
      <c r="B295" s="153"/>
      <c r="C295" s="154"/>
      <c r="D295" s="154"/>
      <c r="E295" s="138"/>
      <c r="F295" s="154"/>
      <c r="G295" s="154"/>
      <c r="H295" s="154"/>
      <c r="I295" s="154"/>
      <c r="J295" s="154"/>
      <c r="K295" s="154"/>
      <c r="L295" s="154"/>
      <c r="M295" s="154"/>
      <c r="N295" s="154"/>
      <c r="O295" s="154"/>
      <c r="P295" s="154"/>
      <c r="Q295" s="112"/>
      <c r="R295" s="112"/>
      <c r="S295" s="112"/>
      <c r="T295" s="112"/>
      <c r="U295" s="112"/>
      <c r="V295" s="112"/>
      <c r="W295" s="112"/>
      <c r="X295" s="112"/>
      <c r="Y295" s="112"/>
      <c r="Z295" s="112"/>
    </row>
    <row r="296" ht="14.25" customHeight="1">
      <c r="A296" s="139"/>
      <c r="B296" s="153"/>
      <c r="C296" s="154"/>
      <c r="D296" s="154"/>
      <c r="E296" s="138"/>
      <c r="F296" s="154"/>
      <c r="G296" s="154"/>
      <c r="H296" s="154"/>
      <c r="I296" s="154"/>
      <c r="J296" s="154"/>
      <c r="K296" s="154"/>
      <c r="L296" s="154"/>
      <c r="M296" s="154"/>
      <c r="N296" s="154"/>
      <c r="O296" s="154"/>
      <c r="P296" s="154"/>
      <c r="Q296" s="112"/>
      <c r="R296" s="112"/>
      <c r="S296" s="112"/>
      <c r="T296" s="112"/>
      <c r="U296" s="112"/>
      <c r="V296" s="112"/>
      <c r="W296" s="112"/>
      <c r="X296" s="112"/>
      <c r="Y296" s="112"/>
      <c r="Z296" s="112"/>
    </row>
    <row r="297" ht="14.25" customHeight="1">
      <c r="A297" s="139"/>
      <c r="B297" s="153"/>
      <c r="C297" s="154"/>
      <c r="D297" s="154"/>
      <c r="E297" s="138"/>
      <c r="F297" s="154"/>
      <c r="G297" s="154"/>
      <c r="H297" s="154"/>
      <c r="I297" s="154"/>
      <c r="J297" s="154"/>
      <c r="K297" s="154"/>
      <c r="L297" s="154"/>
      <c r="M297" s="154"/>
      <c r="N297" s="154"/>
      <c r="O297" s="154"/>
      <c r="P297" s="154"/>
      <c r="Q297" s="112"/>
      <c r="R297" s="112"/>
      <c r="S297" s="112"/>
      <c r="T297" s="112"/>
      <c r="U297" s="112"/>
      <c r="V297" s="112"/>
      <c r="W297" s="112"/>
      <c r="X297" s="112"/>
      <c r="Y297" s="112"/>
      <c r="Z297" s="112"/>
    </row>
    <row r="298" ht="14.25" customHeight="1">
      <c r="A298" s="139"/>
      <c r="B298" s="153"/>
      <c r="C298" s="154"/>
      <c r="D298" s="154"/>
      <c r="E298" s="138"/>
      <c r="F298" s="154"/>
      <c r="G298" s="154"/>
      <c r="H298" s="154"/>
      <c r="I298" s="154"/>
      <c r="J298" s="154"/>
      <c r="K298" s="154"/>
      <c r="L298" s="154"/>
      <c r="M298" s="154"/>
      <c r="N298" s="154"/>
      <c r="O298" s="154"/>
      <c r="P298" s="154"/>
      <c r="Q298" s="112"/>
      <c r="R298" s="112"/>
      <c r="S298" s="112"/>
      <c r="T298" s="112"/>
      <c r="U298" s="112"/>
      <c r="V298" s="112"/>
      <c r="W298" s="112"/>
      <c r="X298" s="112"/>
      <c r="Y298" s="112"/>
      <c r="Z298" s="112"/>
    </row>
    <row r="299" ht="14.25" customHeight="1">
      <c r="A299" s="139"/>
      <c r="B299" s="153"/>
      <c r="C299" s="154"/>
      <c r="D299" s="154"/>
      <c r="E299" s="138"/>
      <c r="F299" s="154"/>
      <c r="G299" s="154"/>
      <c r="H299" s="154"/>
      <c r="I299" s="154"/>
      <c r="J299" s="154"/>
      <c r="K299" s="154"/>
      <c r="L299" s="154"/>
      <c r="M299" s="154"/>
      <c r="N299" s="154"/>
      <c r="O299" s="154"/>
      <c r="P299" s="154"/>
      <c r="Q299" s="112"/>
      <c r="R299" s="112"/>
      <c r="S299" s="112"/>
      <c r="T299" s="112"/>
      <c r="U299" s="112"/>
      <c r="V299" s="112"/>
      <c r="W299" s="112"/>
      <c r="X299" s="112"/>
      <c r="Y299" s="112"/>
      <c r="Z299" s="112"/>
    </row>
    <row r="300" ht="14.25" customHeight="1">
      <c r="A300" s="139"/>
      <c r="B300" s="153"/>
      <c r="C300" s="154"/>
      <c r="D300" s="154"/>
      <c r="E300" s="138"/>
      <c r="F300" s="154"/>
      <c r="G300" s="154"/>
      <c r="H300" s="154"/>
      <c r="I300" s="154"/>
      <c r="J300" s="154"/>
      <c r="K300" s="154"/>
      <c r="L300" s="154"/>
      <c r="M300" s="154"/>
      <c r="N300" s="154"/>
      <c r="O300" s="154"/>
      <c r="P300" s="154"/>
      <c r="Q300" s="112"/>
      <c r="R300" s="112"/>
      <c r="S300" s="112"/>
      <c r="T300" s="112"/>
      <c r="U300" s="112"/>
      <c r="V300" s="112"/>
      <c r="W300" s="112"/>
      <c r="X300" s="112"/>
      <c r="Y300" s="112"/>
      <c r="Z300" s="112"/>
    </row>
    <row r="301" ht="14.25" customHeight="1">
      <c r="A301" s="139"/>
      <c r="B301" s="153"/>
      <c r="C301" s="154"/>
      <c r="D301" s="154"/>
      <c r="E301" s="138"/>
      <c r="F301" s="154"/>
      <c r="G301" s="154"/>
      <c r="H301" s="154"/>
      <c r="I301" s="154"/>
      <c r="J301" s="154"/>
      <c r="K301" s="154"/>
      <c r="L301" s="154"/>
      <c r="M301" s="154"/>
      <c r="N301" s="154"/>
      <c r="O301" s="154"/>
      <c r="P301" s="154"/>
      <c r="Q301" s="112"/>
      <c r="R301" s="112"/>
      <c r="S301" s="112"/>
      <c r="T301" s="112"/>
      <c r="U301" s="112"/>
      <c r="V301" s="112"/>
      <c r="W301" s="112"/>
      <c r="X301" s="112"/>
      <c r="Y301" s="112"/>
      <c r="Z301" s="112"/>
    </row>
    <row r="302" ht="14.25" customHeight="1">
      <c r="A302" s="139"/>
      <c r="B302" s="153"/>
      <c r="C302" s="154"/>
      <c r="D302" s="154"/>
      <c r="E302" s="138"/>
      <c r="F302" s="154"/>
      <c r="G302" s="154"/>
      <c r="H302" s="154"/>
      <c r="I302" s="154"/>
      <c r="J302" s="154"/>
      <c r="K302" s="154"/>
      <c r="L302" s="154"/>
      <c r="M302" s="154"/>
      <c r="N302" s="154"/>
      <c r="O302" s="154"/>
      <c r="P302" s="154"/>
      <c r="Q302" s="112"/>
      <c r="R302" s="112"/>
      <c r="S302" s="112"/>
      <c r="T302" s="112"/>
      <c r="U302" s="112"/>
      <c r="V302" s="112"/>
      <c r="W302" s="112"/>
      <c r="X302" s="112"/>
      <c r="Y302" s="112"/>
      <c r="Z302" s="112"/>
    </row>
    <row r="303" ht="14.25" customHeight="1">
      <c r="A303" s="139"/>
      <c r="B303" s="153"/>
      <c r="C303" s="154"/>
      <c r="D303" s="154"/>
      <c r="E303" s="138"/>
      <c r="F303" s="154"/>
      <c r="G303" s="154"/>
      <c r="H303" s="154"/>
      <c r="I303" s="154"/>
      <c r="J303" s="154"/>
      <c r="K303" s="154"/>
      <c r="L303" s="154"/>
      <c r="M303" s="154"/>
      <c r="N303" s="154"/>
      <c r="O303" s="154"/>
      <c r="P303" s="154"/>
      <c r="Q303" s="112"/>
      <c r="R303" s="112"/>
      <c r="S303" s="112"/>
      <c r="T303" s="112"/>
      <c r="U303" s="112"/>
      <c r="V303" s="112"/>
      <c r="W303" s="112"/>
      <c r="X303" s="112"/>
      <c r="Y303" s="112"/>
      <c r="Z303" s="112"/>
    </row>
    <row r="304" ht="14.25" customHeight="1">
      <c r="A304" s="139"/>
      <c r="B304" s="153"/>
      <c r="C304" s="154"/>
      <c r="D304" s="154"/>
      <c r="E304" s="138"/>
      <c r="F304" s="154"/>
      <c r="G304" s="154"/>
      <c r="H304" s="154"/>
      <c r="I304" s="154"/>
      <c r="J304" s="154"/>
      <c r="K304" s="154"/>
      <c r="L304" s="154"/>
      <c r="M304" s="154"/>
      <c r="N304" s="154"/>
      <c r="O304" s="154"/>
      <c r="P304" s="154"/>
      <c r="Q304" s="112"/>
      <c r="R304" s="112"/>
      <c r="S304" s="112"/>
      <c r="T304" s="112"/>
      <c r="U304" s="112"/>
      <c r="V304" s="112"/>
      <c r="W304" s="112"/>
      <c r="X304" s="112"/>
      <c r="Y304" s="112"/>
      <c r="Z304" s="112"/>
    </row>
    <row r="305" ht="14.25" customHeight="1">
      <c r="A305" s="139"/>
      <c r="B305" s="153"/>
      <c r="C305" s="154"/>
      <c r="D305" s="154"/>
      <c r="E305" s="138"/>
      <c r="F305" s="154"/>
      <c r="G305" s="154"/>
      <c r="H305" s="154"/>
      <c r="I305" s="154"/>
      <c r="J305" s="154"/>
      <c r="K305" s="154"/>
      <c r="L305" s="154"/>
      <c r="M305" s="154"/>
      <c r="N305" s="154"/>
      <c r="O305" s="154"/>
      <c r="P305" s="154"/>
      <c r="Q305" s="112"/>
      <c r="R305" s="112"/>
      <c r="S305" s="112"/>
      <c r="T305" s="112"/>
      <c r="U305" s="112"/>
      <c r="V305" s="112"/>
      <c r="W305" s="112"/>
      <c r="X305" s="112"/>
      <c r="Y305" s="112"/>
      <c r="Z305" s="112"/>
    </row>
    <row r="306" ht="14.25" customHeight="1">
      <c r="A306" s="139"/>
      <c r="B306" s="153"/>
      <c r="C306" s="154"/>
      <c r="D306" s="154"/>
      <c r="E306" s="138"/>
      <c r="F306" s="154"/>
      <c r="G306" s="154"/>
      <c r="H306" s="154"/>
      <c r="I306" s="154"/>
      <c r="J306" s="154"/>
      <c r="K306" s="154"/>
      <c r="L306" s="154"/>
      <c r="M306" s="154"/>
      <c r="N306" s="154"/>
      <c r="O306" s="154"/>
      <c r="P306" s="154"/>
      <c r="Q306" s="112"/>
      <c r="R306" s="112"/>
      <c r="S306" s="112"/>
      <c r="T306" s="112"/>
      <c r="U306" s="112"/>
      <c r="V306" s="112"/>
      <c r="W306" s="112"/>
      <c r="X306" s="112"/>
      <c r="Y306" s="112"/>
      <c r="Z306" s="112"/>
    </row>
    <row r="307" ht="14.25" customHeight="1">
      <c r="A307" s="139"/>
      <c r="B307" s="153"/>
      <c r="C307" s="154"/>
      <c r="D307" s="154"/>
      <c r="E307" s="138"/>
      <c r="F307" s="154"/>
      <c r="G307" s="154"/>
      <c r="H307" s="154"/>
      <c r="I307" s="154"/>
      <c r="J307" s="154"/>
      <c r="K307" s="154"/>
      <c r="L307" s="154"/>
      <c r="M307" s="154"/>
      <c r="N307" s="154"/>
      <c r="O307" s="154"/>
      <c r="P307" s="154"/>
      <c r="Q307" s="112"/>
      <c r="R307" s="112"/>
      <c r="S307" s="112"/>
      <c r="T307" s="112"/>
      <c r="U307" s="112"/>
      <c r="V307" s="112"/>
      <c r="W307" s="112"/>
      <c r="X307" s="112"/>
      <c r="Y307" s="112"/>
      <c r="Z307" s="112"/>
    </row>
    <row r="308" ht="14.25" customHeight="1">
      <c r="A308" s="139"/>
      <c r="B308" s="153"/>
      <c r="C308" s="154"/>
      <c r="D308" s="154"/>
      <c r="E308" s="138"/>
      <c r="F308" s="154"/>
      <c r="G308" s="154"/>
      <c r="H308" s="154"/>
      <c r="I308" s="154"/>
      <c r="J308" s="154"/>
      <c r="K308" s="154"/>
      <c r="L308" s="154"/>
      <c r="M308" s="154"/>
      <c r="N308" s="154"/>
      <c r="O308" s="154"/>
      <c r="P308" s="154"/>
      <c r="Q308" s="112"/>
      <c r="R308" s="112"/>
      <c r="S308" s="112"/>
      <c r="T308" s="112"/>
      <c r="U308" s="112"/>
      <c r="V308" s="112"/>
      <c r="W308" s="112"/>
      <c r="X308" s="112"/>
      <c r="Y308" s="112"/>
      <c r="Z308" s="112"/>
    </row>
    <row r="309" ht="14.25" customHeight="1">
      <c r="A309" s="139"/>
      <c r="B309" s="153"/>
      <c r="C309" s="154"/>
      <c r="D309" s="154"/>
      <c r="E309" s="138"/>
      <c r="F309" s="154"/>
      <c r="G309" s="154"/>
      <c r="H309" s="154"/>
      <c r="I309" s="154"/>
      <c r="J309" s="154"/>
      <c r="K309" s="154"/>
      <c r="L309" s="154"/>
      <c r="M309" s="154"/>
      <c r="N309" s="154"/>
      <c r="O309" s="154"/>
      <c r="P309" s="154"/>
      <c r="Q309" s="112"/>
      <c r="R309" s="112"/>
      <c r="S309" s="112"/>
      <c r="T309" s="112"/>
      <c r="U309" s="112"/>
      <c r="V309" s="112"/>
      <c r="W309" s="112"/>
      <c r="X309" s="112"/>
      <c r="Y309" s="112"/>
      <c r="Z309" s="112"/>
    </row>
    <row r="310" ht="14.25" customHeight="1">
      <c r="A310" s="139"/>
      <c r="B310" s="153"/>
      <c r="C310" s="154"/>
      <c r="D310" s="154"/>
      <c r="E310" s="138"/>
      <c r="F310" s="154"/>
      <c r="G310" s="154"/>
      <c r="H310" s="154"/>
      <c r="I310" s="154"/>
      <c r="J310" s="154"/>
      <c r="K310" s="154"/>
      <c r="L310" s="154"/>
      <c r="M310" s="154"/>
      <c r="N310" s="154"/>
      <c r="O310" s="154"/>
      <c r="P310" s="154"/>
      <c r="Q310" s="112"/>
      <c r="R310" s="112"/>
      <c r="S310" s="112"/>
      <c r="T310" s="112"/>
      <c r="U310" s="112"/>
      <c r="V310" s="112"/>
      <c r="W310" s="112"/>
      <c r="X310" s="112"/>
      <c r="Y310" s="112"/>
      <c r="Z310" s="112"/>
    </row>
    <row r="311" ht="14.25" customHeight="1">
      <c r="A311" s="139"/>
      <c r="B311" s="153"/>
      <c r="C311" s="154"/>
      <c r="D311" s="154"/>
      <c r="E311" s="138"/>
      <c r="F311" s="154"/>
      <c r="G311" s="154"/>
      <c r="H311" s="154"/>
      <c r="I311" s="154"/>
      <c r="J311" s="154"/>
      <c r="K311" s="154"/>
      <c r="L311" s="154"/>
      <c r="M311" s="154"/>
      <c r="N311" s="154"/>
      <c r="O311" s="154"/>
      <c r="P311" s="154"/>
      <c r="Q311" s="112"/>
      <c r="R311" s="112"/>
      <c r="S311" s="112"/>
      <c r="T311" s="112"/>
      <c r="U311" s="112"/>
      <c r="V311" s="112"/>
      <c r="W311" s="112"/>
      <c r="X311" s="112"/>
      <c r="Y311" s="112"/>
      <c r="Z311" s="112"/>
    </row>
    <row r="312" ht="14.25" customHeight="1">
      <c r="A312" s="139"/>
      <c r="B312" s="153"/>
      <c r="C312" s="154"/>
      <c r="D312" s="154"/>
      <c r="E312" s="138"/>
      <c r="F312" s="154"/>
      <c r="G312" s="154"/>
      <c r="H312" s="154"/>
      <c r="I312" s="154"/>
      <c r="J312" s="154"/>
      <c r="K312" s="154"/>
      <c r="L312" s="154"/>
      <c r="M312" s="154"/>
      <c r="N312" s="154"/>
      <c r="O312" s="154"/>
      <c r="P312" s="154"/>
      <c r="Q312" s="112"/>
      <c r="R312" s="112"/>
      <c r="S312" s="112"/>
      <c r="T312" s="112"/>
      <c r="U312" s="112"/>
      <c r="V312" s="112"/>
      <c r="W312" s="112"/>
      <c r="X312" s="112"/>
      <c r="Y312" s="112"/>
      <c r="Z312" s="112"/>
    </row>
    <row r="313" ht="14.25" customHeight="1">
      <c r="A313" s="139"/>
      <c r="B313" s="153"/>
      <c r="C313" s="154"/>
      <c r="D313" s="154"/>
      <c r="E313" s="138"/>
      <c r="F313" s="154"/>
      <c r="G313" s="154"/>
      <c r="H313" s="154"/>
      <c r="I313" s="154"/>
      <c r="J313" s="154"/>
      <c r="K313" s="154"/>
      <c r="L313" s="154"/>
      <c r="M313" s="154"/>
      <c r="N313" s="154"/>
      <c r="O313" s="154"/>
      <c r="P313" s="154"/>
      <c r="Q313" s="112"/>
      <c r="R313" s="112"/>
      <c r="S313" s="112"/>
      <c r="T313" s="112"/>
      <c r="U313" s="112"/>
      <c r="V313" s="112"/>
      <c r="W313" s="112"/>
      <c r="X313" s="112"/>
      <c r="Y313" s="112"/>
      <c r="Z313" s="112"/>
    </row>
    <row r="314" ht="14.25" customHeight="1">
      <c r="A314" s="139"/>
      <c r="B314" s="153"/>
      <c r="C314" s="154"/>
      <c r="D314" s="154"/>
      <c r="E314" s="138"/>
      <c r="F314" s="154"/>
      <c r="G314" s="154"/>
      <c r="H314" s="154"/>
      <c r="I314" s="154"/>
      <c r="J314" s="154"/>
      <c r="K314" s="154"/>
      <c r="L314" s="154"/>
      <c r="M314" s="154"/>
      <c r="N314" s="154"/>
      <c r="O314" s="154"/>
      <c r="P314" s="154"/>
      <c r="Q314" s="112"/>
      <c r="R314" s="112"/>
      <c r="S314" s="112"/>
      <c r="T314" s="112"/>
      <c r="U314" s="112"/>
      <c r="V314" s="112"/>
      <c r="W314" s="112"/>
      <c r="X314" s="112"/>
      <c r="Y314" s="112"/>
      <c r="Z314" s="112"/>
    </row>
    <row r="315" ht="14.25" customHeight="1">
      <c r="A315" s="139"/>
      <c r="B315" s="153"/>
      <c r="C315" s="154"/>
      <c r="D315" s="154"/>
      <c r="E315" s="138"/>
      <c r="F315" s="154"/>
      <c r="G315" s="154"/>
      <c r="H315" s="154"/>
      <c r="I315" s="154"/>
      <c r="J315" s="154"/>
      <c r="K315" s="154"/>
      <c r="L315" s="154"/>
      <c r="M315" s="154"/>
      <c r="N315" s="154"/>
      <c r="O315" s="154"/>
      <c r="P315" s="154"/>
      <c r="Q315" s="112"/>
      <c r="R315" s="112"/>
      <c r="S315" s="112"/>
      <c r="T315" s="112"/>
      <c r="U315" s="112"/>
      <c r="V315" s="112"/>
      <c r="W315" s="112"/>
      <c r="X315" s="112"/>
      <c r="Y315" s="112"/>
      <c r="Z315" s="112"/>
    </row>
    <row r="316" ht="14.25" customHeight="1">
      <c r="A316" s="139"/>
      <c r="B316" s="153"/>
      <c r="C316" s="154"/>
      <c r="D316" s="154"/>
      <c r="E316" s="138"/>
      <c r="F316" s="154"/>
      <c r="G316" s="154"/>
      <c r="H316" s="154"/>
      <c r="I316" s="154"/>
      <c r="J316" s="154"/>
      <c r="K316" s="154"/>
      <c r="L316" s="154"/>
      <c r="M316" s="154"/>
      <c r="N316" s="154"/>
      <c r="O316" s="154"/>
      <c r="P316" s="154"/>
      <c r="Q316" s="112"/>
      <c r="R316" s="112"/>
      <c r="S316" s="112"/>
      <c r="T316" s="112"/>
      <c r="U316" s="112"/>
      <c r="V316" s="112"/>
      <c r="W316" s="112"/>
      <c r="X316" s="112"/>
      <c r="Y316" s="112"/>
      <c r="Z316" s="112"/>
    </row>
    <row r="317" ht="14.25" customHeight="1">
      <c r="A317" s="139"/>
      <c r="B317" s="153"/>
      <c r="C317" s="154"/>
      <c r="D317" s="154"/>
      <c r="E317" s="138"/>
      <c r="F317" s="154"/>
      <c r="G317" s="154"/>
      <c r="H317" s="154"/>
      <c r="I317" s="154"/>
      <c r="J317" s="154"/>
      <c r="K317" s="154"/>
      <c r="L317" s="154"/>
      <c r="M317" s="154"/>
      <c r="N317" s="154"/>
      <c r="O317" s="154"/>
      <c r="P317" s="154"/>
      <c r="Q317" s="112"/>
      <c r="R317" s="112"/>
      <c r="S317" s="112"/>
      <c r="T317" s="112"/>
      <c r="U317" s="112"/>
      <c r="V317" s="112"/>
      <c r="W317" s="112"/>
      <c r="X317" s="112"/>
      <c r="Y317" s="112"/>
      <c r="Z317" s="112"/>
    </row>
    <row r="318" ht="14.25" customHeight="1">
      <c r="A318" s="139"/>
      <c r="B318" s="153"/>
      <c r="C318" s="154"/>
      <c r="D318" s="154"/>
      <c r="E318" s="138"/>
      <c r="F318" s="154"/>
      <c r="G318" s="154"/>
      <c r="H318" s="154"/>
      <c r="I318" s="154"/>
      <c r="J318" s="154"/>
      <c r="K318" s="154"/>
      <c r="L318" s="154"/>
      <c r="M318" s="154"/>
      <c r="N318" s="154"/>
      <c r="O318" s="154"/>
      <c r="P318" s="154"/>
      <c r="Q318" s="112"/>
      <c r="R318" s="112"/>
      <c r="S318" s="112"/>
      <c r="T318" s="112"/>
      <c r="U318" s="112"/>
      <c r="V318" s="112"/>
      <c r="W318" s="112"/>
      <c r="X318" s="112"/>
      <c r="Y318" s="112"/>
      <c r="Z318" s="112"/>
    </row>
    <row r="319" ht="14.25" customHeight="1">
      <c r="A319" s="139"/>
      <c r="B319" s="153"/>
      <c r="C319" s="154"/>
      <c r="D319" s="154"/>
      <c r="E319" s="138"/>
      <c r="F319" s="154"/>
      <c r="G319" s="154"/>
      <c r="H319" s="154"/>
      <c r="I319" s="154"/>
      <c r="J319" s="154"/>
      <c r="K319" s="154"/>
      <c r="L319" s="154"/>
      <c r="M319" s="154"/>
      <c r="N319" s="154"/>
      <c r="O319" s="154"/>
      <c r="P319" s="154"/>
      <c r="Q319" s="112"/>
      <c r="R319" s="112"/>
      <c r="S319" s="112"/>
      <c r="T319" s="112"/>
      <c r="U319" s="112"/>
      <c r="V319" s="112"/>
      <c r="W319" s="112"/>
      <c r="X319" s="112"/>
      <c r="Y319" s="112"/>
      <c r="Z319" s="112"/>
    </row>
    <row r="320" ht="14.25" customHeight="1">
      <c r="A320" s="139"/>
      <c r="B320" s="153"/>
      <c r="C320" s="154"/>
      <c r="D320" s="154"/>
      <c r="E320" s="138"/>
      <c r="F320" s="154"/>
      <c r="G320" s="154"/>
      <c r="H320" s="154"/>
      <c r="I320" s="154"/>
      <c r="J320" s="154"/>
      <c r="K320" s="154"/>
      <c r="L320" s="154"/>
      <c r="M320" s="154"/>
      <c r="N320" s="154"/>
      <c r="O320" s="154"/>
      <c r="P320" s="154"/>
      <c r="Q320" s="112"/>
      <c r="R320" s="112"/>
      <c r="S320" s="112"/>
      <c r="T320" s="112"/>
      <c r="U320" s="112"/>
      <c r="V320" s="112"/>
      <c r="W320" s="112"/>
      <c r="X320" s="112"/>
      <c r="Y320" s="112"/>
      <c r="Z320" s="112"/>
    </row>
    <row r="321" ht="14.25" customHeight="1">
      <c r="A321" s="139"/>
      <c r="B321" s="153"/>
      <c r="C321" s="154"/>
      <c r="D321" s="154"/>
      <c r="E321" s="138"/>
      <c r="F321" s="154"/>
      <c r="G321" s="154"/>
      <c r="H321" s="154"/>
      <c r="I321" s="154"/>
      <c r="J321" s="154"/>
      <c r="K321" s="154"/>
      <c r="L321" s="154"/>
      <c r="M321" s="154"/>
      <c r="N321" s="154"/>
      <c r="O321" s="154"/>
      <c r="P321" s="154"/>
      <c r="Q321" s="112"/>
      <c r="R321" s="112"/>
      <c r="S321" s="112"/>
      <c r="T321" s="112"/>
      <c r="U321" s="112"/>
      <c r="V321" s="112"/>
      <c r="W321" s="112"/>
      <c r="X321" s="112"/>
      <c r="Y321" s="112"/>
      <c r="Z321" s="112"/>
    </row>
    <row r="322" ht="14.25" customHeight="1">
      <c r="A322" s="139"/>
      <c r="B322" s="153"/>
      <c r="C322" s="154"/>
      <c r="D322" s="154"/>
      <c r="E322" s="138"/>
      <c r="F322" s="154"/>
      <c r="G322" s="154"/>
      <c r="H322" s="154"/>
      <c r="I322" s="154"/>
      <c r="J322" s="154"/>
      <c r="K322" s="154"/>
      <c r="L322" s="154"/>
      <c r="M322" s="154"/>
      <c r="N322" s="154"/>
      <c r="O322" s="154"/>
      <c r="P322" s="154"/>
      <c r="Q322" s="112"/>
      <c r="R322" s="112"/>
      <c r="S322" s="112"/>
      <c r="T322" s="112"/>
      <c r="U322" s="112"/>
      <c r="V322" s="112"/>
      <c r="W322" s="112"/>
      <c r="X322" s="112"/>
      <c r="Y322" s="112"/>
      <c r="Z322" s="112"/>
    </row>
    <row r="323" ht="14.25" customHeight="1">
      <c r="A323" s="139"/>
      <c r="B323" s="153"/>
      <c r="C323" s="154"/>
      <c r="D323" s="154"/>
      <c r="E323" s="138"/>
      <c r="F323" s="154"/>
      <c r="G323" s="154"/>
      <c r="H323" s="154"/>
      <c r="I323" s="154"/>
      <c r="J323" s="154"/>
      <c r="K323" s="154"/>
      <c r="L323" s="154"/>
      <c r="M323" s="154"/>
      <c r="N323" s="154"/>
      <c r="O323" s="154"/>
      <c r="P323" s="154"/>
      <c r="Q323" s="112"/>
      <c r="R323" s="112"/>
      <c r="S323" s="112"/>
      <c r="T323" s="112"/>
      <c r="U323" s="112"/>
      <c r="V323" s="112"/>
      <c r="W323" s="112"/>
      <c r="X323" s="112"/>
      <c r="Y323" s="112"/>
      <c r="Z323" s="112"/>
    </row>
    <row r="324" ht="14.25" customHeight="1">
      <c r="A324" s="139"/>
      <c r="B324" s="153"/>
      <c r="C324" s="154"/>
      <c r="D324" s="154"/>
      <c r="E324" s="138"/>
      <c r="F324" s="154"/>
      <c r="G324" s="154"/>
      <c r="H324" s="154"/>
      <c r="I324" s="154"/>
      <c r="J324" s="154"/>
      <c r="K324" s="154"/>
      <c r="L324" s="154"/>
      <c r="M324" s="154"/>
      <c r="N324" s="154"/>
      <c r="O324" s="154"/>
      <c r="P324" s="154"/>
      <c r="Q324" s="112"/>
      <c r="R324" s="112"/>
      <c r="S324" s="112"/>
      <c r="T324" s="112"/>
      <c r="U324" s="112"/>
      <c r="V324" s="112"/>
      <c r="W324" s="112"/>
      <c r="X324" s="112"/>
      <c r="Y324" s="112"/>
      <c r="Z324" s="112"/>
    </row>
    <row r="325" ht="14.25" customHeight="1">
      <c r="A325" s="139"/>
      <c r="B325" s="153"/>
      <c r="C325" s="154"/>
      <c r="D325" s="154"/>
      <c r="E325" s="138"/>
      <c r="F325" s="154"/>
      <c r="G325" s="154"/>
      <c r="H325" s="154"/>
      <c r="I325" s="154"/>
      <c r="J325" s="154"/>
      <c r="K325" s="154"/>
      <c r="L325" s="154"/>
      <c r="M325" s="154"/>
      <c r="N325" s="154"/>
      <c r="O325" s="154"/>
      <c r="P325" s="154"/>
      <c r="Q325" s="112"/>
      <c r="R325" s="112"/>
      <c r="S325" s="112"/>
      <c r="T325" s="112"/>
      <c r="U325" s="112"/>
      <c r="V325" s="112"/>
      <c r="W325" s="112"/>
      <c r="X325" s="112"/>
      <c r="Y325" s="112"/>
      <c r="Z325" s="112"/>
    </row>
    <row r="326" ht="14.25" customHeight="1">
      <c r="A326" s="139"/>
      <c r="B326" s="153"/>
      <c r="C326" s="154"/>
      <c r="D326" s="154"/>
      <c r="E326" s="138"/>
      <c r="F326" s="154"/>
      <c r="G326" s="154"/>
      <c r="H326" s="154"/>
      <c r="I326" s="154"/>
      <c r="J326" s="154"/>
      <c r="K326" s="154"/>
      <c r="L326" s="154"/>
      <c r="M326" s="154"/>
      <c r="N326" s="154"/>
      <c r="O326" s="154"/>
      <c r="P326" s="154"/>
      <c r="Q326" s="112"/>
      <c r="R326" s="112"/>
      <c r="S326" s="112"/>
      <c r="T326" s="112"/>
      <c r="U326" s="112"/>
      <c r="V326" s="112"/>
      <c r="W326" s="112"/>
      <c r="X326" s="112"/>
      <c r="Y326" s="112"/>
      <c r="Z326" s="112"/>
    </row>
    <row r="327" ht="14.25" customHeight="1">
      <c r="A327" s="139"/>
      <c r="B327" s="153"/>
      <c r="C327" s="154"/>
      <c r="D327" s="154"/>
      <c r="E327" s="138"/>
      <c r="F327" s="154"/>
      <c r="G327" s="154"/>
      <c r="H327" s="154"/>
      <c r="I327" s="154"/>
      <c r="J327" s="154"/>
      <c r="K327" s="154"/>
      <c r="L327" s="154"/>
      <c r="M327" s="154"/>
      <c r="N327" s="154"/>
      <c r="O327" s="154"/>
      <c r="P327" s="154"/>
      <c r="Q327" s="112"/>
      <c r="R327" s="112"/>
      <c r="S327" s="112"/>
      <c r="T327" s="112"/>
      <c r="U327" s="112"/>
      <c r="V327" s="112"/>
      <c r="W327" s="112"/>
      <c r="X327" s="112"/>
      <c r="Y327" s="112"/>
      <c r="Z327" s="112"/>
    </row>
    <row r="328" ht="14.25" customHeight="1">
      <c r="A328" s="139"/>
      <c r="B328" s="153"/>
      <c r="C328" s="154"/>
      <c r="D328" s="154"/>
      <c r="E328" s="138"/>
      <c r="F328" s="154"/>
      <c r="G328" s="154"/>
      <c r="H328" s="154"/>
      <c r="I328" s="154"/>
      <c r="J328" s="154"/>
      <c r="K328" s="154"/>
      <c r="L328" s="154"/>
      <c r="M328" s="154"/>
      <c r="N328" s="154"/>
      <c r="O328" s="154"/>
      <c r="P328" s="154"/>
      <c r="Q328" s="112"/>
      <c r="R328" s="112"/>
      <c r="S328" s="112"/>
      <c r="T328" s="112"/>
      <c r="U328" s="112"/>
      <c r="V328" s="112"/>
      <c r="W328" s="112"/>
      <c r="X328" s="112"/>
      <c r="Y328" s="112"/>
      <c r="Z328" s="112"/>
    </row>
    <row r="329" ht="14.25" customHeight="1">
      <c r="A329" s="139"/>
      <c r="B329" s="153"/>
      <c r="C329" s="154"/>
      <c r="D329" s="154"/>
      <c r="E329" s="138"/>
      <c r="F329" s="154"/>
      <c r="G329" s="154"/>
      <c r="H329" s="154"/>
      <c r="I329" s="154"/>
      <c r="J329" s="154"/>
      <c r="K329" s="154"/>
      <c r="L329" s="154"/>
      <c r="M329" s="154"/>
      <c r="N329" s="154"/>
      <c r="O329" s="154"/>
      <c r="P329" s="154"/>
      <c r="Q329" s="112"/>
      <c r="R329" s="112"/>
      <c r="S329" s="112"/>
      <c r="T329" s="112"/>
      <c r="U329" s="112"/>
      <c r="V329" s="112"/>
      <c r="W329" s="112"/>
      <c r="X329" s="112"/>
      <c r="Y329" s="112"/>
      <c r="Z329" s="112"/>
    </row>
    <row r="330" ht="14.25" customHeight="1">
      <c r="A330" s="139"/>
      <c r="B330" s="153"/>
      <c r="C330" s="154"/>
      <c r="D330" s="154"/>
      <c r="E330" s="138"/>
      <c r="F330" s="154"/>
      <c r="G330" s="154"/>
      <c r="H330" s="154"/>
      <c r="I330" s="154"/>
      <c r="J330" s="154"/>
      <c r="K330" s="154"/>
      <c r="L330" s="154"/>
      <c r="M330" s="154"/>
      <c r="N330" s="154"/>
      <c r="O330" s="154"/>
      <c r="P330" s="154"/>
      <c r="Q330" s="112"/>
      <c r="R330" s="112"/>
      <c r="S330" s="112"/>
      <c r="T330" s="112"/>
      <c r="U330" s="112"/>
      <c r="V330" s="112"/>
      <c r="W330" s="112"/>
      <c r="X330" s="112"/>
      <c r="Y330" s="112"/>
      <c r="Z330" s="112"/>
    </row>
    <row r="331" ht="14.25" customHeight="1">
      <c r="A331" s="139"/>
      <c r="B331" s="153"/>
      <c r="C331" s="154"/>
      <c r="D331" s="154"/>
      <c r="E331" s="138"/>
      <c r="F331" s="154"/>
      <c r="G331" s="154"/>
      <c r="H331" s="154"/>
      <c r="I331" s="154"/>
      <c r="J331" s="154"/>
      <c r="K331" s="154"/>
      <c r="L331" s="154"/>
      <c r="M331" s="154"/>
      <c r="N331" s="154"/>
      <c r="O331" s="154"/>
      <c r="P331" s="154"/>
      <c r="Q331" s="112"/>
      <c r="R331" s="112"/>
      <c r="S331" s="112"/>
      <c r="T331" s="112"/>
      <c r="U331" s="112"/>
      <c r="V331" s="112"/>
      <c r="W331" s="112"/>
      <c r="X331" s="112"/>
      <c r="Y331" s="112"/>
      <c r="Z331" s="112"/>
    </row>
    <row r="332" ht="14.25" customHeight="1">
      <c r="A332" s="139"/>
      <c r="B332" s="153"/>
      <c r="C332" s="154"/>
      <c r="D332" s="154"/>
      <c r="E332" s="138"/>
      <c r="F332" s="154"/>
      <c r="G332" s="154"/>
      <c r="H332" s="154"/>
      <c r="I332" s="154"/>
      <c r="J332" s="154"/>
      <c r="K332" s="154"/>
      <c r="L332" s="154"/>
      <c r="M332" s="154"/>
      <c r="N332" s="154"/>
      <c r="O332" s="154"/>
      <c r="P332" s="154"/>
      <c r="Q332" s="112"/>
      <c r="R332" s="112"/>
      <c r="S332" s="112"/>
      <c r="T332" s="112"/>
      <c r="U332" s="112"/>
      <c r="V332" s="112"/>
      <c r="W332" s="112"/>
      <c r="X332" s="112"/>
      <c r="Y332" s="112"/>
      <c r="Z332" s="112"/>
    </row>
    <row r="333" ht="14.25" customHeight="1">
      <c r="A333" s="139"/>
      <c r="B333" s="153"/>
      <c r="C333" s="154"/>
      <c r="D333" s="154"/>
      <c r="E333" s="138"/>
      <c r="F333" s="154"/>
      <c r="G333" s="154"/>
      <c r="H333" s="154"/>
      <c r="I333" s="154"/>
      <c r="J333" s="154"/>
      <c r="K333" s="154"/>
      <c r="L333" s="154"/>
      <c r="M333" s="154"/>
      <c r="N333" s="154"/>
      <c r="O333" s="154"/>
      <c r="P333" s="154"/>
      <c r="Q333" s="112"/>
      <c r="R333" s="112"/>
      <c r="S333" s="112"/>
      <c r="T333" s="112"/>
      <c r="U333" s="112"/>
      <c r="V333" s="112"/>
      <c r="W333" s="112"/>
      <c r="X333" s="112"/>
      <c r="Y333" s="112"/>
      <c r="Z333" s="112"/>
    </row>
    <row r="334" ht="14.25" customHeight="1">
      <c r="A334" s="139"/>
      <c r="B334" s="153"/>
      <c r="C334" s="154"/>
      <c r="D334" s="154"/>
      <c r="E334" s="138"/>
      <c r="F334" s="154"/>
      <c r="G334" s="154"/>
      <c r="H334" s="154"/>
      <c r="I334" s="154"/>
      <c r="J334" s="154"/>
      <c r="K334" s="154"/>
      <c r="L334" s="154"/>
      <c r="M334" s="154"/>
      <c r="N334" s="154"/>
      <c r="O334" s="154"/>
      <c r="P334" s="154"/>
      <c r="Q334" s="112"/>
      <c r="R334" s="112"/>
      <c r="S334" s="112"/>
      <c r="T334" s="112"/>
      <c r="U334" s="112"/>
      <c r="V334" s="112"/>
      <c r="W334" s="112"/>
      <c r="X334" s="112"/>
      <c r="Y334" s="112"/>
      <c r="Z334" s="112"/>
    </row>
    <row r="335" ht="14.25" customHeight="1">
      <c r="A335" s="139"/>
      <c r="B335" s="153"/>
      <c r="C335" s="154"/>
      <c r="D335" s="154"/>
      <c r="E335" s="138"/>
      <c r="F335" s="154"/>
      <c r="G335" s="154"/>
      <c r="H335" s="154"/>
      <c r="I335" s="154"/>
      <c r="J335" s="154"/>
      <c r="K335" s="154"/>
      <c r="L335" s="154"/>
      <c r="M335" s="154"/>
      <c r="N335" s="154"/>
      <c r="O335" s="154"/>
      <c r="P335" s="154"/>
      <c r="Q335" s="112"/>
      <c r="R335" s="112"/>
      <c r="S335" s="112"/>
      <c r="T335" s="112"/>
      <c r="U335" s="112"/>
      <c r="V335" s="112"/>
      <c r="W335" s="112"/>
      <c r="X335" s="112"/>
      <c r="Y335" s="112"/>
      <c r="Z335" s="112"/>
    </row>
    <row r="336" ht="14.25" customHeight="1">
      <c r="A336" s="139"/>
      <c r="B336" s="153"/>
      <c r="C336" s="154"/>
      <c r="D336" s="154"/>
      <c r="E336" s="138"/>
      <c r="F336" s="154"/>
      <c r="G336" s="154"/>
      <c r="H336" s="154"/>
      <c r="I336" s="154"/>
      <c r="J336" s="154"/>
      <c r="K336" s="154"/>
      <c r="L336" s="154"/>
      <c r="M336" s="154"/>
      <c r="N336" s="154"/>
      <c r="O336" s="154"/>
      <c r="P336" s="154"/>
      <c r="Q336" s="112"/>
      <c r="R336" s="112"/>
      <c r="S336" s="112"/>
      <c r="T336" s="112"/>
      <c r="U336" s="112"/>
      <c r="V336" s="112"/>
      <c r="W336" s="112"/>
      <c r="X336" s="112"/>
      <c r="Y336" s="112"/>
      <c r="Z336" s="112"/>
    </row>
    <row r="337" ht="14.25" customHeight="1">
      <c r="A337" s="139"/>
      <c r="B337" s="153"/>
      <c r="C337" s="154"/>
      <c r="D337" s="154"/>
      <c r="E337" s="138"/>
      <c r="F337" s="154"/>
      <c r="G337" s="154"/>
      <c r="H337" s="154"/>
      <c r="I337" s="154"/>
      <c r="J337" s="154"/>
      <c r="K337" s="154"/>
      <c r="L337" s="154"/>
      <c r="M337" s="154"/>
      <c r="N337" s="154"/>
      <c r="O337" s="154"/>
      <c r="P337" s="154"/>
      <c r="Q337" s="112"/>
      <c r="R337" s="112"/>
      <c r="S337" s="112"/>
      <c r="T337" s="112"/>
      <c r="U337" s="112"/>
      <c r="V337" s="112"/>
      <c r="W337" s="112"/>
      <c r="X337" s="112"/>
      <c r="Y337" s="112"/>
      <c r="Z337" s="112"/>
    </row>
    <row r="338" ht="14.25" customHeight="1">
      <c r="A338" s="162"/>
      <c r="B338" s="112"/>
      <c r="C338" s="112"/>
      <c r="D338" s="112"/>
      <c r="E338" s="113"/>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ht="14.25" customHeight="1">
      <c r="A339" s="162"/>
      <c r="B339" s="112"/>
      <c r="C339" s="112"/>
      <c r="D339" s="112"/>
      <c r="E339" s="113"/>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ht="14.25" customHeight="1">
      <c r="A340" s="162"/>
      <c r="B340" s="112"/>
      <c r="C340" s="112"/>
      <c r="D340" s="112"/>
      <c r="E340" s="113"/>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ht="14.25" customHeight="1">
      <c r="A341" s="162"/>
      <c r="B341" s="112"/>
      <c r="C341" s="112"/>
      <c r="D341" s="112"/>
      <c r="E341" s="113"/>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ht="14.25" customHeight="1">
      <c r="A342" s="162"/>
      <c r="B342" s="112"/>
      <c r="C342" s="112"/>
      <c r="D342" s="112"/>
      <c r="E342" s="113"/>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ht="14.25" customHeight="1">
      <c r="A343" s="162"/>
      <c r="B343" s="112"/>
      <c r="C343" s="112"/>
      <c r="D343" s="112"/>
      <c r="E343" s="113"/>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ht="14.25" customHeight="1">
      <c r="A344" s="162"/>
      <c r="B344" s="112"/>
      <c r="C344" s="112"/>
      <c r="D344" s="112"/>
      <c r="E344" s="113"/>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ht="14.25" customHeight="1">
      <c r="A345" s="162"/>
      <c r="B345" s="112"/>
      <c r="C345" s="112"/>
      <c r="D345" s="112"/>
      <c r="E345" s="113"/>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ht="14.25" customHeight="1">
      <c r="A346" s="162"/>
      <c r="B346" s="112"/>
      <c r="C346" s="112"/>
      <c r="D346" s="112"/>
      <c r="E346" s="113"/>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ht="14.25" customHeight="1">
      <c r="A347" s="162"/>
      <c r="B347" s="112"/>
      <c r="C347" s="112"/>
      <c r="D347" s="112"/>
      <c r="E347" s="113"/>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ht="14.25" customHeight="1">
      <c r="A348" s="162"/>
      <c r="B348" s="112"/>
      <c r="C348" s="112"/>
      <c r="D348" s="112"/>
      <c r="E348" s="113"/>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ht="14.25" customHeight="1">
      <c r="A349" s="162"/>
      <c r="B349" s="112"/>
      <c r="C349" s="112"/>
      <c r="D349" s="112"/>
      <c r="E349" s="113"/>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ht="14.25" customHeight="1">
      <c r="A350" s="162"/>
      <c r="B350" s="112"/>
      <c r="C350" s="112"/>
      <c r="D350" s="112"/>
      <c r="E350" s="113"/>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ht="14.25" customHeight="1">
      <c r="A351" s="162"/>
      <c r="B351" s="112"/>
      <c r="C351" s="112"/>
      <c r="D351" s="112"/>
      <c r="E351" s="113"/>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ht="14.25" customHeight="1">
      <c r="A352" s="162"/>
      <c r="B352" s="112"/>
      <c r="C352" s="112"/>
      <c r="D352" s="112"/>
      <c r="E352" s="113"/>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ht="14.25" customHeight="1">
      <c r="A353" s="162"/>
      <c r="B353" s="112"/>
      <c r="C353" s="112"/>
      <c r="D353" s="112"/>
      <c r="E353" s="113"/>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ht="14.25" customHeight="1">
      <c r="A354" s="162"/>
      <c r="B354" s="112"/>
      <c r="C354" s="112"/>
      <c r="D354" s="112"/>
      <c r="E354" s="113"/>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ht="14.25" customHeight="1">
      <c r="A355" s="162"/>
      <c r="B355" s="112"/>
      <c r="C355" s="112"/>
      <c r="D355" s="112"/>
      <c r="E355" s="113"/>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ht="14.25" customHeight="1">
      <c r="A356" s="162"/>
      <c r="B356" s="112"/>
      <c r="C356" s="112"/>
      <c r="D356" s="112"/>
      <c r="E356" s="113"/>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ht="14.25" customHeight="1">
      <c r="A357" s="162"/>
      <c r="B357" s="112"/>
      <c r="C357" s="112"/>
      <c r="D357" s="112"/>
      <c r="E357" s="113"/>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ht="14.25" customHeight="1">
      <c r="A358" s="162"/>
      <c r="B358" s="112"/>
      <c r="C358" s="112"/>
      <c r="D358" s="112"/>
      <c r="E358" s="113"/>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ht="14.25" customHeight="1">
      <c r="A359" s="162"/>
      <c r="B359" s="112"/>
      <c r="C359" s="112"/>
      <c r="D359" s="112"/>
      <c r="E359" s="113"/>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ht="14.25" customHeight="1">
      <c r="A360" s="162"/>
      <c r="B360" s="112"/>
      <c r="C360" s="112"/>
      <c r="D360" s="112"/>
      <c r="E360" s="113"/>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ht="14.25" customHeight="1">
      <c r="A361" s="162"/>
      <c r="B361" s="112"/>
      <c r="C361" s="112"/>
      <c r="D361" s="112"/>
      <c r="E361" s="113"/>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ht="14.25" customHeight="1">
      <c r="A362" s="162"/>
      <c r="B362" s="112"/>
      <c r="C362" s="112"/>
      <c r="D362" s="112"/>
      <c r="E362" s="113"/>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ht="14.25" customHeight="1">
      <c r="A363" s="162"/>
      <c r="B363" s="112"/>
      <c r="C363" s="112"/>
      <c r="D363" s="112"/>
      <c r="E363" s="113"/>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ht="14.25" customHeight="1">
      <c r="A364" s="162"/>
      <c r="B364" s="112"/>
      <c r="C364" s="112"/>
      <c r="D364" s="112"/>
      <c r="E364" s="113"/>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ht="14.25" customHeight="1">
      <c r="A365" s="162"/>
      <c r="B365" s="112"/>
      <c r="C365" s="112"/>
      <c r="D365" s="112"/>
      <c r="E365" s="113"/>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ht="14.25" customHeight="1">
      <c r="A366" s="162"/>
      <c r="B366" s="112"/>
      <c r="C366" s="112"/>
      <c r="D366" s="112"/>
      <c r="E366" s="113"/>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ht="14.25" customHeight="1">
      <c r="A367" s="162"/>
      <c r="B367" s="112"/>
      <c r="C367" s="112"/>
      <c r="D367" s="112"/>
      <c r="E367" s="113"/>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ht="14.25" customHeight="1">
      <c r="A368" s="162"/>
      <c r="B368" s="112"/>
      <c r="C368" s="112"/>
      <c r="D368" s="112"/>
      <c r="E368" s="113"/>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ht="14.25" customHeight="1">
      <c r="A369" s="162"/>
      <c r="B369" s="112"/>
      <c r="C369" s="112"/>
      <c r="D369" s="112"/>
      <c r="E369" s="113"/>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ht="14.25" customHeight="1">
      <c r="A370" s="162"/>
      <c r="B370" s="112"/>
      <c r="C370" s="112"/>
      <c r="D370" s="112"/>
      <c r="E370" s="113"/>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ht="14.25" customHeight="1">
      <c r="A371" s="162"/>
      <c r="B371" s="112"/>
      <c r="C371" s="112"/>
      <c r="D371" s="112"/>
      <c r="E371" s="113"/>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ht="14.25" customHeight="1">
      <c r="A372" s="162"/>
      <c r="B372" s="112"/>
      <c r="C372" s="112"/>
      <c r="D372" s="112"/>
      <c r="E372" s="113"/>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ht="14.25" customHeight="1">
      <c r="A373" s="162"/>
      <c r="B373" s="112"/>
      <c r="C373" s="112"/>
      <c r="D373" s="112"/>
      <c r="E373" s="113"/>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ht="14.25" customHeight="1">
      <c r="A374" s="162"/>
      <c r="B374" s="112"/>
      <c r="C374" s="112"/>
      <c r="D374" s="112"/>
      <c r="E374" s="113"/>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ht="14.25" customHeight="1">
      <c r="A375" s="162"/>
      <c r="B375" s="112"/>
      <c r="C375" s="112"/>
      <c r="D375" s="112"/>
      <c r="E375" s="113"/>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ht="14.25" customHeight="1">
      <c r="A376" s="162"/>
      <c r="B376" s="112"/>
      <c r="C376" s="112"/>
      <c r="D376" s="112"/>
      <c r="E376" s="113"/>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ht="14.25" customHeight="1">
      <c r="A377" s="162"/>
      <c r="B377" s="112"/>
      <c r="C377" s="112"/>
      <c r="D377" s="112"/>
      <c r="E377" s="113"/>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ht="14.25" customHeight="1">
      <c r="A378" s="162"/>
      <c r="B378" s="112"/>
      <c r="C378" s="112"/>
      <c r="D378" s="112"/>
      <c r="E378" s="113"/>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ht="14.25" customHeight="1">
      <c r="A379" s="162"/>
      <c r="B379" s="112"/>
      <c r="C379" s="112"/>
      <c r="D379" s="112"/>
      <c r="E379" s="113"/>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ht="14.25" customHeight="1">
      <c r="A380" s="162"/>
      <c r="B380" s="112"/>
      <c r="C380" s="112"/>
      <c r="D380" s="112"/>
      <c r="E380" s="113"/>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ht="14.25" customHeight="1">
      <c r="A381" s="162"/>
      <c r="B381" s="112"/>
      <c r="C381" s="112"/>
      <c r="D381" s="112"/>
      <c r="E381" s="113"/>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ht="14.25" customHeight="1">
      <c r="A382" s="162"/>
      <c r="B382" s="112"/>
      <c r="C382" s="112"/>
      <c r="D382" s="112"/>
      <c r="E382" s="113"/>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ht="14.25" customHeight="1">
      <c r="A383" s="162"/>
      <c r="B383" s="112"/>
      <c r="C383" s="112"/>
      <c r="D383" s="112"/>
      <c r="E383" s="113"/>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ht="14.25" customHeight="1">
      <c r="A384" s="162"/>
      <c r="B384" s="112"/>
      <c r="C384" s="112"/>
      <c r="D384" s="112"/>
      <c r="E384" s="113"/>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ht="14.25" customHeight="1">
      <c r="A385" s="162"/>
      <c r="B385" s="112"/>
      <c r="C385" s="112"/>
      <c r="D385" s="112"/>
      <c r="E385" s="113"/>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ht="14.25" customHeight="1">
      <c r="A386" s="162"/>
      <c r="B386" s="112"/>
      <c r="C386" s="112"/>
      <c r="D386" s="112"/>
      <c r="E386" s="113"/>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ht="14.25" customHeight="1">
      <c r="A387" s="162"/>
      <c r="B387" s="112"/>
      <c r="C387" s="112"/>
      <c r="D387" s="112"/>
      <c r="E387" s="113"/>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ht="14.25" customHeight="1">
      <c r="A388" s="162"/>
      <c r="B388" s="112"/>
      <c r="C388" s="112"/>
      <c r="D388" s="112"/>
      <c r="E388" s="113"/>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ht="14.25" customHeight="1">
      <c r="A389" s="162"/>
      <c r="B389" s="112"/>
      <c r="C389" s="112"/>
      <c r="D389" s="112"/>
      <c r="E389" s="113"/>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ht="14.25" customHeight="1">
      <c r="A390" s="162"/>
      <c r="B390" s="112"/>
      <c r="C390" s="112"/>
      <c r="D390" s="112"/>
      <c r="E390" s="113"/>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ht="14.25" customHeight="1">
      <c r="A391" s="162"/>
      <c r="B391" s="112"/>
      <c r="C391" s="112"/>
      <c r="D391" s="112"/>
      <c r="E391" s="113"/>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ht="14.25" customHeight="1">
      <c r="A392" s="162"/>
      <c r="B392" s="112"/>
      <c r="C392" s="112"/>
      <c r="D392" s="112"/>
      <c r="E392" s="113"/>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ht="14.25" customHeight="1">
      <c r="A393" s="162"/>
      <c r="B393" s="112"/>
      <c r="C393" s="112"/>
      <c r="D393" s="112"/>
      <c r="E393" s="113"/>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ht="14.25" customHeight="1">
      <c r="A394" s="162"/>
      <c r="B394" s="112"/>
      <c r="C394" s="112"/>
      <c r="D394" s="112"/>
      <c r="E394" s="113"/>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ht="14.25" customHeight="1">
      <c r="A395" s="162"/>
      <c r="B395" s="112"/>
      <c r="C395" s="112"/>
      <c r="D395" s="112"/>
      <c r="E395" s="113"/>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ht="14.25" customHeight="1">
      <c r="A396" s="162"/>
      <c r="B396" s="112"/>
      <c r="C396" s="112"/>
      <c r="D396" s="112"/>
      <c r="E396" s="113"/>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ht="14.25" customHeight="1">
      <c r="A397" s="162"/>
      <c r="B397" s="112"/>
      <c r="C397" s="112"/>
      <c r="D397" s="112"/>
      <c r="E397" s="113"/>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ht="14.25" customHeight="1">
      <c r="A398" s="162"/>
      <c r="B398" s="112"/>
      <c r="C398" s="112"/>
      <c r="D398" s="112"/>
      <c r="E398" s="113"/>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ht="14.25" customHeight="1">
      <c r="A399" s="162"/>
      <c r="B399" s="112"/>
      <c r="C399" s="112"/>
      <c r="D399" s="112"/>
      <c r="E399" s="113"/>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ht="14.25" customHeight="1">
      <c r="A400" s="162"/>
      <c r="B400" s="112"/>
      <c r="C400" s="112"/>
      <c r="D400" s="112"/>
      <c r="E400" s="113"/>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ht="14.25" customHeight="1">
      <c r="A401" s="162"/>
      <c r="B401" s="112"/>
      <c r="C401" s="112"/>
      <c r="D401" s="112"/>
      <c r="E401" s="113"/>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ht="14.25" customHeight="1">
      <c r="A402" s="162"/>
      <c r="B402" s="112"/>
      <c r="C402" s="112"/>
      <c r="D402" s="112"/>
      <c r="E402" s="113"/>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ht="14.25" customHeight="1">
      <c r="A403" s="162"/>
      <c r="B403" s="112"/>
      <c r="C403" s="112"/>
      <c r="D403" s="112"/>
      <c r="E403" s="113"/>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ht="14.25" customHeight="1">
      <c r="A404" s="162"/>
      <c r="B404" s="112"/>
      <c r="C404" s="112"/>
      <c r="D404" s="112"/>
      <c r="E404" s="113"/>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ht="14.25" customHeight="1">
      <c r="A405" s="162"/>
      <c r="B405" s="112"/>
      <c r="C405" s="112"/>
      <c r="D405" s="112"/>
      <c r="E405" s="113"/>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ht="14.25" customHeight="1">
      <c r="A406" s="162"/>
      <c r="B406" s="112"/>
      <c r="C406" s="112"/>
      <c r="D406" s="112"/>
      <c r="E406" s="113"/>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ht="14.25" customHeight="1">
      <c r="A407" s="162"/>
      <c r="B407" s="112"/>
      <c r="C407" s="112"/>
      <c r="D407" s="112"/>
      <c r="E407" s="113"/>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ht="14.25" customHeight="1">
      <c r="A408" s="162"/>
      <c r="B408" s="112"/>
      <c r="C408" s="112"/>
      <c r="D408" s="112"/>
      <c r="E408" s="113"/>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ht="14.25" customHeight="1">
      <c r="A409" s="162"/>
      <c r="B409" s="112"/>
      <c r="C409" s="112"/>
      <c r="D409" s="112"/>
      <c r="E409" s="113"/>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ht="14.25" customHeight="1">
      <c r="A410" s="162"/>
      <c r="B410" s="112"/>
      <c r="C410" s="112"/>
      <c r="D410" s="112"/>
      <c r="E410" s="113"/>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ht="14.25" customHeight="1">
      <c r="A411" s="162"/>
      <c r="B411" s="112"/>
      <c r="C411" s="112"/>
      <c r="D411" s="112"/>
      <c r="E411" s="113"/>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ht="14.25" customHeight="1">
      <c r="A412" s="162"/>
      <c r="B412" s="112"/>
      <c r="C412" s="112"/>
      <c r="D412" s="112"/>
      <c r="E412" s="113"/>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ht="14.25" customHeight="1">
      <c r="A413" s="162"/>
      <c r="B413" s="112"/>
      <c r="C413" s="112"/>
      <c r="D413" s="112"/>
      <c r="E413" s="113"/>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ht="14.25" customHeight="1">
      <c r="A414" s="162"/>
      <c r="B414" s="112"/>
      <c r="C414" s="112"/>
      <c r="D414" s="112"/>
      <c r="E414" s="113"/>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ht="14.25" customHeight="1">
      <c r="A415" s="162"/>
      <c r="B415" s="112"/>
      <c r="C415" s="112"/>
      <c r="D415" s="112"/>
      <c r="E415" s="113"/>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ht="14.25" customHeight="1">
      <c r="A416" s="162"/>
      <c r="B416" s="112"/>
      <c r="C416" s="112"/>
      <c r="D416" s="112"/>
      <c r="E416" s="113"/>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ht="14.25" customHeight="1">
      <c r="A417" s="162"/>
      <c r="B417" s="112"/>
      <c r="C417" s="112"/>
      <c r="D417" s="112"/>
      <c r="E417" s="113"/>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ht="14.25" customHeight="1">
      <c r="A418" s="162"/>
      <c r="B418" s="112"/>
      <c r="C418" s="112"/>
      <c r="D418" s="112"/>
      <c r="E418" s="113"/>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ht="14.25" customHeight="1">
      <c r="A419" s="162"/>
      <c r="B419" s="112"/>
      <c r="C419" s="112"/>
      <c r="D419" s="112"/>
      <c r="E419" s="113"/>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ht="14.25" customHeight="1">
      <c r="A420" s="162"/>
      <c r="B420" s="112"/>
      <c r="C420" s="112"/>
      <c r="D420" s="112"/>
      <c r="E420" s="113"/>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ht="14.25" customHeight="1">
      <c r="A421" s="162"/>
      <c r="B421" s="112"/>
      <c r="C421" s="112"/>
      <c r="D421" s="112"/>
      <c r="E421" s="113"/>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ht="14.25" customHeight="1">
      <c r="A422" s="162"/>
      <c r="B422" s="112"/>
      <c r="C422" s="112"/>
      <c r="D422" s="112"/>
      <c r="E422" s="113"/>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ht="14.25" customHeight="1">
      <c r="A423" s="162"/>
      <c r="B423" s="112"/>
      <c r="C423" s="112"/>
      <c r="D423" s="112"/>
      <c r="E423" s="113"/>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O2:P2"/>
    <mergeCell ref="Q2:R2"/>
    <mergeCell ref="A1:B2"/>
    <mergeCell ref="C2:D2"/>
    <mergeCell ref="E2:F2"/>
    <mergeCell ref="G2:H2"/>
    <mergeCell ref="I2:J2"/>
    <mergeCell ref="K2:L2"/>
    <mergeCell ref="M2:N2"/>
  </mergeCells>
  <printOptions/>
  <pageMargins bottom="0.75" footer="0.0" header="0.0" left="0.25" right="0.25"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3.44"/>
    <col customWidth="1" min="2" max="2" width="20.44"/>
    <col customWidth="1" min="3" max="3" width="11.11"/>
    <col customWidth="1" min="4" max="4" width="24.22"/>
    <col customWidth="1" min="5" max="5" width="10.89"/>
    <col customWidth="1" min="6" max="6" width="24.78"/>
    <col customWidth="1" min="7" max="7" width="11.11"/>
    <col customWidth="1" min="8" max="8" width="24.0"/>
    <col customWidth="1" min="9" max="9" width="11.11"/>
    <col customWidth="1" min="10" max="10" width="24.0"/>
    <col customWidth="1" min="11" max="11" width="16.11"/>
    <col customWidth="1" min="12" max="12" width="21.89"/>
    <col customWidth="1" min="13" max="13" width="14.44"/>
    <col customWidth="1" min="14" max="14" width="31.44"/>
    <col customWidth="1" min="15" max="15" width="17.0"/>
    <col customWidth="1" min="16" max="16" width="31.78"/>
    <col customWidth="1" min="17" max="17" width="14.44"/>
    <col customWidth="1" min="18" max="18" width="25.11"/>
    <col customWidth="1" min="19" max="26" width="14.44"/>
    <col customWidth="1" min="27" max="38" width="12.44"/>
  </cols>
  <sheetData>
    <row r="1" ht="14.25" customHeight="1">
      <c r="A1" s="112" t="s">
        <v>452</v>
      </c>
      <c r="C1" s="162"/>
      <c r="D1" s="162"/>
      <c r="E1" s="163"/>
      <c r="F1" s="162"/>
      <c r="G1" s="162"/>
      <c r="H1" s="162"/>
      <c r="I1" s="162"/>
      <c r="J1" s="162"/>
      <c r="K1" s="162"/>
      <c r="L1" s="162"/>
      <c r="M1" s="162"/>
      <c r="N1" s="162"/>
      <c r="O1" s="163"/>
      <c r="P1" s="162"/>
      <c r="Q1" s="162"/>
      <c r="R1" s="162"/>
      <c r="S1" s="162"/>
      <c r="T1" s="162"/>
      <c r="U1" s="162"/>
      <c r="V1" s="162"/>
      <c r="W1" s="162"/>
      <c r="X1" s="162"/>
      <c r="Y1" s="162"/>
      <c r="Z1" s="162"/>
      <c r="AA1" s="164"/>
      <c r="AB1" s="164"/>
      <c r="AC1" s="164"/>
      <c r="AD1" s="164"/>
      <c r="AE1" s="164"/>
      <c r="AF1" s="164"/>
      <c r="AG1" s="164"/>
      <c r="AH1" s="164"/>
      <c r="AI1" s="164"/>
      <c r="AJ1" s="164"/>
      <c r="AK1" s="164"/>
      <c r="AL1" s="164"/>
    </row>
    <row r="2" ht="15.0" customHeight="1">
      <c r="C2" s="165" t="s">
        <v>43</v>
      </c>
      <c r="D2" s="116"/>
      <c r="E2" s="166" t="s">
        <v>453</v>
      </c>
      <c r="F2" s="119"/>
      <c r="G2" s="166" t="s">
        <v>45</v>
      </c>
      <c r="H2" s="119"/>
      <c r="I2" s="167" t="s">
        <v>46</v>
      </c>
      <c r="J2" s="116"/>
      <c r="K2" s="167" t="s">
        <v>454</v>
      </c>
      <c r="L2" s="116"/>
      <c r="M2" s="166" t="s">
        <v>48</v>
      </c>
      <c r="N2" s="119"/>
      <c r="O2" s="166" t="s">
        <v>455</v>
      </c>
      <c r="P2" s="119"/>
      <c r="Q2" s="166" t="s">
        <v>50</v>
      </c>
      <c r="R2" s="119"/>
      <c r="S2" s="162"/>
      <c r="T2" s="162"/>
      <c r="U2" s="162"/>
      <c r="V2" s="162"/>
      <c r="W2" s="162"/>
      <c r="X2" s="162"/>
      <c r="Y2" s="162"/>
      <c r="Z2" s="162"/>
      <c r="AA2" s="164"/>
      <c r="AB2" s="164"/>
      <c r="AC2" s="164"/>
      <c r="AD2" s="164"/>
      <c r="AE2" s="164"/>
      <c r="AF2" s="164"/>
      <c r="AG2" s="164"/>
      <c r="AH2" s="164"/>
      <c r="AI2" s="164"/>
      <c r="AJ2" s="164"/>
      <c r="AK2" s="164"/>
      <c r="AL2" s="164"/>
    </row>
    <row r="3" ht="14.25" customHeight="1">
      <c r="C3" s="168" t="s">
        <v>456</v>
      </c>
      <c r="D3" s="169"/>
      <c r="E3" s="170" t="s">
        <v>457</v>
      </c>
      <c r="F3" s="116"/>
      <c r="G3" s="170" t="s">
        <v>458</v>
      </c>
      <c r="H3" s="116"/>
      <c r="I3" s="170" t="s">
        <v>459</v>
      </c>
      <c r="J3" s="116"/>
      <c r="K3" s="170" t="s">
        <v>460</v>
      </c>
      <c r="L3" s="116"/>
      <c r="M3" s="170" t="s">
        <v>461</v>
      </c>
      <c r="N3" s="116"/>
      <c r="O3" s="170" t="s">
        <v>462</v>
      </c>
      <c r="P3" s="116"/>
      <c r="Q3" s="170" t="s">
        <v>463</v>
      </c>
      <c r="R3" s="116"/>
      <c r="S3" s="162"/>
      <c r="T3" s="162"/>
      <c r="U3" s="162"/>
      <c r="V3" s="162"/>
      <c r="W3" s="162"/>
      <c r="X3" s="162"/>
      <c r="Y3" s="162"/>
      <c r="Z3" s="162"/>
      <c r="AA3" s="164"/>
      <c r="AB3" s="164"/>
      <c r="AC3" s="164"/>
      <c r="AD3" s="164"/>
      <c r="AE3" s="164"/>
      <c r="AF3" s="164"/>
      <c r="AG3" s="164"/>
      <c r="AH3" s="164"/>
      <c r="AI3" s="164"/>
      <c r="AJ3" s="164"/>
      <c r="AK3" s="164"/>
      <c r="AL3" s="164"/>
    </row>
    <row r="4" ht="14.25" customHeight="1">
      <c r="A4" s="124" t="s">
        <v>51</v>
      </c>
      <c r="B4" s="124" t="s">
        <v>464</v>
      </c>
      <c r="C4" s="124" t="s">
        <v>53</v>
      </c>
      <c r="D4" s="124" t="s">
        <v>54</v>
      </c>
      <c r="E4" s="124" t="s">
        <v>53</v>
      </c>
      <c r="F4" s="124" t="s">
        <v>54</v>
      </c>
      <c r="G4" s="124" t="s">
        <v>53</v>
      </c>
      <c r="H4" s="124" t="s">
        <v>54</v>
      </c>
      <c r="I4" s="124" t="s">
        <v>53</v>
      </c>
      <c r="J4" s="124" t="s">
        <v>54</v>
      </c>
      <c r="K4" s="124" t="s">
        <v>53</v>
      </c>
      <c r="L4" s="124" t="s">
        <v>54</v>
      </c>
      <c r="M4" s="124" t="s">
        <v>53</v>
      </c>
      <c r="N4" s="124" t="s">
        <v>54</v>
      </c>
      <c r="O4" s="124" t="s">
        <v>53</v>
      </c>
      <c r="P4" s="124" t="s">
        <v>54</v>
      </c>
      <c r="Q4" s="124" t="s">
        <v>53</v>
      </c>
      <c r="R4" s="124" t="s">
        <v>54</v>
      </c>
      <c r="S4" s="171"/>
      <c r="T4" s="171"/>
      <c r="U4" s="171"/>
      <c r="V4" s="171"/>
      <c r="W4" s="171"/>
      <c r="X4" s="171"/>
      <c r="Y4" s="171"/>
      <c r="Z4" s="171"/>
      <c r="AA4" s="171"/>
      <c r="AB4" s="171"/>
      <c r="AC4" s="171"/>
      <c r="AD4" s="171"/>
      <c r="AE4" s="171"/>
      <c r="AF4" s="171"/>
      <c r="AG4" s="171"/>
      <c r="AH4" s="171"/>
      <c r="AI4" s="171"/>
      <c r="AJ4" s="171"/>
      <c r="AK4" s="171"/>
      <c r="AL4" s="171"/>
    </row>
    <row r="5" ht="14.25" customHeight="1">
      <c r="A5" s="172" t="s">
        <v>465</v>
      </c>
      <c r="B5" s="163"/>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3"/>
      <c r="AL5" s="163"/>
    </row>
    <row r="6" ht="14.25" customHeight="1">
      <c r="A6" s="139" t="s">
        <v>466</v>
      </c>
      <c r="B6" s="139" t="s">
        <v>467</v>
      </c>
      <c r="C6" s="173">
        <v>47.0</v>
      </c>
      <c r="D6" s="154" t="str">
        <f t="shared" ref="D6:D12" si="1">CONCATENATE("ONB-",B6,)</f>
        <v>ONB-DEP12*30*1/4</v>
      </c>
      <c r="E6" s="173">
        <v>45.0</v>
      </c>
      <c r="F6" s="154" t="str">
        <f t="shared" ref="F6:F12" si="2">CONCATENATE("WHS-",B6,)</f>
        <v>WHS-DEP12*30*1/4</v>
      </c>
      <c r="G6" s="173">
        <v>47.0</v>
      </c>
      <c r="H6" s="154" t="str">
        <f t="shared" ref="H6:H12" si="3">CONCATENATE("ESS-",B6,)</f>
        <v>ESS-DEP12*30*1/4</v>
      </c>
      <c r="I6" s="173">
        <v>47.0</v>
      </c>
      <c r="J6" s="154" t="str">
        <f t="shared" ref="J6:J12" si="4">CONCATENATE("SIB-",B6)</f>
        <v>SIB-DEP12*30*1/4</v>
      </c>
      <c r="K6" s="173">
        <v>45.0</v>
      </c>
      <c r="L6" s="154" t="str">
        <f t="shared" ref="L6:L12" si="5">CONCATENATE("GRS-",B6,)</f>
        <v>GRS-DEP12*30*1/4</v>
      </c>
      <c r="M6" s="173">
        <v>47.0</v>
      </c>
      <c r="N6" s="154" t="str">
        <f t="shared" ref="N6:N12" si="6">CONCATENATE("UPB-",B6,)</f>
        <v>UPB-DEP12*30*1/4</v>
      </c>
      <c r="O6" s="173">
        <v>47.0</v>
      </c>
      <c r="P6" s="154" t="str">
        <f t="shared" ref="P6:P12" si="7">CONCATENATE("MSL-",B6,)</f>
        <v>MSL-DEP12*30*1/4</v>
      </c>
      <c r="Q6" s="173">
        <v>47.0</v>
      </c>
      <c r="R6" s="154" t="str">
        <f t="shared" ref="R6:R12" si="8">CONCATENATE("DGS-",B6,)</f>
        <v>DGS-DEP12*30*1/4</v>
      </c>
      <c r="S6" s="162"/>
      <c r="T6" s="162"/>
      <c r="U6" s="162"/>
      <c r="V6" s="162"/>
      <c r="W6" s="162"/>
      <c r="X6" s="162"/>
      <c r="Y6" s="162"/>
      <c r="Z6" s="162"/>
      <c r="AA6" s="164"/>
      <c r="AB6" s="164"/>
      <c r="AC6" s="164"/>
      <c r="AD6" s="164"/>
      <c r="AE6" s="164"/>
      <c r="AF6" s="164"/>
      <c r="AG6" s="164"/>
      <c r="AH6" s="164"/>
      <c r="AI6" s="164"/>
      <c r="AJ6" s="164"/>
      <c r="AK6" s="164"/>
      <c r="AL6" s="164"/>
    </row>
    <row r="7" ht="14.25" customHeight="1">
      <c r="A7" s="150" t="s">
        <v>468</v>
      </c>
      <c r="B7" s="174" t="s">
        <v>469</v>
      </c>
      <c r="C7" s="173">
        <v>53.0</v>
      </c>
      <c r="D7" s="146" t="str">
        <f t="shared" si="1"/>
        <v>ONB-DEP12*36*1/4</v>
      </c>
      <c r="E7" s="173">
        <v>50.0</v>
      </c>
      <c r="F7" s="146" t="str">
        <f t="shared" si="2"/>
        <v>WHS-DEP12*36*1/4</v>
      </c>
      <c r="G7" s="173">
        <v>53.0</v>
      </c>
      <c r="H7" s="146" t="str">
        <f t="shared" si="3"/>
        <v>ESS-DEP12*36*1/4</v>
      </c>
      <c r="I7" s="173">
        <v>53.0</v>
      </c>
      <c r="J7" s="146" t="str">
        <f t="shared" si="4"/>
        <v>SIB-DEP12*36*1/4</v>
      </c>
      <c r="K7" s="173">
        <v>50.0</v>
      </c>
      <c r="L7" s="146" t="str">
        <f t="shared" si="5"/>
        <v>GRS-DEP12*36*1/4</v>
      </c>
      <c r="M7" s="173">
        <v>53.0</v>
      </c>
      <c r="N7" s="146" t="str">
        <f t="shared" si="6"/>
        <v>UPB-DEP12*36*1/4</v>
      </c>
      <c r="O7" s="173">
        <v>53.0</v>
      </c>
      <c r="P7" s="146" t="str">
        <f t="shared" si="7"/>
        <v>MSL-DEP12*36*1/4</v>
      </c>
      <c r="Q7" s="173">
        <v>53.0</v>
      </c>
      <c r="R7" s="154" t="str">
        <f t="shared" si="8"/>
        <v>DGS-DEP12*36*1/4</v>
      </c>
      <c r="S7" s="162"/>
      <c r="T7" s="162"/>
      <c r="U7" s="162"/>
      <c r="V7" s="162"/>
      <c r="W7" s="162"/>
      <c r="X7" s="162"/>
      <c r="Y7" s="162"/>
      <c r="Z7" s="162"/>
      <c r="AA7" s="164"/>
      <c r="AB7" s="164"/>
      <c r="AC7" s="164"/>
      <c r="AD7" s="164"/>
      <c r="AE7" s="164"/>
      <c r="AF7" s="164"/>
      <c r="AG7" s="164"/>
      <c r="AH7" s="164"/>
      <c r="AI7" s="164"/>
      <c r="AJ7" s="164"/>
      <c r="AK7" s="164"/>
      <c r="AL7" s="164"/>
    </row>
    <row r="8" ht="14.25" customHeight="1">
      <c r="A8" s="139" t="s">
        <v>470</v>
      </c>
      <c r="B8" s="175" t="s">
        <v>471</v>
      </c>
      <c r="C8" s="173">
        <v>58.0</v>
      </c>
      <c r="D8" s="146" t="str">
        <f t="shared" si="1"/>
        <v>ONB-DEP12*42*1/4</v>
      </c>
      <c r="E8" s="173">
        <v>55.0</v>
      </c>
      <c r="F8" s="146" t="str">
        <f t="shared" si="2"/>
        <v>WHS-DEP12*42*1/4</v>
      </c>
      <c r="G8" s="173">
        <v>58.0</v>
      </c>
      <c r="H8" s="146" t="str">
        <f t="shared" si="3"/>
        <v>ESS-DEP12*42*1/4</v>
      </c>
      <c r="I8" s="173">
        <v>58.0</v>
      </c>
      <c r="J8" s="146" t="str">
        <f t="shared" si="4"/>
        <v>SIB-DEP12*42*1/4</v>
      </c>
      <c r="K8" s="173">
        <v>55.0</v>
      </c>
      <c r="L8" s="146" t="str">
        <f t="shared" si="5"/>
        <v>GRS-DEP12*42*1/4</v>
      </c>
      <c r="M8" s="173">
        <v>58.0</v>
      </c>
      <c r="N8" s="146" t="str">
        <f t="shared" si="6"/>
        <v>UPB-DEP12*42*1/4</v>
      </c>
      <c r="O8" s="173">
        <v>58.0</v>
      </c>
      <c r="P8" s="154" t="str">
        <f t="shared" si="7"/>
        <v>MSL-DEP12*42*1/4</v>
      </c>
      <c r="Q8" s="173">
        <v>58.0</v>
      </c>
      <c r="R8" s="154" t="str">
        <f t="shared" si="8"/>
        <v>DGS-DEP12*42*1/4</v>
      </c>
      <c r="S8" s="162"/>
      <c r="T8" s="162"/>
      <c r="U8" s="162"/>
      <c r="V8" s="162"/>
      <c r="W8" s="162"/>
      <c r="X8" s="162"/>
      <c r="Y8" s="162"/>
      <c r="Z8" s="162"/>
      <c r="AA8" s="164"/>
      <c r="AB8" s="164"/>
      <c r="AC8" s="164"/>
      <c r="AD8" s="164"/>
      <c r="AE8" s="164"/>
      <c r="AF8" s="164"/>
      <c r="AG8" s="164"/>
      <c r="AH8" s="164"/>
      <c r="AI8" s="164"/>
      <c r="AJ8" s="164"/>
      <c r="AK8" s="164"/>
      <c r="AL8" s="164"/>
    </row>
    <row r="9" ht="14.25" customHeight="1">
      <c r="A9" s="139" t="s">
        <v>472</v>
      </c>
      <c r="B9" s="175" t="s">
        <v>473</v>
      </c>
      <c r="C9" s="173">
        <v>79.0</v>
      </c>
      <c r="D9" s="146" t="str">
        <f t="shared" si="1"/>
        <v>ONB-DEP21*34.5*1/4</v>
      </c>
      <c r="E9" s="173">
        <v>75.0</v>
      </c>
      <c r="F9" s="146" t="str">
        <f t="shared" si="2"/>
        <v>WHS-DEP21*34.5*1/4</v>
      </c>
      <c r="G9" s="173">
        <v>79.0</v>
      </c>
      <c r="H9" s="146" t="str">
        <f t="shared" si="3"/>
        <v>ESS-DEP21*34.5*1/4</v>
      </c>
      <c r="I9" s="173">
        <v>79.0</v>
      </c>
      <c r="J9" s="146" t="str">
        <f t="shared" si="4"/>
        <v>SIB-DEP21*34.5*1/4</v>
      </c>
      <c r="K9" s="173">
        <v>75.0</v>
      </c>
      <c r="L9" s="146" t="str">
        <f t="shared" si="5"/>
        <v>GRS-DEP21*34.5*1/4</v>
      </c>
      <c r="M9" s="173">
        <v>79.0</v>
      </c>
      <c r="N9" s="146" t="str">
        <f t="shared" si="6"/>
        <v>UPB-DEP21*34.5*1/4</v>
      </c>
      <c r="O9" s="173">
        <v>79.0</v>
      </c>
      <c r="P9" s="154" t="str">
        <f t="shared" si="7"/>
        <v>MSL-DEP21*34.5*1/4</v>
      </c>
      <c r="Q9" s="173">
        <v>79.0</v>
      </c>
      <c r="R9" s="154" t="str">
        <f t="shared" si="8"/>
        <v>DGS-DEP21*34.5*1/4</v>
      </c>
      <c r="S9" s="162"/>
      <c r="T9" s="162"/>
      <c r="U9" s="162"/>
      <c r="V9" s="162"/>
      <c r="W9" s="162"/>
      <c r="X9" s="162"/>
      <c r="Y9" s="162"/>
      <c r="Z9" s="162"/>
      <c r="AA9" s="164"/>
      <c r="AB9" s="164"/>
      <c r="AC9" s="164"/>
      <c r="AD9" s="164"/>
      <c r="AE9" s="164"/>
      <c r="AF9" s="164"/>
      <c r="AG9" s="164"/>
      <c r="AH9" s="164"/>
      <c r="AI9" s="164"/>
      <c r="AJ9" s="164"/>
      <c r="AK9" s="164"/>
      <c r="AL9" s="164"/>
    </row>
    <row r="10" ht="14.25" customHeight="1">
      <c r="A10" s="139" t="s">
        <v>474</v>
      </c>
      <c r="B10" s="175" t="s">
        <v>475</v>
      </c>
      <c r="C10" s="173">
        <v>89.0</v>
      </c>
      <c r="D10" s="146" t="str">
        <f t="shared" si="1"/>
        <v>ONB-DEP24*34.5*1/4</v>
      </c>
      <c r="E10" s="173">
        <v>85.0</v>
      </c>
      <c r="F10" s="146" t="str">
        <f t="shared" si="2"/>
        <v>WHS-DEP24*34.5*1/4</v>
      </c>
      <c r="G10" s="173">
        <v>89.0</v>
      </c>
      <c r="H10" s="146" t="str">
        <f t="shared" si="3"/>
        <v>ESS-DEP24*34.5*1/4</v>
      </c>
      <c r="I10" s="173">
        <v>89.0</v>
      </c>
      <c r="J10" s="146" t="str">
        <f t="shared" si="4"/>
        <v>SIB-DEP24*34.5*1/4</v>
      </c>
      <c r="K10" s="173">
        <v>85.0</v>
      </c>
      <c r="L10" s="146" t="str">
        <f t="shared" si="5"/>
        <v>GRS-DEP24*34.5*1/4</v>
      </c>
      <c r="M10" s="173">
        <v>89.0</v>
      </c>
      <c r="N10" s="146" t="str">
        <f t="shared" si="6"/>
        <v>UPB-DEP24*34.5*1/4</v>
      </c>
      <c r="O10" s="173">
        <v>89.0</v>
      </c>
      <c r="P10" s="154" t="str">
        <f t="shared" si="7"/>
        <v>MSL-DEP24*34.5*1/4</v>
      </c>
      <c r="Q10" s="173">
        <v>89.0</v>
      </c>
      <c r="R10" s="154" t="str">
        <f t="shared" si="8"/>
        <v>DGS-DEP24*34.5*1/4</v>
      </c>
      <c r="S10" s="162"/>
      <c r="T10" s="162"/>
      <c r="U10" s="162"/>
      <c r="V10" s="162"/>
      <c r="W10" s="162"/>
      <c r="X10" s="162"/>
      <c r="Y10" s="162"/>
      <c r="Z10" s="162"/>
      <c r="AA10" s="164"/>
      <c r="AB10" s="164"/>
      <c r="AC10" s="164"/>
      <c r="AD10" s="164"/>
      <c r="AE10" s="164"/>
      <c r="AF10" s="164"/>
      <c r="AG10" s="164"/>
      <c r="AH10" s="164"/>
      <c r="AI10" s="164"/>
      <c r="AJ10" s="164"/>
      <c r="AK10" s="164"/>
      <c r="AL10" s="164"/>
    </row>
    <row r="11" ht="14.25" customHeight="1">
      <c r="A11" s="139" t="s">
        <v>476</v>
      </c>
      <c r="B11" s="175" t="s">
        <v>477</v>
      </c>
      <c r="C11" s="173">
        <v>184.0</v>
      </c>
      <c r="D11" s="146" t="str">
        <f t="shared" si="1"/>
        <v>ONB-DEP24*96*1/4</v>
      </c>
      <c r="E11" s="173">
        <v>175.0</v>
      </c>
      <c r="F11" s="146" t="str">
        <f t="shared" si="2"/>
        <v>WHS-DEP24*96*1/4</v>
      </c>
      <c r="G11" s="173">
        <v>184.0</v>
      </c>
      <c r="H11" s="146" t="str">
        <f t="shared" si="3"/>
        <v>ESS-DEP24*96*1/4</v>
      </c>
      <c r="I11" s="173">
        <v>184.0</v>
      </c>
      <c r="J11" s="146" t="str">
        <f t="shared" si="4"/>
        <v>SIB-DEP24*96*1/4</v>
      </c>
      <c r="K11" s="173">
        <v>175.0</v>
      </c>
      <c r="L11" s="146" t="str">
        <f t="shared" si="5"/>
        <v>GRS-DEP24*96*1/4</v>
      </c>
      <c r="M11" s="173">
        <v>184.0</v>
      </c>
      <c r="N11" s="146" t="str">
        <f t="shared" si="6"/>
        <v>UPB-DEP24*96*1/4</v>
      </c>
      <c r="O11" s="173">
        <v>184.0</v>
      </c>
      <c r="P11" s="154" t="str">
        <f t="shared" si="7"/>
        <v>MSL-DEP24*96*1/4</v>
      </c>
      <c r="Q11" s="173">
        <v>184.0</v>
      </c>
      <c r="R11" s="154" t="str">
        <f t="shared" si="8"/>
        <v>DGS-DEP24*96*1/4</v>
      </c>
      <c r="S11" s="162"/>
      <c r="T11" s="162"/>
      <c r="U11" s="162"/>
      <c r="V11" s="162"/>
      <c r="W11" s="162"/>
      <c r="X11" s="162"/>
      <c r="Y11" s="162"/>
      <c r="Z11" s="162"/>
      <c r="AA11" s="164"/>
      <c r="AB11" s="164"/>
      <c r="AC11" s="164"/>
      <c r="AD11" s="164"/>
      <c r="AE11" s="164"/>
      <c r="AF11" s="164"/>
      <c r="AG11" s="164"/>
      <c r="AH11" s="164"/>
      <c r="AI11" s="164"/>
      <c r="AJ11" s="164"/>
      <c r="AK11" s="164"/>
      <c r="AL11" s="164"/>
    </row>
    <row r="12" ht="14.25" customHeight="1">
      <c r="A12" s="172" t="s">
        <v>478</v>
      </c>
      <c r="B12" s="176" t="s">
        <v>479</v>
      </c>
      <c r="C12" s="173">
        <v>336.0</v>
      </c>
      <c r="D12" s="146" t="str">
        <f t="shared" si="1"/>
        <v>ONB-PNL 34.5*96*1/4</v>
      </c>
      <c r="E12" s="173">
        <v>321.0</v>
      </c>
      <c r="F12" s="146" t="str">
        <f t="shared" si="2"/>
        <v>WHS-PNL 34.5*96*1/4</v>
      </c>
      <c r="G12" s="173">
        <v>336.0</v>
      </c>
      <c r="H12" s="146" t="str">
        <f t="shared" si="3"/>
        <v>ESS-PNL 34.5*96*1/4</v>
      </c>
      <c r="I12" s="173">
        <v>336.0</v>
      </c>
      <c r="J12" s="146" t="str">
        <f t="shared" si="4"/>
        <v>SIB-PNL 34.5*96*1/4</v>
      </c>
      <c r="K12" s="173">
        <v>321.0</v>
      </c>
      <c r="L12" s="146" t="str">
        <f t="shared" si="5"/>
        <v>GRS-PNL 34.5*96*1/4</v>
      </c>
      <c r="M12" s="173">
        <v>336.0</v>
      </c>
      <c r="N12" s="146" t="str">
        <f t="shared" si="6"/>
        <v>UPB-PNL 34.5*96*1/4</v>
      </c>
      <c r="O12" s="173">
        <v>336.0</v>
      </c>
      <c r="P12" s="154" t="str">
        <f t="shared" si="7"/>
        <v>MSL-PNL 34.5*96*1/4</v>
      </c>
      <c r="Q12" s="173">
        <v>336.0</v>
      </c>
      <c r="R12" s="154" t="str">
        <f t="shared" si="8"/>
        <v>DGS-PNL 34.5*96*1/4</v>
      </c>
      <c r="S12" s="162"/>
      <c r="T12" s="162"/>
      <c r="U12" s="162"/>
      <c r="V12" s="162"/>
      <c r="W12" s="162"/>
      <c r="X12" s="162"/>
      <c r="Y12" s="162"/>
      <c r="Z12" s="162"/>
      <c r="AA12" s="164"/>
      <c r="AB12" s="164"/>
      <c r="AC12" s="164"/>
      <c r="AD12" s="164"/>
      <c r="AE12" s="164"/>
      <c r="AF12" s="164"/>
      <c r="AG12" s="164"/>
      <c r="AH12" s="164"/>
      <c r="AI12" s="164"/>
      <c r="AJ12" s="164"/>
      <c r="AK12" s="164"/>
      <c r="AL12" s="164"/>
    </row>
    <row r="13" ht="14.25" customHeight="1">
      <c r="A13" s="156" t="s">
        <v>480</v>
      </c>
      <c r="B13" s="176"/>
      <c r="C13" s="173"/>
      <c r="D13" s="146"/>
      <c r="E13" s="177"/>
      <c r="F13" s="146"/>
      <c r="G13" s="173"/>
      <c r="H13" s="146"/>
      <c r="I13" s="173"/>
      <c r="J13" s="146"/>
      <c r="K13" s="177"/>
      <c r="L13" s="146"/>
      <c r="M13" s="173"/>
      <c r="N13" s="146"/>
      <c r="O13" s="173"/>
      <c r="P13" s="154"/>
      <c r="Q13" s="173"/>
      <c r="R13" s="154"/>
      <c r="S13" s="162"/>
      <c r="T13" s="162"/>
      <c r="U13" s="162"/>
      <c r="V13" s="162"/>
      <c r="W13" s="162"/>
      <c r="X13" s="162"/>
      <c r="Y13" s="162"/>
      <c r="Z13" s="162"/>
      <c r="AA13" s="164"/>
      <c r="AB13" s="164"/>
      <c r="AC13" s="164"/>
      <c r="AD13" s="164"/>
      <c r="AE13" s="164"/>
      <c r="AF13" s="164"/>
      <c r="AG13" s="164"/>
      <c r="AH13" s="164"/>
      <c r="AI13" s="164"/>
      <c r="AJ13" s="164"/>
      <c r="AK13" s="164"/>
      <c r="AL13" s="164"/>
    </row>
    <row r="14" ht="14.25" customHeight="1">
      <c r="A14" s="139" t="s">
        <v>481</v>
      </c>
      <c r="B14" s="176" t="s">
        <v>482</v>
      </c>
      <c r="C14" s="173">
        <v>375.0</v>
      </c>
      <c r="D14" s="146" t="str">
        <f t="shared" ref="D14:D17" si="9">CONCATENATE("ONB-",B14,)</f>
        <v>ONB-PNL34.5*96*1/2-VERTICAL</v>
      </c>
      <c r="E14" s="173">
        <v>350.0</v>
      </c>
      <c r="F14" s="146" t="str">
        <f>CONCATENATE("WHS-",B14,)</f>
        <v>WHS-PNL34.5*96*1/2-VERTICAL</v>
      </c>
      <c r="G14" s="173">
        <v>375.0</v>
      </c>
      <c r="H14" s="146" t="str">
        <f>CONCATENATE("ESS-",B14,)</f>
        <v>ESS-PNL34.5*96*1/2-VERTICAL</v>
      </c>
      <c r="I14" s="173">
        <v>375.0</v>
      </c>
      <c r="J14" s="146" t="str">
        <f t="shared" ref="J14:J17" si="10">CONCATENATE("SIB-",B14)</f>
        <v>SIB-PNL34.5*96*1/2-VERTICAL</v>
      </c>
      <c r="K14" s="173">
        <v>350.0</v>
      </c>
      <c r="L14" s="146" t="str">
        <f t="shared" ref="L14:L17" si="11">CONCATENATE("GRS-",B14,)</f>
        <v>GRS-PNL34.5*96*1/2-VERTICAL</v>
      </c>
      <c r="M14" s="173">
        <v>375.0</v>
      </c>
      <c r="N14" s="146" t="str">
        <f t="shared" ref="N14:N17" si="12">CONCATENATE("UPB-",B14,)</f>
        <v>UPB-PNL34.5*96*1/2-VERTICAL</v>
      </c>
      <c r="O14" s="173">
        <v>375.0</v>
      </c>
      <c r="P14" s="154" t="str">
        <f t="shared" ref="P14:P17" si="13">CONCATENATE("MSL-",B14,)</f>
        <v>MSL-PNL34.5*96*1/2-VERTICAL</v>
      </c>
      <c r="Q14" s="173">
        <v>375.0</v>
      </c>
      <c r="R14" s="154" t="str">
        <f t="shared" ref="R14:R17" si="14">CONCATENATE("DGS-",B14,)</f>
        <v>DGS-PNL34.5*96*1/2-VERTICAL</v>
      </c>
      <c r="S14" s="162"/>
      <c r="T14" s="162"/>
      <c r="U14" s="162"/>
      <c r="V14" s="162"/>
      <c r="W14" s="162"/>
      <c r="X14" s="162"/>
      <c r="Y14" s="162"/>
      <c r="Z14" s="162"/>
      <c r="AA14" s="164"/>
      <c r="AB14" s="164"/>
      <c r="AC14" s="164"/>
      <c r="AD14" s="164"/>
      <c r="AE14" s="164"/>
      <c r="AF14" s="164"/>
      <c r="AG14" s="164"/>
      <c r="AH14" s="164"/>
      <c r="AI14" s="164"/>
      <c r="AJ14" s="164"/>
      <c r="AK14" s="164"/>
      <c r="AL14" s="164"/>
    </row>
    <row r="15" ht="14.25" customHeight="1">
      <c r="A15" s="139" t="s">
        <v>483</v>
      </c>
      <c r="B15" s="176" t="s">
        <v>484</v>
      </c>
      <c r="C15" s="160">
        <v>130.0</v>
      </c>
      <c r="D15" s="146" t="str">
        <f t="shared" si="9"/>
        <v>ONB-DWR3</v>
      </c>
      <c r="E15" s="160">
        <v>123.0</v>
      </c>
      <c r="F15" s="146" t="str">
        <f t="shared" ref="F15:F17" si="15">CONCATENATE("WHS-",B15)</f>
        <v>WHS-DWR3</v>
      </c>
      <c r="G15" s="160">
        <v>130.0</v>
      </c>
      <c r="H15" s="146" t="str">
        <f t="shared" ref="H15:H17" si="16">CONCATENATE("ESS-",B15)</f>
        <v>ESS-DWR3</v>
      </c>
      <c r="I15" s="160">
        <v>130.0</v>
      </c>
      <c r="J15" s="146" t="str">
        <f t="shared" si="10"/>
        <v>SIB-DWR3</v>
      </c>
      <c r="K15" s="160">
        <v>123.05000000000001</v>
      </c>
      <c r="L15" s="146" t="str">
        <f t="shared" si="11"/>
        <v>GRS-DWR3</v>
      </c>
      <c r="M15" s="160">
        <v>130.0</v>
      </c>
      <c r="N15" s="146" t="str">
        <f t="shared" si="12"/>
        <v>UPB-DWR3</v>
      </c>
      <c r="O15" s="160">
        <v>130.0</v>
      </c>
      <c r="P15" s="154" t="str">
        <f t="shared" si="13"/>
        <v>MSL-DWR3</v>
      </c>
      <c r="Q15" s="160">
        <v>130.0</v>
      </c>
      <c r="R15" s="154" t="str">
        <f t="shared" si="14"/>
        <v>DGS-DWR3</v>
      </c>
      <c r="S15" s="162"/>
      <c r="T15" s="162"/>
      <c r="U15" s="162"/>
      <c r="V15" s="162"/>
      <c r="W15" s="162"/>
      <c r="X15" s="162"/>
      <c r="Y15" s="162"/>
      <c r="Z15" s="162"/>
      <c r="AA15" s="164"/>
      <c r="AB15" s="164"/>
      <c r="AC15" s="164"/>
      <c r="AD15" s="164"/>
      <c r="AE15" s="164"/>
      <c r="AF15" s="164"/>
      <c r="AG15" s="164"/>
      <c r="AH15" s="164"/>
      <c r="AI15" s="164"/>
      <c r="AJ15" s="164"/>
      <c r="AK15" s="164"/>
      <c r="AL15" s="164"/>
    </row>
    <row r="16" ht="14.25" customHeight="1">
      <c r="A16" s="139" t="s">
        <v>485</v>
      </c>
      <c r="B16" s="176" t="s">
        <v>486</v>
      </c>
      <c r="C16" s="160">
        <v>435.0</v>
      </c>
      <c r="D16" s="146" t="str">
        <f t="shared" si="9"/>
        <v>ONB-REP1.5x96</v>
      </c>
      <c r="E16" s="160">
        <v>425.0</v>
      </c>
      <c r="F16" s="146" t="str">
        <f t="shared" si="15"/>
        <v>WHS-REP1.5x96</v>
      </c>
      <c r="G16" s="160">
        <v>435.0</v>
      </c>
      <c r="H16" s="146" t="str">
        <f t="shared" si="16"/>
        <v>ESS-REP1.5x96</v>
      </c>
      <c r="I16" s="160">
        <v>435.0</v>
      </c>
      <c r="J16" s="146" t="str">
        <f t="shared" si="10"/>
        <v>SIB-REP1.5x96</v>
      </c>
      <c r="K16" s="160">
        <v>425.0</v>
      </c>
      <c r="L16" s="146" t="str">
        <f t="shared" si="11"/>
        <v>GRS-REP1.5x96</v>
      </c>
      <c r="M16" s="160">
        <v>435.0</v>
      </c>
      <c r="N16" s="146" t="str">
        <f t="shared" si="12"/>
        <v>UPB-REP1.5x96</v>
      </c>
      <c r="O16" s="160">
        <v>435.0</v>
      </c>
      <c r="P16" s="154" t="str">
        <f t="shared" si="13"/>
        <v>MSL-REP1.5x96</v>
      </c>
      <c r="Q16" s="160">
        <v>435.0</v>
      </c>
      <c r="R16" s="154" t="str">
        <f t="shared" si="14"/>
        <v>DGS-REP1.5x96</v>
      </c>
      <c r="S16" s="162"/>
      <c r="T16" s="162"/>
      <c r="U16" s="162"/>
      <c r="V16" s="162"/>
      <c r="W16" s="162"/>
      <c r="X16" s="162"/>
      <c r="Y16" s="162"/>
      <c r="Z16" s="162"/>
      <c r="AA16" s="164"/>
      <c r="AB16" s="164"/>
      <c r="AC16" s="164"/>
      <c r="AD16" s="164"/>
      <c r="AE16" s="164"/>
      <c r="AF16" s="164"/>
      <c r="AG16" s="164"/>
      <c r="AH16" s="164"/>
      <c r="AI16" s="164"/>
      <c r="AJ16" s="164"/>
      <c r="AK16" s="164"/>
      <c r="AL16" s="164"/>
    </row>
    <row r="17" ht="14.25" customHeight="1">
      <c r="A17" s="139" t="s">
        <v>487</v>
      </c>
      <c r="B17" s="178" t="s">
        <v>488</v>
      </c>
      <c r="C17" s="160">
        <v>480.0</v>
      </c>
      <c r="D17" s="146" t="str">
        <f t="shared" si="9"/>
        <v>ONB-REP3x96</v>
      </c>
      <c r="E17" s="160">
        <v>467.0</v>
      </c>
      <c r="F17" s="146" t="str">
        <f t="shared" si="15"/>
        <v>WHS-REP3x96</v>
      </c>
      <c r="G17" s="160">
        <v>480.0</v>
      </c>
      <c r="H17" s="146" t="str">
        <f t="shared" si="16"/>
        <v>ESS-REP3x96</v>
      </c>
      <c r="I17" s="160">
        <v>480.0</v>
      </c>
      <c r="J17" s="146" t="str">
        <f t="shared" si="10"/>
        <v>SIB-REP3x96</v>
      </c>
      <c r="K17" s="160">
        <v>467.0</v>
      </c>
      <c r="L17" s="146" t="str">
        <f t="shared" si="11"/>
        <v>GRS-REP3x96</v>
      </c>
      <c r="M17" s="160">
        <v>480.0</v>
      </c>
      <c r="N17" s="146" t="str">
        <f t="shared" si="12"/>
        <v>UPB-REP3x96</v>
      </c>
      <c r="O17" s="160">
        <v>480.0</v>
      </c>
      <c r="P17" s="154" t="str">
        <f t="shared" si="13"/>
        <v>MSL-REP3x96</v>
      </c>
      <c r="Q17" s="160">
        <v>480.0</v>
      </c>
      <c r="R17" s="154" t="str">
        <f t="shared" si="14"/>
        <v>DGS-REP3x96</v>
      </c>
      <c r="S17" s="162"/>
      <c r="T17" s="162"/>
      <c r="U17" s="162"/>
      <c r="V17" s="162"/>
      <c r="W17" s="162"/>
      <c r="X17" s="162"/>
      <c r="Y17" s="162"/>
      <c r="Z17" s="162"/>
      <c r="AA17" s="164"/>
      <c r="AB17" s="164"/>
      <c r="AC17" s="164"/>
      <c r="AD17" s="164"/>
      <c r="AE17" s="164"/>
      <c r="AF17" s="164"/>
      <c r="AG17" s="164"/>
      <c r="AH17" s="164"/>
      <c r="AI17" s="164"/>
      <c r="AJ17" s="164"/>
      <c r="AK17" s="164"/>
      <c r="AL17" s="164"/>
    </row>
    <row r="18" ht="14.25" customHeight="1">
      <c r="A18" s="156" t="s">
        <v>489</v>
      </c>
      <c r="B18" s="179"/>
      <c r="C18" s="180"/>
      <c r="D18" s="112"/>
      <c r="E18" s="180"/>
      <c r="F18" s="112"/>
      <c r="G18" s="180"/>
      <c r="H18" s="112"/>
      <c r="I18" s="180"/>
      <c r="J18" s="112"/>
      <c r="K18" s="180"/>
      <c r="L18" s="112"/>
      <c r="M18" s="180"/>
      <c r="N18" s="112"/>
      <c r="O18" s="180"/>
      <c r="P18" s="112"/>
      <c r="Q18" s="180"/>
      <c r="R18" s="154"/>
      <c r="S18" s="162"/>
      <c r="T18" s="162"/>
      <c r="U18" s="162"/>
      <c r="V18" s="162"/>
      <c r="W18" s="162"/>
      <c r="X18" s="162"/>
      <c r="Y18" s="162"/>
      <c r="Z18" s="162"/>
      <c r="AA18" s="164"/>
      <c r="AB18" s="164"/>
      <c r="AC18" s="164"/>
      <c r="AD18" s="164"/>
      <c r="AE18" s="164"/>
      <c r="AF18" s="164"/>
      <c r="AG18" s="164"/>
      <c r="AH18" s="164"/>
      <c r="AI18" s="164"/>
      <c r="AJ18" s="164"/>
      <c r="AK18" s="164"/>
      <c r="AL18" s="164"/>
    </row>
    <row r="19" ht="14.25" customHeight="1">
      <c r="A19" s="139" t="s">
        <v>490</v>
      </c>
      <c r="B19" s="139" t="s">
        <v>491</v>
      </c>
      <c r="C19" s="173">
        <v>67.0</v>
      </c>
      <c r="D19" s="154" t="str">
        <f t="shared" ref="D19:D31" si="17">CONCATENATE("ONB-",B19,)</f>
        <v>ONB-BF3</v>
      </c>
      <c r="E19" s="173">
        <v>64.0</v>
      </c>
      <c r="F19" s="154" t="str">
        <f t="shared" ref="F19:F31" si="18">CONCATENATE("WHS-",B19,)</f>
        <v>WHS-BF3</v>
      </c>
      <c r="G19" s="173">
        <v>67.0</v>
      </c>
      <c r="H19" s="154" t="str">
        <f t="shared" ref="H19:H31" si="19">CONCATENATE("ESS-",B19,)</f>
        <v>ESS-BF3</v>
      </c>
      <c r="I19" s="173">
        <v>67.0</v>
      </c>
      <c r="J19" s="154" t="str">
        <f t="shared" ref="J19:J31" si="20">CONCATENATE("SIB-",B19)</f>
        <v>SIB-BF3</v>
      </c>
      <c r="K19" s="173">
        <v>64.2</v>
      </c>
      <c r="L19" s="154" t="str">
        <f t="shared" ref="L19:L31" si="21">CONCATENATE("GRS-",B19,)</f>
        <v>GRS-BF3</v>
      </c>
      <c r="M19" s="173">
        <v>67.0</v>
      </c>
      <c r="N19" s="154" t="str">
        <f t="shared" ref="N19:N31" si="22">CONCATENATE("UPB-",B19,)</f>
        <v>UPB-BF3</v>
      </c>
      <c r="O19" s="173">
        <v>67.0</v>
      </c>
      <c r="P19" s="154" t="str">
        <f t="shared" ref="P19:P31" si="23">CONCATENATE("MSL-",B19,)</f>
        <v>MSL-BF3</v>
      </c>
      <c r="Q19" s="173">
        <v>67.0</v>
      </c>
      <c r="R19" s="154" t="str">
        <f t="shared" ref="R19:R31" si="24">CONCATENATE("DGS-",B19,)</f>
        <v>DGS-BF3</v>
      </c>
      <c r="S19" s="162"/>
      <c r="T19" s="162"/>
      <c r="U19" s="162"/>
      <c r="V19" s="162"/>
      <c r="W19" s="162"/>
      <c r="X19" s="162"/>
      <c r="Y19" s="162"/>
      <c r="Z19" s="162"/>
      <c r="AA19" s="162"/>
      <c r="AB19" s="162"/>
      <c r="AC19" s="162"/>
      <c r="AD19" s="162"/>
      <c r="AE19" s="162"/>
      <c r="AF19" s="162"/>
      <c r="AG19" s="162"/>
      <c r="AH19" s="162"/>
      <c r="AI19" s="162"/>
      <c r="AJ19" s="162"/>
      <c r="AK19" s="162"/>
      <c r="AL19" s="162"/>
    </row>
    <row r="20" ht="14.25" customHeight="1">
      <c r="A20" s="139" t="s">
        <v>492</v>
      </c>
      <c r="B20" s="174" t="s">
        <v>493</v>
      </c>
      <c r="C20" s="173">
        <v>123.0</v>
      </c>
      <c r="D20" s="146" t="str">
        <f t="shared" si="17"/>
        <v>ONB-BF6</v>
      </c>
      <c r="E20" s="173">
        <v>118.0</v>
      </c>
      <c r="F20" s="146" t="str">
        <f t="shared" si="18"/>
        <v>WHS-BF6</v>
      </c>
      <c r="G20" s="173">
        <v>123.0</v>
      </c>
      <c r="H20" s="146" t="str">
        <f t="shared" si="19"/>
        <v>ESS-BF6</v>
      </c>
      <c r="I20" s="173">
        <v>123.0</v>
      </c>
      <c r="J20" s="146" t="str">
        <f t="shared" si="20"/>
        <v>SIB-BF6</v>
      </c>
      <c r="K20" s="173">
        <v>117.7</v>
      </c>
      <c r="L20" s="146" t="str">
        <f t="shared" si="21"/>
        <v>GRS-BF6</v>
      </c>
      <c r="M20" s="173">
        <v>123.0</v>
      </c>
      <c r="N20" s="146" t="str">
        <f t="shared" si="22"/>
        <v>UPB-BF6</v>
      </c>
      <c r="O20" s="173">
        <v>123.0</v>
      </c>
      <c r="P20" s="146" t="str">
        <f t="shared" si="23"/>
        <v>MSL-BF6</v>
      </c>
      <c r="Q20" s="173">
        <v>123.0</v>
      </c>
      <c r="R20" s="154" t="str">
        <f t="shared" si="24"/>
        <v>DGS-BF6</v>
      </c>
      <c r="S20" s="162"/>
      <c r="T20" s="162"/>
      <c r="U20" s="162"/>
      <c r="V20" s="162"/>
      <c r="W20" s="162"/>
      <c r="X20" s="162"/>
      <c r="Y20" s="162"/>
      <c r="Z20" s="162"/>
      <c r="AA20" s="162"/>
      <c r="AB20" s="162"/>
      <c r="AC20" s="162"/>
      <c r="AD20" s="162"/>
      <c r="AE20" s="162"/>
      <c r="AF20" s="162"/>
      <c r="AG20" s="162"/>
      <c r="AH20" s="162"/>
      <c r="AI20" s="162"/>
      <c r="AJ20" s="162"/>
      <c r="AK20" s="162"/>
      <c r="AL20" s="162"/>
    </row>
    <row r="21" ht="14.25" customHeight="1">
      <c r="A21" s="139" t="s">
        <v>494</v>
      </c>
      <c r="B21" s="175" t="s">
        <v>495</v>
      </c>
      <c r="C21" s="173">
        <v>45.0</v>
      </c>
      <c r="D21" s="146" t="str">
        <f t="shared" si="17"/>
        <v>ONB-WF330</v>
      </c>
      <c r="E21" s="173">
        <v>43.0</v>
      </c>
      <c r="F21" s="154" t="str">
        <f t="shared" si="18"/>
        <v>WHS-WF330</v>
      </c>
      <c r="G21" s="173">
        <v>45.0</v>
      </c>
      <c r="H21" s="154" t="str">
        <f t="shared" si="19"/>
        <v>ESS-WF330</v>
      </c>
      <c r="I21" s="173">
        <v>45.0</v>
      </c>
      <c r="J21" s="146" t="str">
        <f t="shared" si="20"/>
        <v>SIB-WF330</v>
      </c>
      <c r="K21" s="173">
        <v>42.8</v>
      </c>
      <c r="L21" s="146" t="str">
        <f t="shared" si="21"/>
        <v>GRS-WF330</v>
      </c>
      <c r="M21" s="173">
        <v>45.0</v>
      </c>
      <c r="N21" s="146" t="str">
        <f t="shared" si="22"/>
        <v>UPB-WF330</v>
      </c>
      <c r="O21" s="173">
        <v>45.0</v>
      </c>
      <c r="P21" s="154" t="str">
        <f t="shared" si="23"/>
        <v>MSL-WF330</v>
      </c>
      <c r="Q21" s="173">
        <v>45.0</v>
      </c>
      <c r="R21" s="154" t="str">
        <f t="shared" si="24"/>
        <v>DGS-WF330</v>
      </c>
      <c r="S21" s="162"/>
      <c r="T21" s="162"/>
      <c r="U21" s="162"/>
      <c r="V21" s="162"/>
      <c r="W21" s="162"/>
      <c r="X21" s="162"/>
      <c r="Y21" s="162"/>
      <c r="Z21" s="162"/>
      <c r="AA21" s="164"/>
      <c r="AB21" s="164"/>
      <c r="AC21" s="164"/>
      <c r="AD21" s="164"/>
      <c r="AE21" s="164"/>
      <c r="AF21" s="164"/>
      <c r="AG21" s="164"/>
      <c r="AH21" s="164"/>
      <c r="AI21" s="164"/>
      <c r="AJ21" s="164"/>
      <c r="AK21" s="164"/>
      <c r="AL21" s="164"/>
    </row>
    <row r="22" ht="14.25" customHeight="1">
      <c r="A22" s="139" t="s">
        <v>496</v>
      </c>
      <c r="B22" s="175" t="s">
        <v>497</v>
      </c>
      <c r="C22" s="173">
        <v>50.0</v>
      </c>
      <c r="D22" s="146" t="str">
        <f t="shared" si="17"/>
        <v>ONB-WF336</v>
      </c>
      <c r="E22" s="173">
        <v>48.0</v>
      </c>
      <c r="F22" s="154" t="str">
        <f t="shared" si="18"/>
        <v>WHS-WF336</v>
      </c>
      <c r="G22" s="173">
        <v>50.0</v>
      </c>
      <c r="H22" s="154" t="str">
        <f t="shared" si="19"/>
        <v>ESS-WF336</v>
      </c>
      <c r="I22" s="173">
        <v>50.0</v>
      </c>
      <c r="J22" s="146" t="str">
        <f t="shared" si="20"/>
        <v>SIB-WF336</v>
      </c>
      <c r="K22" s="173">
        <v>48.150000000000006</v>
      </c>
      <c r="L22" s="146" t="str">
        <f t="shared" si="21"/>
        <v>GRS-WF336</v>
      </c>
      <c r="M22" s="173">
        <v>50.0</v>
      </c>
      <c r="N22" s="146" t="str">
        <f t="shared" si="22"/>
        <v>UPB-WF336</v>
      </c>
      <c r="O22" s="173">
        <v>50.0</v>
      </c>
      <c r="P22" s="154" t="str">
        <f t="shared" si="23"/>
        <v>MSL-WF336</v>
      </c>
      <c r="Q22" s="173">
        <v>50.0</v>
      </c>
      <c r="R22" s="154" t="str">
        <f t="shared" si="24"/>
        <v>DGS-WF336</v>
      </c>
      <c r="S22" s="162"/>
      <c r="T22" s="162"/>
      <c r="U22" s="162"/>
      <c r="V22" s="162"/>
      <c r="W22" s="162"/>
      <c r="X22" s="162"/>
      <c r="Y22" s="162"/>
      <c r="Z22" s="162"/>
      <c r="AA22" s="164"/>
      <c r="AB22" s="164"/>
      <c r="AC22" s="164"/>
      <c r="AD22" s="164"/>
      <c r="AE22" s="164"/>
      <c r="AF22" s="164"/>
      <c r="AG22" s="164"/>
      <c r="AH22" s="164"/>
      <c r="AI22" s="164"/>
      <c r="AJ22" s="164"/>
      <c r="AK22" s="164"/>
      <c r="AL22" s="164"/>
    </row>
    <row r="23" ht="14.25" customHeight="1">
      <c r="A23" s="139" t="s">
        <v>498</v>
      </c>
      <c r="B23" s="176" t="s">
        <v>499</v>
      </c>
      <c r="C23" s="173">
        <v>59.0</v>
      </c>
      <c r="D23" s="146" t="str">
        <f t="shared" si="17"/>
        <v>ONB-WF342</v>
      </c>
      <c r="E23" s="173">
        <v>57.0</v>
      </c>
      <c r="F23" s="154" t="str">
        <f t="shared" si="18"/>
        <v>WHS-WF342</v>
      </c>
      <c r="G23" s="173">
        <v>59.0</v>
      </c>
      <c r="H23" s="154" t="str">
        <f t="shared" si="19"/>
        <v>ESS-WF342</v>
      </c>
      <c r="I23" s="173">
        <v>59.0</v>
      </c>
      <c r="J23" s="146" t="str">
        <f t="shared" si="20"/>
        <v>SIB-WF342</v>
      </c>
      <c r="K23" s="173">
        <v>56.71</v>
      </c>
      <c r="L23" s="146" t="str">
        <f t="shared" si="21"/>
        <v>GRS-WF342</v>
      </c>
      <c r="M23" s="173">
        <v>59.0</v>
      </c>
      <c r="N23" s="146" t="str">
        <f t="shared" si="22"/>
        <v>UPB-WF342</v>
      </c>
      <c r="O23" s="173">
        <v>59.0</v>
      </c>
      <c r="P23" s="154" t="str">
        <f t="shared" si="23"/>
        <v>MSL-WF342</v>
      </c>
      <c r="Q23" s="173">
        <v>59.0</v>
      </c>
      <c r="R23" s="154" t="str">
        <f t="shared" si="24"/>
        <v>DGS-WF342</v>
      </c>
      <c r="S23" s="162"/>
      <c r="T23" s="162"/>
      <c r="U23" s="162"/>
      <c r="V23" s="162"/>
      <c r="W23" s="162"/>
      <c r="X23" s="162"/>
      <c r="Y23" s="162"/>
      <c r="Z23" s="162"/>
      <c r="AA23" s="164"/>
      <c r="AB23" s="164"/>
      <c r="AC23" s="164"/>
      <c r="AD23" s="164"/>
      <c r="AE23" s="164"/>
      <c r="AF23" s="164"/>
      <c r="AG23" s="164"/>
      <c r="AH23" s="164"/>
      <c r="AI23" s="164"/>
      <c r="AJ23" s="164"/>
      <c r="AK23" s="164"/>
      <c r="AL23" s="164"/>
    </row>
    <row r="24" ht="14.25" customHeight="1">
      <c r="A24" s="139" t="s">
        <v>500</v>
      </c>
      <c r="B24" s="176" t="s">
        <v>501</v>
      </c>
      <c r="C24" s="173">
        <v>136.0</v>
      </c>
      <c r="D24" s="146" t="str">
        <f t="shared" si="17"/>
        <v>ONB-WF396</v>
      </c>
      <c r="E24" s="173">
        <v>130.0</v>
      </c>
      <c r="F24" s="154" t="str">
        <f t="shared" si="18"/>
        <v>WHS-WF396</v>
      </c>
      <c r="G24" s="173">
        <v>136.0</v>
      </c>
      <c r="H24" s="154" t="str">
        <f t="shared" si="19"/>
        <v>ESS-WF396</v>
      </c>
      <c r="I24" s="173">
        <v>136.0</v>
      </c>
      <c r="J24" s="146" t="str">
        <f t="shared" si="20"/>
        <v>SIB-WF396</v>
      </c>
      <c r="K24" s="173">
        <v>129.47</v>
      </c>
      <c r="L24" s="146" t="str">
        <f t="shared" si="21"/>
        <v>GRS-WF396</v>
      </c>
      <c r="M24" s="173">
        <v>136.0</v>
      </c>
      <c r="N24" s="146" t="str">
        <f t="shared" si="22"/>
        <v>UPB-WF396</v>
      </c>
      <c r="O24" s="173">
        <v>136.0</v>
      </c>
      <c r="P24" s="154" t="str">
        <f t="shared" si="23"/>
        <v>MSL-WF396</v>
      </c>
      <c r="Q24" s="173">
        <v>136.0</v>
      </c>
      <c r="R24" s="154" t="str">
        <f t="shared" si="24"/>
        <v>DGS-WF396</v>
      </c>
      <c r="S24" s="162"/>
      <c r="T24" s="162"/>
      <c r="U24" s="162"/>
      <c r="V24" s="162"/>
      <c r="W24" s="162"/>
      <c r="X24" s="162"/>
      <c r="Y24" s="162"/>
      <c r="Z24" s="162"/>
      <c r="AA24" s="164"/>
      <c r="AB24" s="164"/>
      <c r="AC24" s="164"/>
      <c r="AD24" s="164"/>
      <c r="AE24" s="164"/>
      <c r="AF24" s="164"/>
      <c r="AG24" s="164"/>
      <c r="AH24" s="164"/>
      <c r="AI24" s="164"/>
      <c r="AJ24" s="164"/>
      <c r="AK24" s="164"/>
      <c r="AL24" s="164"/>
    </row>
    <row r="25" ht="14.25" customHeight="1">
      <c r="A25" s="139" t="s">
        <v>502</v>
      </c>
      <c r="B25" s="176" t="s">
        <v>503</v>
      </c>
      <c r="C25" s="173">
        <v>78.0</v>
      </c>
      <c r="D25" s="146" t="str">
        <f t="shared" si="17"/>
        <v>ONB-WF630</v>
      </c>
      <c r="E25" s="173">
        <v>75.0</v>
      </c>
      <c r="F25" s="154" t="str">
        <f t="shared" si="18"/>
        <v>WHS-WF630</v>
      </c>
      <c r="G25" s="173">
        <v>78.0</v>
      </c>
      <c r="H25" s="154" t="str">
        <f t="shared" si="19"/>
        <v>ESS-WF630</v>
      </c>
      <c r="I25" s="173">
        <v>78.0</v>
      </c>
      <c r="J25" s="146" t="str">
        <f t="shared" si="20"/>
        <v>SIB-WF630</v>
      </c>
      <c r="K25" s="173">
        <v>74.9</v>
      </c>
      <c r="L25" s="146" t="str">
        <f t="shared" si="21"/>
        <v>GRS-WF630</v>
      </c>
      <c r="M25" s="173">
        <v>78.0</v>
      </c>
      <c r="N25" s="146" t="str">
        <f t="shared" si="22"/>
        <v>UPB-WF630</v>
      </c>
      <c r="O25" s="173">
        <v>78.0</v>
      </c>
      <c r="P25" s="154" t="str">
        <f t="shared" si="23"/>
        <v>MSL-WF630</v>
      </c>
      <c r="Q25" s="173">
        <v>78.0</v>
      </c>
      <c r="R25" s="154" t="str">
        <f t="shared" si="24"/>
        <v>DGS-WF630</v>
      </c>
      <c r="S25" s="162"/>
      <c r="T25" s="162"/>
      <c r="U25" s="162"/>
      <c r="V25" s="162"/>
      <c r="W25" s="162"/>
      <c r="X25" s="162"/>
      <c r="Y25" s="162"/>
      <c r="Z25" s="162"/>
      <c r="AA25" s="164"/>
      <c r="AB25" s="164"/>
      <c r="AC25" s="164"/>
      <c r="AD25" s="164"/>
      <c r="AE25" s="164"/>
      <c r="AF25" s="164"/>
      <c r="AG25" s="164"/>
      <c r="AH25" s="164"/>
      <c r="AI25" s="164"/>
      <c r="AJ25" s="164"/>
      <c r="AK25" s="164"/>
      <c r="AL25" s="164"/>
    </row>
    <row r="26" ht="14.25" customHeight="1">
      <c r="A26" s="139" t="s">
        <v>504</v>
      </c>
      <c r="B26" s="176" t="s">
        <v>505</v>
      </c>
      <c r="C26" s="173">
        <v>90.0</v>
      </c>
      <c r="D26" s="146" t="str">
        <f t="shared" si="17"/>
        <v>ONB-WF636</v>
      </c>
      <c r="E26" s="173">
        <v>86.0</v>
      </c>
      <c r="F26" s="154" t="str">
        <f t="shared" si="18"/>
        <v>WHS-WF636</v>
      </c>
      <c r="G26" s="173">
        <v>90.0</v>
      </c>
      <c r="H26" s="154" t="str">
        <f t="shared" si="19"/>
        <v>ESS-WF636</v>
      </c>
      <c r="I26" s="173">
        <v>90.0</v>
      </c>
      <c r="J26" s="146" t="str">
        <f t="shared" si="20"/>
        <v>SIB-WF636</v>
      </c>
      <c r="K26" s="173">
        <v>85.6</v>
      </c>
      <c r="L26" s="146" t="str">
        <f t="shared" si="21"/>
        <v>GRS-WF636</v>
      </c>
      <c r="M26" s="173">
        <v>90.0</v>
      </c>
      <c r="N26" s="146" t="str">
        <f t="shared" si="22"/>
        <v>UPB-WF636</v>
      </c>
      <c r="O26" s="173">
        <v>90.0</v>
      </c>
      <c r="P26" s="154" t="str">
        <f t="shared" si="23"/>
        <v>MSL-WF636</v>
      </c>
      <c r="Q26" s="173">
        <v>90.0</v>
      </c>
      <c r="R26" s="154" t="str">
        <f t="shared" si="24"/>
        <v>DGS-WF636</v>
      </c>
      <c r="S26" s="162"/>
      <c r="T26" s="162"/>
      <c r="U26" s="162"/>
      <c r="V26" s="162"/>
      <c r="W26" s="162"/>
      <c r="X26" s="162"/>
      <c r="Y26" s="162"/>
      <c r="Z26" s="162"/>
      <c r="AA26" s="164"/>
      <c r="AB26" s="164"/>
      <c r="AC26" s="164"/>
      <c r="AD26" s="164"/>
      <c r="AE26" s="164"/>
      <c r="AF26" s="164"/>
      <c r="AG26" s="164"/>
      <c r="AH26" s="164"/>
      <c r="AI26" s="164"/>
      <c r="AJ26" s="164"/>
      <c r="AK26" s="164"/>
      <c r="AL26" s="164"/>
    </row>
    <row r="27" ht="14.25" customHeight="1">
      <c r="A27" s="139" t="s">
        <v>506</v>
      </c>
      <c r="B27" s="176" t="s">
        <v>507</v>
      </c>
      <c r="C27" s="173">
        <v>118.0</v>
      </c>
      <c r="D27" s="146" t="str">
        <f t="shared" si="17"/>
        <v>ONB-WF642</v>
      </c>
      <c r="E27" s="173">
        <v>112.0</v>
      </c>
      <c r="F27" s="154" t="str">
        <f t="shared" si="18"/>
        <v>WHS-WF642</v>
      </c>
      <c r="G27" s="173">
        <v>118.0</v>
      </c>
      <c r="H27" s="154" t="str">
        <f t="shared" si="19"/>
        <v>ESS-WF642</v>
      </c>
      <c r="I27" s="173">
        <v>118.0</v>
      </c>
      <c r="J27" s="146" t="str">
        <f t="shared" si="20"/>
        <v>SIB-WF642</v>
      </c>
      <c r="K27" s="173">
        <v>112.35</v>
      </c>
      <c r="L27" s="146" t="str">
        <f t="shared" si="21"/>
        <v>GRS-WF642</v>
      </c>
      <c r="M27" s="173">
        <v>118.0</v>
      </c>
      <c r="N27" s="146" t="str">
        <f t="shared" si="22"/>
        <v>UPB-WF642</v>
      </c>
      <c r="O27" s="173">
        <v>118.0</v>
      </c>
      <c r="P27" s="154" t="str">
        <f t="shared" si="23"/>
        <v>MSL-WF642</v>
      </c>
      <c r="Q27" s="173">
        <v>118.0</v>
      </c>
      <c r="R27" s="154" t="str">
        <f t="shared" si="24"/>
        <v>DGS-WF642</v>
      </c>
      <c r="S27" s="162"/>
      <c r="T27" s="162"/>
      <c r="U27" s="162"/>
      <c r="V27" s="162"/>
      <c r="W27" s="162"/>
      <c r="X27" s="162"/>
      <c r="Y27" s="162"/>
      <c r="Z27" s="162"/>
      <c r="AA27" s="164"/>
      <c r="AB27" s="164"/>
      <c r="AC27" s="164"/>
      <c r="AD27" s="164"/>
      <c r="AE27" s="164"/>
      <c r="AF27" s="164"/>
      <c r="AG27" s="164"/>
      <c r="AH27" s="164"/>
      <c r="AI27" s="164"/>
      <c r="AJ27" s="164"/>
      <c r="AK27" s="164"/>
      <c r="AL27" s="164"/>
    </row>
    <row r="28" ht="14.25" customHeight="1">
      <c r="A28" s="139" t="s">
        <v>508</v>
      </c>
      <c r="B28" s="176" t="s">
        <v>509</v>
      </c>
      <c r="C28" s="173">
        <v>272.0</v>
      </c>
      <c r="D28" s="146" t="str">
        <f t="shared" si="17"/>
        <v>ONB-WF696</v>
      </c>
      <c r="E28" s="173">
        <v>260.0</v>
      </c>
      <c r="F28" s="154" t="str">
        <f t="shared" si="18"/>
        <v>WHS-WF696</v>
      </c>
      <c r="G28" s="173">
        <v>272.0</v>
      </c>
      <c r="H28" s="154" t="str">
        <f t="shared" si="19"/>
        <v>ESS-WF696</v>
      </c>
      <c r="I28" s="173">
        <v>272.0</v>
      </c>
      <c r="J28" s="146" t="str">
        <f t="shared" si="20"/>
        <v>SIB-WF696</v>
      </c>
      <c r="K28" s="173">
        <v>260.01</v>
      </c>
      <c r="L28" s="146" t="str">
        <f t="shared" si="21"/>
        <v>GRS-WF696</v>
      </c>
      <c r="M28" s="173">
        <v>272.0</v>
      </c>
      <c r="N28" s="146" t="str">
        <f t="shared" si="22"/>
        <v>UPB-WF696</v>
      </c>
      <c r="O28" s="173">
        <v>272.0</v>
      </c>
      <c r="P28" s="154" t="str">
        <f t="shared" si="23"/>
        <v>MSL-WF696</v>
      </c>
      <c r="Q28" s="173">
        <v>272.0</v>
      </c>
      <c r="R28" s="154" t="str">
        <f t="shared" si="24"/>
        <v>DGS-WF696</v>
      </c>
      <c r="S28" s="162"/>
      <c r="T28" s="162"/>
      <c r="U28" s="162"/>
      <c r="V28" s="162"/>
      <c r="W28" s="162"/>
      <c r="X28" s="162"/>
      <c r="Y28" s="162"/>
      <c r="Z28" s="162"/>
      <c r="AA28" s="164"/>
      <c r="AB28" s="164"/>
      <c r="AC28" s="164"/>
      <c r="AD28" s="164"/>
      <c r="AE28" s="164"/>
      <c r="AF28" s="164"/>
      <c r="AG28" s="164"/>
      <c r="AH28" s="164"/>
      <c r="AI28" s="164"/>
      <c r="AJ28" s="164"/>
      <c r="AK28" s="164"/>
      <c r="AL28" s="164"/>
    </row>
    <row r="29" ht="14.25" customHeight="1">
      <c r="A29" s="139" t="s">
        <v>510</v>
      </c>
      <c r="B29" s="175" t="s">
        <v>511</v>
      </c>
      <c r="C29" s="173">
        <v>67.0</v>
      </c>
      <c r="D29" s="146" t="str">
        <f t="shared" si="17"/>
        <v>ONB-TF1.5*96</v>
      </c>
      <c r="E29" s="173">
        <v>64.0</v>
      </c>
      <c r="F29" s="146" t="str">
        <f t="shared" si="18"/>
        <v>WHS-TF1.5*96</v>
      </c>
      <c r="G29" s="173">
        <v>67.0</v>
      </c>
      <c r="H29" s="146" t="str">
        <f t="shared" si="19"/>
        <v>ESS-TF1.5*96</v>
      </c>
      <c r="I29" s="173">
        <v>67.0</v>
      </c>
      <c r="J29" s="146" t="str">
        <f t="shared" si="20"/>
        <v>SIB-TF1.5*96</v>
      </c>
      <c r="K29" s="173">
        <v>64.2</v>
      </c>
      <c r="L29" s="146" t="str">
        <f t="shared" si="21"/>
        <v>GRS-TF1.5*96</v>
      </c>
      <c r="M29" s="173">
        <v>67.0</v>
      </c>
      <c r="N29" s="146" t="str">
        <f t="shared" si="22"/>
        <v>UPB-TF1.5*96</v>
      </c>
      <c r="O29" s="173">
        <v>67.0</v>
      </c>
      <c r="P29" s="154" t="str">
        <f t="shared" si="23"/>
        <v>MSL-TF1.5*96</v>
      </c>
      <c r="Q29" s="173">
        <v>67.0</v>
      </c>
      <c r="R29" s="154" t="str">
        <f t="shared" si="24"/>
        <v>DGS-TF1.5*96</v>
      </c>
      <c r="S29" s="162"/>
      <c r="T29" s="162"/>
      <c r="U29" s="162"/>
      <c r="V29" s="162"/>
      <c r="W29" s="162"/>
      <c r="X29" s="162"/>
      <c r="Y29" s="162"/>
      <c r="Z29" s="162"/>
      <c r="AA29" s="164"/>
      <c r="AB29" s="164"/>
      <c r="AC29" s="164"/>
      <c r="AD29" s="164"/>
      <c r="AE29" s="164"/>
      <c r="AF29" s="164"/>
      <c r="AG29" s="164"/>
      <c r="AH29" s="164"/>
      <c r="AI29" s="164"/>
      <c r="AJ29" s="164"/>
      <c r="AK29" s="164"/>
      <c r="AL29" s="164"/>
    </row>
    <row r="30" ht="14.25" customHeight="1">
      <c r="A30" s="139" t="s">
        <v>512</v>
      </c>
      <c r="B30" s="175" t="s">
        <v>513</v>
      </c>
      <c r="C30" s="173">
        <v>134.0</v>
      </c>
      <c r="D30" s="146" t="str">
        <f t="shared" si="17"/>
        <v>ONB-TF396</v>
      </c>
      <c r="E30" s="173">
        <v>129.0</v>
      </c>
      <c r="F30" s="146" t="str">
        <f t="shared" si="18"/>
        <v>WHS-TF396</v>
      </c>
      <c r="G30" s="173">
        <v>134.0</v>
      </c>
      <c r="H30" s="146" t="str">
        <f t="shared" si="19"/>
        <v>ESS-TF396</v>
      </c>
      <c r="I30" s="173">
        <v>134.0</v>
      </c>
      <c r="J30" s="146" t="str">
        <f t="shared" si="20"/>
        <v>SIB-TF396</v>
      </c>
      <c r="K30" s="173">
        <v>128.4</v>
      </c>
      <c r="L30" s="146" t="str">
        <f t="shared" si="21"/>
        <v>GRS-TF396</v>
      </c>
      <c r="M30" s="173">
        <v>134.0</v>
      </c>
      <c r="N30" s="146" t="str">
        <f t="shared" si="22"/>
        <v>UPB-TF396</v>
      </c>
      <c r="O30" s="173">
        <v>134.0</v>
      </c>
      <c r="P30" s="154" t="str">
        <f t="shared" si="23"/>
        <v>MSL-TF396</v>
      </c>
      <c r="Q30" s="173">
        <v>134.0</v>
      </c>
      <c r="R30" s="154" t="str">
        <f t="shared" si="24"/>
        <v>DGS-TF396</v>
      </c>
      <c r="S30" s="162"/>
      <c r="T30" s="162"/>
      <c r="U30" s="162"/>
      <c r="V30" s="162"/>
      <c r="W30" s="162"/>
      <c r="X30" s="162"/>
      <c r="Y30" s="162"/>
      <c r="Z30" s="162"/>
      <c r="AA30" s="164"/>
      <c r="AB30" s="164"/>
      <c r="AC30" s="164"/>
      <c r="AD30" s="164"/>
      <c r="AE30" s="164"/>
      <c r="AF30" s="164"/>
      <c r="AG30" s="164"/>
      <c r="AH30" s="164"/>
      <c r="AI30" s="164"/>
      <c r="AJ30" s="164"/>
      <c r="AK30" s="164"/>
      <c r="AL30" s="164"/>
    </row>
    <row r="31" ht="14.25" customHeight="1">
      <c r="A31" s="139" t="s">
        <v>514</v>
      </c>
      <c r="B31" s="175" t="s">
        <v>515</v>
      </c>
      <c r="C31" s="173">
        <v>224.0</v>
      </c>
      <c r="D31" s="146" t="str">
        <f t="shared" si="17"/>
        <v>ONB-TF696</v>
      </c>
      <c r="E31" s="173">
        <v>214.0</v>
      </c>
      <c r="F31" s="146" t="str">
        <f t="shared" si="18"/>
        <v>WHS-TF696</v>
      </c>
      <c r="G31" s="173">
        <v>224.0</v>
      </c>
      <c r="H31" s="146" t="str">
        <f t="shared" si="19"/>
        <v>ESS-TF696</v>
      </c>
      <c r="I31" s="173">
        <v>224.0</v>
      </c>
      <c r="J31" s="146" t="str">
        <f t="shared" si="20"/>
        <v>SIB-TF696</v>
      </c>
      <c r="K31" s="173">
        <v>214.0</v>
      </c>
      <c r="L31" s="146" t="str">
        <f t="shared" si="21"/>
        <v>GRS-TF696</v>
      </c>
      <c r="M31" s="173">
        <v>224.0</v>
      </c>
      <c r="N31" s="146" t="str">
        <f t="shared" si="22"/>
        <v>UPB-TF696</v>
      </c>
      <c r="O31" s="173">
        <v>224.0</v>
      </c>
      <c r="P31" s="154" t="str">
        <f t="shared" si="23"/>
        <v>MSL-TF696</v>
      </c>
      <c r="Q31" s="173">
        <v>224.0</v>
      </c>
      <c r="R31" s="154" t="str">
        <f t="shared" si="24"/>
        <v>DGS-TF696</v>
      </c>
      <c r="S31" s="162"/>
      <c r="T31" s="162"/>
      <c r="U31" s="162"/>
      <c r="V31" s="162"/>
      <c r="W31" s="162"/>
      <c r="X31" s="162"/>
      <c r="Y31" s="162"/>
      <c r="Z31" s="162"/>
      <c r="AA31" s="164"/>
      <c r="AB31" s="164"/>
      <c r="AC31" s="164"/>
      <c r="AD31" s="164"/>
      <c r="AE31" s="164"/>
      <c r="AF31" s="164"/>
      <c r="AG31" s="164"/>
      <c r="AH31" s="164"/>
      <c r="AI31" s="164"/>
      <c r="AJ31" s="164"/>
      <c r="AK31" s="164"/>
      <c r="AL31" s="164"/>
    </row>
    <row r="32" ht="14.25" customHeight="1">
      <c r="A32" s="156" t="s">
        <v>516</v>
      </c>
      <c r="B32" s="175"/>
      <c r="C32" s="177"/>
      <c r="D32" s="146"/>
      <c r="E32" s="177"/>
      <c r="F32" s="146"/>
      <c r="G32" s="177"/>
      <c r="H32" s="146"/>
      <c r="I32" s="177"/>
      <c r="J32" s="146"/>
      <c r="K32" s="177"/>
      <c r="L32" s="146"/>
      <c r="M32" s="177"/>
      <c r="N32" s="146"/>
      <c r="O32" s="177"/>
      <c r="P32" s="154"/>
      <c r="Q32" s="177"/>
      <c r="R32" s="154"/>
      <c r="S32" s="162"/>
      <c r="T32" s="162"/>
      <c r="U32" s="162"/>
      <c r="V32" s="162"/>
      <c r="W32" s="162"/>
      <c r="X32" s="162"/>
      <c r="Y32" s="162"/>
      <c r="Z32" s="162"/>
      <c r="AA32" s="164"/>
      <c r="AB32" s="164"/>
      <c r="AC32" s="164"/>
      <c r="AD32" s="164"/>
      <c r="AE32" s="164"/>
      <c r="AF32" s="164"/>
      <c r="AG32" s="164"/>
      <c r="AH32" s="164"/>
      <c r="AI32" s="164"/>
      <c r="AJ32" s="164"/>
      <c r="AK32" s="164"/>
      <c r="AL32" s="164"/>
    </row>
    <row r="33" ht="14.25" customHeight="1">
      <c r="A33" s="139" t="s">
        <v>517</v>
      </c>
      <c r="B33" s="176" t="s">
        <v>518</v>
      </c>
      <c r="C33" s="173">
        <v>37.0</v>
      </c>
      <c r="D33" s="146" t="str">
        <f t="shared" ref="D33:D44" si="25">CONCATENATE("ONB-",B33,)</f>
        <v>ONB-SM8</v>
      </c>
      <c r="E33" s="173">
        <v>35.0</v>
      </c>
      <c r="F33" s="146" t="str">
        <f t="shared" ref="F33:F44" si="26">CONCATENATE("WHS-",B33,)</f>
        <v>WHS-SM8</v>
      </c>
      <c r="G33" s="173">
        <v>37.0</v>
      </c>
      <c r="H33" s="146" t="str">
        <f t="shared" ref="H33:H44" si="27">CONCATENATE("ESS-",B33,)</f>
        <v>ESS-SM8</v>
      </c>
      <c r="I33" s="173">
        <v>37.0</v>
      </c>
      <c r="J33" s="146" t="str">
        <f t="shared" ref="J33:J44" si="28">CONCATENATE("SIB-",B33)</f>
        <v>SIB-SM8</v>
      </c>
      <c r="K33" s="173">
        <v>35.31</v>
      </c>
      <c r="L33" s="146" t="str">
        <f t="shared" ref="L33:L44" si="29">CONCATENATE("GRS-",B33,)</f>
        <v>GRS-SM8</v>
      </c>
      <c r="M33" s="173">
        <v>37.0</v>
      </c>
      <c r="N33" s="146" t="str">
        <f t="shared" ref="N33:N44" si="30">CONCATENATE("UPB-",B33,)</f>
        <v>UPB-SM8</v>
      </c>
      <c r="O33" s="173">
        <v>37.0</v>
      </c>
      <c r="P33" s="154" t="str">
        <f t="shared" ref="P33:P44" si="31">CONCATENATE("MSL-",B33,)</f>
        <v>MSL-SM8</v>
      </c>
      <c r="Q33" s="173">
        <v>37.0</v>
      </c>
      <c r="R33" s="154" t="str">
        <f t="shared" ref="R33:R44" si="32">CONCATENATE("DGS-",B33,)</f>
        <v>DGS-SM8</v>
      </c>
      <c r="S33" s="162"/>
      <c r="T33" s="162"/>
      <c r="U33" s="162"/>
      <c r="V33" s="162"/>
      <c r="W33" s="162"/>
      <c r="X33" s="162"/>
      <c r="Y33" s="162"/>
      <c r="Z33" s="162"/>
      <c r="AA33" s="164"/>
      <c r="AB33" s="164"/>
      <c r="AC33" s="164"/>
      <c r="AD33" s="164"/>
      <c r="AE33" s="164"/>
      <c r="AF33" s="164"/>
      <c r="AG33" s="164"/>
      <c r="AH33" s="164"/>
      <c r="AI33" s="164"/>
      <c r="AJ33" s="164"/>
      <c r="AK33" s="164"/>
      <c r="AL33" s="164"/>
    </row>
    <row r="34" ht="14.25" customHeight="1">
      <c r="A34" s="139" t="s">
        <v>519</v>
      </c>
      <c r="B34" s="176" t="s">
        <v>520</v>
      </c>
      <c r="C34" s="173">
        <v>44.0</v>
      </c>
      <c r="D34" s="146" t="str">
        <f t="shared" si="25"/>
        <v>ONB-SDM8</v>
      </c>
      <c r="E34" s="173">
        <v>42.0</v>
      </c>
      <c r="F34" s="146" t="str">
        <f t="shared" si="26"/>
        <v>WHS-SDM8</v>
      </c>
      <c r="G34" s="173">
        <v>44.0</v>
      </c>
      <c r="H34" s="146" t="str">
        <f t="shared" si="27"/>
        <v>ESS-SDM8</v>
      </c>
      <c r="I34" s="173">
        <v>44.0</v>
      </c>
      <c r="J34" s="146" t="str">
        <f t="shared" si="28"/>
        <v>SIB-SDM8</v>
      </c>
      <c r="K34" s="173">
        <v>42.0</v>
      </c>
      <c r="L34" s="146" t="str">
        <f t="shared" si="29"/>
        <v>GRS-SDM8</v>
      </c>
      <c r="M34" s="173">
        <v>44.0</v>
      </c>
      <c r="N34" s="146" t="str">
        <f t="shared" si="30"/>
        <v>UPB-SDM8</v>
      </c>
      <c r="O34" s="173">
        <v>44.0</v>
      </c>
      <c r="P34" s="154" t="str">
        <f t="shared" si="31"/>
        <v>MSL-SDM8</v>
      </c>
      <c r="Q34" s="173">
        <v>44.0</v>
      </c>
      <c r="R34" s="154" t="str">
        <f t="shared" si="32"/>
        <v>DGS-SDM8</v>
      </c>
      <c r="S34" s="162"/>
      <c r="T34" s="162"/>
      <c r="U34" s="162"/>
      <c r="V34" s="162"/>
      <c r="W34" s="162"/>
      <c r="X34" s="162"/>
      <c r="Y34" s="162"/>
      <c r="Z34" s="162"/>
      <c r="AA34" s="164"/>
      <c r="AB34" s="164"/>
      <c r="AC34" s="164"/>
      <c r="AD34" s="164"/>
      <c r="AE34" s="164"/>
      <c r="AF34" s="164"/>
      <c r="AG34" s="164"/>
      <c r="AH34" s="164"/>
      <c r="AI34" s="164"/>
      <c r="AJ34" s="164"/>
      <c r="AK34" s="164"/>
      <c r="AL34" s="164"/>
    </row>
    <row r="35" ht="14.25" customHeight="1">
      <c r="A35" s="139" t="s">
        <v>521</v>
      </c>
      <c r="B35" s="176" t="s">
        <v>522</v>
      </c>
      <c r="C35" s="177">
        <v>112.0</v>
      </c>
      <c r="D35" s="146" t="str">
        <f t="shared" si="25"/>
        <v>ONB-Cove Molding</v>
      </c>
      <c r="E35" s="173">
        <v>107.0</v>
      </c>
      <c r="F35" s="146" t="str">
        <f t="shared" si="26"/>
        <v>WHS-Cove Molding</v>
      </c>
      <c r="G35" s="177">
        <v>112.0</v>
      </c>
      <c r="H35" s="146" t="str">
        <f t="shared" si="27"/>
        <v>ESS-Cove Molding</v>
      </c>
      <c r="I35" s="177">
        <v>112.0</v>
      </c>
      <c r="J35" s="146" t="str">
        <f t="shared" si="28"/>
        <v>SIB-Cove Molding</v>
      </c>
      <c r="K35" s="173">
        <v>107.0</v>
      </c>
      <c r="L35" s="146" t="str">
        <f t="shared" si="29"/>
        <v>GRS-Cove Molding</v>
      </c>
      <c r="M35" s="177">
        <v>112.0</v>
      </c>
      <c r="N35" s="146" t="str">
        <f t="shared" si="30"/>
        <v>UPB-Cove Molding</v>
      </c>
      <c r="O35" s="177">
        <v>112.0</v>
      </c>
      <c r="P35" s="154" t="str">
        <f t="shared" si="31"/>
        <v>MSL-Cove Molding</v>
      </c>
      <c r="Q35" s="177">
        <v>112.0</v>
      </c>
      <c r="R35" s="154" t="str">
        <f t="shared" si="32"/>
        <v>DGS-Cove Molding</v>
      </c>
      <c r="S35" s="162"/>
      <c r="T35" s="162"/>
      <c r="U35" s="162"/>
      <c r="V35" s="162"/>
      <c r="W35" s="162"/>
      <c r="X35" s="162"/>
      <c r="Y35" s="162"/>
      <c r="Z35" s="162"/>
      <c r="AA35" s="164"/>
      <c r="AB35" s="164"/>
      <c r="AC35" s="164"/>
      <c r="AD35" s="164"/>
      <c r="AE35" s="164"/>
      <c r="AF35" s="164"/>
      <c r="AG35" s="164"/>
      <c r="AH35" s="164"/>
      <c r="AI35" s="164"/>
      <c r="AJ35" s="164"/>
      <c r="AK35" s="164"/>
      <c r="AL35" s="164"/>
    </row>
    <row r="36" ht="14.25" customHeight="1">
      <c r="A36" s="139" t="s">
        <v>523</v>
      </c>
      <c r="B36" s="176" t="s">
        <v>524</v>
      </c>
      <c r="C36" s="173">
        <v>75.0</v>
      </c>
      <c r="D36" s="146" t="str">
        <f t="shared" si="25"/>
        <v>ONB-OCM8</v>
      </c>
      <c r="E36" s="173">
        <v>72.0</v>
      </c>
      <c r="F36" s="146" t="str">
        <f t="shared" si="26"/>
        <v>WHS-OCM8</v>
      </c>
      <c r="G36" s="173">
        <v>75.0</v>
      </c>
      <c r="H36" s="146" t="str">
        <f t="shared" si="27"/>
        <v>ESS-OCM8</v>
      </c>
      <c r="I36" s="173">
        <v>75.0</v>
      </c>
      <c r="J36" s="146" t="str">
        <f t="shared" si="28"/>
        <v>SIB-OCM8</v>
      </c>
      <c r="K36" s="173">
        <v>71.69</v>
      </c>
      <c r="L36" s="146" t="str">
        <f t="shared" si="29"/>
        <v>GRS-OCM8</v>
      </c>
      <c r="M36" s="173">
        <v>75.0</v>
      </c>
      <c r="N36" s="146" t="str">
        <f t="shared" si="30"/>
        <v>UPB-OCM8</v>
      </c>
      <c r="O36" s="173">
        <v>75.0</v>
      </c>
      <c r="P36" s="154" t="str">
        <f t="shared" si="31"/>
        <v>MSL-OCM8</v>
      </c>
      <c r="Q36" s="173">
        <v>75.0</v>
      </c>
      <c r="R36" s="154" t="str">
        <f t="shared" si="32"/>
        <v>DGS-OCM8</v>
      </c>
      <c r="S36" s="162"/>
      <c r="T36" s="162"/>
      <c r="U36" s="162"/>
      <c r="V36" s="162"/>
      <c r="W36" s="162"/>
      <c r="X36" s="162"/>
      <c r="Y36" s="162"/>
      <c r="Z36" s="162"/>
      <c r="AA36" s="164"/>
      <c r="AB36" s="164"/>
      <c r="AC36" s="164"/>
      <c r="AD36" s="164"/>
      <c r="AE36" s="164"/>
      <c r="AF36" s="164"/>
      <c r="AG36" s="164"/>
      <c r="AH36" s="164"/>
      <c r="AI36" s="164"/>
      <c r="AJ36" s="164"/>
      <c r="AK36" s="164"/>
      <c r="AL36" s="164"/>
    </row>
    <row r="37" ht="14.25" customHeight="1">
      <c r="A37" s="139" t="s">
        <v>525</v>
      </c>
      <c r="B37" s="175" t="s">
        <v>526</v>
      </c>
      <c r="C37" s="173">
        <v>106.0</v>
      </c>
      <c r="D37" s="146" t="str">
        <f t="shared" si="25"/>
        <v>ONB-LM8</v>
      </c>
      <c r="E37" s="173">
        <v>102.0</v>
      </c>
      <c r="F37" s="146" t="str">
        <f t="shared" si="26"/>
        <v>WHS-LM8</v>
      </c>
      <c r="G37" s="173">
        <v>106.0</v>
      </c>
      <c r="H37" s="146" t="str">
        <f t="shared" si="27"/>
        <v>ESS-LM8</v>
      </c>
      <c r="I37" s="173">
        <v>106.0</v>
      </c>
      <c r="J37" s="146" t="str">
        <f t="shared" si="28"/>
        <v>SIB-LM8</v>
      </c>
      <c r="K37" s="173">
        <v>101.65</v>
      </c>
      <c r="L37" s="146" t="str">
        <f t="shared" si="29"/>
        <v>GRS-LM8</v>
      </c>
      <c r="M37" s="173">
        <v>106.0</v>
      </c>
      <c r="N37" s="146" t="str">
        <f t="shared" si="30"/>
        <v>UPB-LM8</v>
      </c>
      <c r="O37" s="173">
        <v>106.0</v>
      </c>
      <c r="P37" s="154" t="str">
        <f t="shared" si="31"/>
        <v>MSL-LM8</v>
      </c>
      <c r="Q37" s="173">
        <v>106.0</v>
      </c>
      <c r="R37" s="154" t="str">
        <f t="shared" si="32"/>
        <v>DGS-LM8</v>
      </c>
      <c r="S37" s="162"/>
      <c r="T37" s="162"/>
      <c r="U37" s="162"/>
      <c r="V37" s="162"/>
      <c r="W37" s="162"/>
      <c r="X37" s="162"/>
      <c r="Y37" s="162"/>
      <c r="Z37" s="162"/>
      <c r="AA37" s="164"/>
      <c r="AB37" s="164"/>
      <c r="AC37" s="164"/>
      <c r="AD37" s="164"/>
      <c r="AE37" s="164"/>
      <c r="AF37" s="164"/>
      <c r="AG37" s="164"/>
      <c r="AH37" s="164"/>
      <c r="AI37" s="164"/>
      <c r="AJ37" s="164"/>
      <c r="AK37" s="164"/>
      <c r="AL37" s="164"/>
    </row>
    <row r="38" ht="14.25" customHeight="1">
      <c r="A38" s="139" t="s">
        <v>527</v>
      </c>
      <c r="B38" s="175" t="s">
        <v>528</v>
      </c>
      <c r="C38" s="173">
        <v>67.0</v>
      </c>
      <c r="D38" s="146" t="str">
        <f t="shared" si="25"/>
        <v>ONB-QRM8</v>
      </c>
      <c r="E38" s="173">
        <v>64.0</v>
      </c>
      <c r="F38" s="146" t="str">
        <f t="shared" si="26"/>
        <v>WHS-QRM8</v>
      </c>
      <c r="G38" s="173">
        <v>67.0</v>
      </c>
      <c r="H38" s="146" t="str">
        <f t="shared" si="27"/>
        <v>ESS-QRM8</v>
      </c>
      <c r="I38" s="173">
        <v>67.0</v>
      </c>
      <c r="J38" s="146" t="str">
        <f t="shared" si="28"/>
        <v>SIB-QRM8</v>
      </c>
      <c r="K38" s="173">
        <v>64.2</v>
      </c>
      <c r="L38" s="146" t="str">
        <f t="shared" si="29"/>
        <v>GRS-QRM8</v>
      </c>
      <c r="M38" s="173">
        <v>67.0</v>
      </c>
      <c r="N38" s="146" t="str">
        <f t="shared" si="30"/>
        <v>UPB-QRM8</v>
      </c>
      <c r="O38" s="173">
        <v>67.0</v>
      </c>
      <c r="P38" s="154" t="str">
        <f t="shared" si="31"/>
        <v>MSL-QRM8</v>
      </c>
      <c r="Q38" s="173">
        <v>67.0</v>
      </c>
      <c r="R38" s="154" t="str">
        <f t="shared" si="32"/>
        <v>DGS-QRM8</v>
      </c>
      <c r="S38" s="162"/>
      <c r="T38" s="162"/>
      <c r="U38" s="162"/>
      <c r="V38" s="162"/>
      <c r="W38" s="162"/>
      <c r="X38" s="162"/>
      <c r="Y38" s="162"/>
      <c r="Z38" s="162"/>
      <c r="AA38" s="164"/>
      <c r="AB38" s="164"/>
      <c r="AC38" s="164"/>
      <c r="AD38" s="164"/>
      <c r="AE38" s="164"/>
      <c r="AF38" s="164"/>
      <c r="AG38" s="164"/>
      <c r="AH38" s="164"/>
      <c r="AI38" s="164"/>
      <c r="AJ38" s="164"/>
      <c r="AK38" s="164"/>
      <c r="AL38" s="164"/>
    </row>
    <row r="39" ht="14.25" customHeight="1">
      <c r="A39" s="139" t="s">
        <v>529</v>
      </c>
      <c r="B39" s="176" t="s">
        <v>530</v>
      </c>
      <c r="C39" s="173">
        <v>171.0</v>
      </c>
      <c r="D39" s="146" t="str">
        <f t="shared" si="25"/>
        <v>ONB-SCM2 1/4</v>
      </c>
      <c r="E39" s="173">
        <v>107.0</v>
      </c>
      <c r="F39" s="146" t="str">
        <f t="shared" si="26"/>
        <v>WHS-SCM2 1/4</v>
      </c>
      <c r="G39" s="173">
        <v>171.0</v>
      </c>
      <c r="H39" s="146" t="str">
        <f t="shared" si="27"/>
        <v>ESS-SCM2 1/4</v>
      </c>
      <c r="I39" s="173">
        <v>171.0</v>
      </c>
      <c r="J39" s="146" t="str">
        <f t="shared" si="28"/>
        <v>SIB-SCM2 1/4</v>
      </c>
      <c r="K39" s="173">
        <v>107.0</v>
      </c>
      <c r="L39" s="146" t="str">
        <f t="shared" si="29"/>
        <v>GRS-SCM2 1/4</v>
      </c>
      <c r="M39" s="173">
        <v>171.0</v>
      </c>
      <c r="N39" s="146" t="str">
        <f t="shared" si="30"/>
        <v>UPB-SCM2 1/4</v>
      </c>
      <c r="O39" s="173">
        <v>171.0</v>
      </c>
      <c r="P39" s="154" t="str">
        <f t="shared" si="31"/>
        <v>MSL-SCM2 1/4</v>
      </c>
      <c r="Q39" s="173">
        <v>171.0</v>
      </c>
      <c r="R39" s="154" t="str">
        <f t="shared" si="32"/>
        <v>DGS-SCM2 1/4</v>
      </c>
      <c r="S39" s="162"/>
      <c r="T39" s="162"/>
      <c r="U39" s="162"/>
      <c r="V39" s="162"/>
      <c r="W39" s="162"/>
      <c r="X39" s="162"/>
      <c r="Y39" s="162"/>
      <c r="Z39" s="162"/>
      <c r="AA39" s="164"/>
      <c r="AB39" s="164"/>
      <c r="AC39" s="164"/>
      <c r="AD39" s="164"/>
      <c r="AE39" s="164"/>
      <c r="AF39" s="164"/>
      <c r="AG39" s="164"/>
      <c r="AH39" s="164"/>
      <c r="AI39" s="164"/>
      <c r="AJ39" s="164"/>
      <c r="AK39" s="164"/>
      <c r="AL39" s="164"/>
    </row>
    <row r="40" ht="14.25" customHeight="1">
      <c r="A40" s="139" t="s">
        <v>529</v>
      </c>
      <c r="B40" s="176" t="s">
        <v>531</v>
      </c>
      <c r="C40" s="173" t="s">
        <v>532</v>
      </c>
      <c r="D40" s="146" t="str">
        <f t="shared" si="25"/>
        <v>ONB-SCM2 1/4-HEEL</v>
      </c>
      <c r="E40" s="173">
        <v>144.0</v>
      </c>
      <c r="F40" s="146" t="str">
        <f t="shared" si="26"/>
        <v>WHS-SCM2 1/4-HEEL</v>
      </c>
      <c r="G40" s="173" t="s">
        <v>532</v>
      </c>
      <c r="H40" s="146" t="str">
        <f t="shared" si="27"/>
        <v>ESS-SCM2 1/4-HEEL</v>
      </c>
      <c r="I40" s="173" t="s">
        <v>532</v>
      </c>
      <c r="J40" s="146" t="str">
        <f t="shared" si="28"/>
        <v>SIB-SCM2 1/4-HEEL</v>
      </c>
      <c r="K40" s="173" t="s">
        <v>532</v>
      </c>
      <c r="L40" s="146" t="str">
        <f t="shared" si="29"/>
        <v>GRS-SCM2 1/4-HEEL</v>
      </c>
      <c r="M40" s="173">
        <v>214.0</v>
      </c>
      <c r="N40" s="146" t="str">
        <f t="shared" si="30"/>
        <v>UPB-SCM2 1/4-HEEL</v>
      </c>
      <c r="O40" s="173" t="s">
        <v>532</v>
      </c>
      <c r="P40" s="154" t="str">
        <f t="shared" si="31"/>
        <v>MSL-SCM2 1/4-HEEL</v>
      </c>
      <c r="Q40" s="173" t="s">
        <v>532</v>
      </c>
      <c r="R40" s="154" t="str">
        <f t="shared" si="32"/>
        <v>DGS-SCM2 1/4-HEEL</v>
      </c>
      <c r="S40" s="162"/>
      <c r="T40" s="162"/>
      <c r="U40" s="162"/>
      <c r="V40" s="162"/>
      <c r="W40" s="162"/>
      <c r="X40" s="162"/>
      <c r="Y40" s="162"/>
      <c r="Z40" s="162"/>
      <c r="AA40" s="164"/>
      <c r="AB40" s="164"/>
      <c r="AC40" s="164"/>
      <c r="AD40" s="164"/>
      <c r="AE40" s="164"/>
      <c r="AF40" s="164"/>
      <c r="AG40" s="164"/>
      <c r="AH40" s="164"/>
      <c r="AI40" s="164"/>
      <c r="AJ40" s="164"/>
      <c r="AK40" s="164"/>
      <c r="AL40" s="164"/>
    </row>
    <row r="41" ht="14.25" customHeight="1">
      <c r="A41" s="139" t="s">
        <v>533</v>
      </c>
      <c r="B41" s="176" t="s">
        <v>534</v>
      </c>
      <c r="C41" s="177">
        <v>198.0</v>
      </c>
      <c r="D41" s="146" t="str">
        <f t="shared" si="25"/>
        <v>ONB-SCM3 5/8</v>
      </c>
      <c r="E41" s="177">
        <v>127.0</v>
      </c>
      <c r="F41" s="146" t="str">
        <f t="shared" si="26"/>
        <v>WHS-SCM3 5/8</v>
      </c>
      <c r="G41" s="177">
        <v>198.0</v>
      </c>
      <c r="H41" s="146" t="str">
        <f t="shared" si="27"/>
        <v>ESS-SCM3 5/8</v>
      </c>
      <c r="I41" s="177">
        <v>198.0</v>
      </c>
      <c r="J41" s="146" t="str">
        <f t="shared" si="28"/>
        <v>SIB-SCM3 5/8</v>
      </c>
      <c r="K41" s="177">
        <v>127.0</v>
      </c>
      <c r="L41" s="146" t="str">
        <f t="shared" si="29"/>
        <v>GRS-SCM3 5/8</v>
      </c>
      <c r="M41" s="177">
        <v>198.0</v>
      </c>
      <c r="N41" s="146" t="str">
        <f t="shared" si="30"/>
        <v>UPB-SCM3 5/8</v>
      </c>
      <c r="O41" s="177">
        <v>198.0</v>
      </c>
      <c r="P41" s="154" t="str">
        <f t="shared" si="31"/>
        <v>MSL-SCM3 5/8</v>
      </c>
      <c r="Q41" s="177">
        <v>198.0</v>
      </c>
      <c r="R41" s="154" t="str">
        <f t="shared" si="32"/>
        <v>DGS-SCM3 5/8</v>
      </c>
      <c r="S41" s="162"/>
      <c r="T41" s="162"/>
      <c r="U41" s="162"/>
      <c r="V41" s="162"/>
      <c r="W41" s="162"/>
      <c r="X41" s="162"/>
      <c r="Y41" s="162"/>
      <c r="Z41" s="162"/>
      <c r="AA41" s="164"/>
      <c r="AB41" s="164"/>
      <c r="AC41" s="164"/>
      <c r="AD41" s="164"/>
      <c r="AE41" s="164"/>
      <c r="AF41" s="164"/>
      <c r="AG41" s="164"/>
      <c r="AH41" s="164"/>
      <c r="AI41" s="164"/>
      <c r="AJ41" s="164"/>
      <c r="AK41" s="164"/>
      <c r="AL41" s="164"/>
    </row>
    <row r="42" ht="14.25" customHeight="1">
      <c r="A42" s="139" t="s">
        <v>533</v>
      </c>
      <c r="B42" s="176" t="s">
        <v>535</v>
      </c>
      <c r="C42" s="173" t="s">
        <v>532</v>
      </c>
      <c r="D42" s="146" t="str">
        <f t="shared" si="25"/>
        <v>ONB-SCM3 5/8-HEEL</v>
      </c>
      <c r="E42" s="173">
        <v>171.0</v>
      </c>
      <c r="F42" s="146" t="str">
        <f t="shared" si="26"/>
        <v>WHS-SCM3 5/8-HEEL</v>
      </c>
      <c r="G42" s="173" t="s">
        <v>532</v>
      </c>
      <c r="H42" s="146" t="str">
        <f t="shared" si="27"/>
        <v>ESS-SCM3 5/8-HEEL</v>
      </c>
      <c r="I42" s="173" t="s">
        <v>532</v>
      </c>
      <c r="J42" s="146" t="str">
        <f t="shared" si="28"/>
        <v>SIB-SCM3 5/8-HEEL</v>
      </c>
      <c r="K42" s="173" t="s">
        <v>532</v>
      </c>
      <c r="L42" s="146" t="str">
        <f t="shared" si="29"/>
        <v>GRS-SCM3 5/8-HEEL</v>
      </c>
      <c r="M42" s="173">
        <v>249.0</v>
      </c>
      <c r="N42" s="146" t="str">
        <f t="shared" si="30"/>
        <v>UPB-SCM3 5/8-HEEL</v>
      </c>
      <c r="O42" s="173" t="s">
        <v>532</v>
      </c>
      <c r="P42" s="154" t="str">
        <f t="shared" si="31"/>
        <v>MSL-SCM3 5/8-HEEL</v>
      </c>
      <c r="Q42" s="173" t="s">
        <v>532</v>
      </c>
      <c r="R42" s="154" t="str">
        <f t="shared" si="32"/>
        <v>DGS-SCM3 5/8-HEEL</v>
      </c>
      <c r="S42" s="162"/>
      <c r="T42" s="162"/>
      <c r="U42" s="162"/>
      <c r="V42" s="162"/>
      <c r="W42" s="162"/>
      <c r="X42" s="162"/>
      <c r="Y42" s="162"/>
      <c r="Z42" s="162"/>
      <c r="AA42" s="164"/>
      <c r="AB42" s="164"/>
      <c r="AC42" s="164"/>
      <c r="AD42" s="164"/>
      <c r="AE42" s="164"/>
      <c r="AF42" s="164"/>
      <c r="AG42" s="164"/>
      <c r="AH42" s="164"/>
      <c r="AI42" s="164"/>
      <c r="AJ42" s="164"/>
      <c r="AK42" s="164"/>
      <c r="AL42" s="164"/>
    </row>
    <row r="43" ht="14.25" customHeight="1">
      <c r="A43" s="139" t="s">
        <v>536</v>
      </c>
      <c r="B43" s="175" t="s">
        <v>537</v>
      </c>
      <c r="C43" s="177">
        <v>168.0</v>
      </c>
      <c r="D43" s="146" t="str">
        <f t="shared" si="25"/>
        <v>ONB-BM8</v>
      </c>
      <c r="E43" s="173">
        <v>161.0</v>
      </c>
      <c r="F43" s="146" t="str">
        <f t="shared" si="26"/>
        <v>WHS-BM8</v>
      </c>
      <c r="G43" s="177">
        <v>168.0</v>
      </c>
      <c r="H43" s="146" t="str">
        <f t="shared" si="27"/>
        <v>ESS-BM8</v>
      </c>
      <c r="I43" s="177">
        <v>168.0</v>
      </c>
      <c r="J43" s="146" t="str">
        <f t="shared" si="28"/>
        <v>SIB-BM8</v>
      </c>
      <c r="K43" s="173">
        <v>160.5</v>
      </c>
      <c r="L43" s="146" t="str">
        <f t="shared" si="29"/>
        <v>GRS-BM8</v>
      </c>
      <c r="M43" s="177">
        <v>168.0</v>
      </c>
      <c r="N43" s="146" t="str">
        <f t="shared" si="30"/>
        <v>UPB-BM8</v>
      </c>
      <c r="O43" s="177">
        <v>168.0</v>
      </c>
      <c r="P43" s="154" t="str">
        <f t="shared" si="31"/>
        <v>MSL-BM8</v>
      </c>
      <c r="Q43" s="177">
        <v>168.0</v>
      </c>
      <c r="R43" s="154" t="str">
        <f t="shared" si="32"/>
        <v>DGS-BM8</v>
      </c>
      <c r="S43" s="162"/>
      <c r="T43" s="162"/>
      <c r="U43" s="162"/>
      <c r="V43" s="162"/>
      <c r="W43" s="162"/>
      <c r="X43" s="162"/>
      <c r="Y43" s="162"/>
      <c r="Z43" s="162"/>
      <c r="AA43" s="164"/>
      <c r="AB43" s="164"/>
      <c r="AC43" s="164"/>
      <c r="AD43" s="164"/>
      <c r="AE43" s="164"/>
      <c r="AF43" s="164"/>
      <c r="AG43" s="164"/>
      <c r="AH43" s="164"/>
      <c r="AI43" s="164"/>
      <c r="AJ43" s="164"/>
      <c r="AK43" s="164"/>
      <c r="AL43" s="164"/>
    </row>
    <row r="44" ht="14.25" customHeight="1">
      <c r="A44" s="156" t="s">
        <v>538</v>
      </c>
      <c r="B44" s="176" t="s">
        <v>539</v>
      </c>
      <c r="C44" s="173">
        <v>49.0</v>
      </c>
      <c r="D44" s="146" t="str">
        <f t="shared" si="25"/>
        <v>ONB-TK8</v>
      </c>
      <c r="E44" s="173">
        <v>47.0</v>
      </c>
      <c r="F44" s="146" t="str">
        <f t="shared" si="26"/>
        <v>WHS-TK8</v>
      </c>
      <c r="G44" s="173">
        <v>49.0</v>
      </c>
      <c r="H44" s="146" t="str">
        <f t="shared" si="27"/>
        <v>ESS-TK8</v>
      </c>
      <c r="I44" s="173">
        <v>49.0</v>
      </c>
      <c r="J44" s="146" t="str">
        <f t="shared" si="28"/>
        <v>SIB-TK8</v>
      </c>
      <c r="K44" s="173">
        <v>47.080000000000005</v>
      </c>
      <c r="L44" s="146" t="str">
        <f t="shared" si="29"/>
        <v>GRS-TK8</v>
      </c>
      <c r="M44" s="173">
        <v>49.0</v>
      </c>
      <c r="N44" s="146" t="str">
        <f t="shared" si="30"/>
        <v>UPB-TK8</v>
      </c>
      <c r="O44" s="173">
        <v>49.0</v>
      </c>
      <c r="P44" s="154" t="str">
        <f t="shared" si="31"/>
        <v>MSL-TK8</v>
      </c>
      <c r="Q44" s="173">
        <v>49.0</v>
      </c>
      <c r="R44" s="154" t="str">
        <f t="shared" si="32"/>
        <v>DGS-TK8</v>
      </c>
      <c r="S44" s="162"/>
      <c r="T44" s="162"/>
      <c r="U44" s="162"/>
      <c r="V44" s="162"/>
      <c r="W44" s="162"/>
      <c r="X44" s="162"/>
      <c r="Y44" s="162"/>
      <c r="Z44" s="162"/>
      <c r="AA44" s="164"/>
      <c r="AB44" s="164"/>
      <c r="AC44" s="164"/>
      <c r="AD44" s="164"/>
      <c r="AE44" s="164"/>
      <c r="AF44" s="164"/>
      <c r="AG44" s="164"/>
      <c r="AH44" s="164"/>
      <c r="AI44" s="164"/>
      <c r="AJ44" s="164"/>
      <c r="AK44" s="164"/>
      <c r="AL44" s="164"/>
    </row>
    <row r="45" ht="14.25" customHeight="1">
      <c r="A45" s="156" t="s">
        <v>540</v>
      </c>
      <c r="B45" s="175"/>
      <c r="C45" s="177"/>
      <c r="D45" s="146"/>
      <c r="E45" s="177"/>
      <c r="F45" s="146"/>
      <c r="G45" s="177"/>
      <c r="H45" s="146"/>
      <c r="I45" s="177"/>
      <c r="J45" s="146"/>
      <c r="K45" s="177"/>
      <c r="L45" s="146"/>
      <c r="M45" s="177"/>
      <c r="N45" s="146"/>
      <c r="O45" s="177"/>
      <c r="P45" s="154"/>
      <c r="Q45" s="177"/>
      <c r="R45" s="154"/>
      <c r="S45" s="162"/>
      <c r="T45" s="162"/>
      <c r="U45" s="162"/>
      <c r="V45" s="162"/>
      <c r="W45" s="162"/>
      <c r="X45" s="162"/>
      <c r="Y45" s="162"/>
      <c r="Z45" s="162"/>
      <c r="AA45" s="164"/>
      <c r="AB45" s="164"/>
      <c r="AC45" s="164"/>
      <c r="AD45" s="164"/>
      <c r="AE45" s="164"/>
      <c r="AF45" s="164"/>
      <c r="AG45" s="164"/>
      <c r="AH45" s="164"/>
      <c r="AI45" s="164"/>
      <c r="AJ45" s="164"/>
      <c r="AK45" s="164"/>
      <c r="AL45" s="164"/>
    </row>
    <row r="46" ht="14.25" customHeight="1">
      <c r="A46" s="139" t="s">
        <v>541</v>
      </c>
      <c r="B46" s="175" t="s">
        <v>542</v>
      </c>
      <c r="C46" s="177">
        <v>231.0</v>
      </c>
      <c r="D46" s="146" t="str">
        <f t="shared" ref="D46:D50" si="33">CONCATENATE("ONB-",B46,)</f>
        <v>ONB-BFD21</v>
      </c>
      <c r="E46" s="177">
        <v>210.0</v>
      </c>
      <c r="F46" s="146" t="str">
        <f t="shared" ref="F46:F50" si="34">CONCATENATE("WHS-",B46,)</f>
        <v>WHS-BFD21</v>
      </c>
      <c r="G46" s="177">
        <v>231.0</v>
      </c>
      <c r="H46" s="146" t="str">
        <f t="shared" ref="H46:H50" si="35">CONCATENATE("ESS-",B46,)</f>
        <v>ESS-BFD21</v>
      </c>
      <c r="I46" s="177">
        <v>231.0</v>
      </c>
      <c r="J46" s="146" t="str">
        <f t="shared" ref="J46:J50" si="36">CONCATENATE("SIB-",B46)</f>
        <v>SIB-BFD21</v>
      </c>
      <c r="K46" s="177">
        <v>210.0</v>
      </c>
      <c r="L46" s="146" t="str">
        <f t="shared" ref="L46:L50" si="37">CONCATENATE("GRS-",B46,)</f>
        <v>GRS-BFD21</v>
      </c>
      <c r="M46" s="177">
        <v>231.0</v>
      </c>
      <c r="N46" s="146" t="str">
        <f t="shared" ref="N46:N50" si="38">CONCATENATE("UPB-",B46,)</f>
        <v>UPB-BFD21</v>
      </c>
      <c r="O46" s="177">
        <v>231.0</v>
      </c>
      <c r="P46" s="154" t="str">
        <f t="shared" ref="P46:P50" si="39">CONCATENATE("MSL-",B46,)</f>
        <v>MSL-BFD21</v>
      </c>
      <c r="Q46" s="177">
        <v>231.0</v>
      </c>
      <c r="R46" s="154" t="str">
        <f t="shared" ref="R46:R50" si="40">CONCATENATE("DGS-",B46,)</f>
        <v>DGS-BFD21</v>
      </c>
      <c r="S46" s="162"/>
      <c r="T46" s="162"/>
      <c r="U46" s="162"/>
      <c r="V46" s="162"/>
      <c r="W46" s="162"/>
      <c r="X46" s="162"/>
      <c r="Y46" s="162"/>
      <c r="Z46" s="162"/>
      <c r="AA46" s="164"/>
      <c r="AB46" s="164"/>
      <c r="AC46" s="164"/>
      <c r="AD46" s="164"/>
      <c r="AE46" s="164"/>
      <c r="AF46" s="164"/>
      <c r="AG46" s="164"/>
      <c r="AH46" s="164"/>
      <c r="AI46" s="164"/>
      <c r="AJ46" s="164"/>
      <c r="AK46" s="164"/>
      <c r="AL46" s="164"/>
    </row>
    <row r="47" ht="14.25" customHeight="1">
      <c r="A47" s="139" t="s">
        <v>543</v>
      </c>
      <c r="B47" s="175" t="s">
        <v>544</v>
      </c>
      <c r="C47" s="177">
        <v>290.0</v>
      </c>
      <c r="D47" s="146" t="str">
        <f t="shared" si="33"/>
        <v>ONB-BFD24</v>
      </c>
      <c r="E47" s="173">
        <v>235.0</v>
      </c>
      <c r="F47" s="146" t="str">
        <f t="shared" si="34"/>
        <v>WHS-BFD24</v>
      </c>
      <c r="G47" s="177">
        <v>290.0</v>
      </c>
      <c r="H47" s="146" t="str">
        <f t="shared" si="35"/>
        <v>ESS-BFD24</v>
      </c>
      <c r="I47" s="177">
        <v>290.0</v>
      </c>
      <c r="J47" s="146" t="str">
        <f t="shared" si="36"/>
        <v>SIB-BFD24</v>
      </c>
      <c r="K47" s="173">
        <v>235.4</v>
      </c>
      <c r="L47" s="146" t="str">
        <f t="shared" si="37"/>
        <v>GRS-BFD24</v>
      </c>
      <c r="M47" s="177">
        <v>290.0</v>
      </c>
      <c r="N47" s="146" t="str">
        <f t="shared" si="38"/>
        <v>UPB-BFD24</v>
      </c>
      <c r="O47" s="177">
        <v>290.0</v>
      </c>
      <c r="P47" s="154" t="str">
        <f t="shared" si="39"/>
        <v>MSL-BFD24</v>
      </c>
      <c r="Q47" s="177">
        <v>290.0</v>
      </c>
      <c r="R47" s="154" t="str">
        <f t="shared" si="40"/>
        <v>DGS-BFD24</v>
      </c>
      <c r="S47" s="162"/>
      <c r="T47" s="162"/>
      <c r="U47" s="162"/>
      <c r="V47" s="162"/>
      <c r="W47" s="162"/>
      <c r="X47" s="162"/>
      <c r="Y47" s="162"/>
      <c r="Z47" s="162"/>
      <c r="AA47" s="164"/>
      <c r="AB47" s="164"/>
      <c r="AC47" s="164"/>
      <c r="AD47" s="164"/>
      <c r="AE47" s="164"/>
      <c r="AF47" s="164"/>
      <c r="AG47" s="164"/>
      <c r="AH47" s="164"/>
      <c r="AI47" s="164"/>
      <c r="AJ47" s="164"/>
      <c r="AK47" s="164"/>
      <c r="AL47" s="164"/>
    </row>
    <row r="48" ht="14.25" customHeight="1">
      <c r="A48" s="139" t="s">
        <v>545</v>
      </c>
      <c r="B48" s="179" t="s">
        <v>546</v>
      </c>
      <c r="C48" s="173">
        <v>146.0</v>
      </c>
      <c r="D48" s="146" t="str">
        <f t="shared" si="33"/>
        <v>ONB-FD1230</v>
      </c>
      <c r="E48" s="173">
        <v>139.0</v>
      </c>
      <c r="F48" s="146" t="str">
        <f t="shared" si="34"/>
        <v>WHS-FD1230</v>
      </c>
      <c r="G48" s="173">
        <v>146.0</v>
      </c>
      <c r="H48" s="146" t="str">
        <f t="shared" si="35"/>
        <v>ESS-FD1230</v>
      </c>
      <c r="I48" s="173">
        <v>146.0</v>
      </c>
      <c r="J48" s="146" t="str">
        <f t="shared" si="36"/>
        <v>SIB-FD1230</v>
      </c>
      <c r="K48" s="173">
        <v>139.1</v>
      </c>
      <c r="L48" s="146" t="str">
        <f t="shared" si="37"/>
        <v>GRS-FD1230</v>
      </c>
      <c r="M48" s="173">
        <v>146.0</v>
      </c>
      <c r="N48" s="146" t="str">
        <f t="shared" si="38"/>
        <v>UPB-FD1230</v>
      </c>
      <c r="O48" s="173">
        <v>146.0</v>
      </c>
      <c r="P48" s="154" t="str">
        <f t="shared" si="39"/>
        <v>MSL-FD1230</v>
      </c>
      <c r="Q48" s="173">
        <v>146.0</v>
      </c>
      <c r="R48" s="154" t="str">
        <f t="shared" si="40"/>
        <v>DGS-FD1230</v>
      </c>
      <c r="S48" s="162"/>
      <c r="T48" s="162"/>
      <c r="U48" s="162"/>
      <c r="V48" s="162"/>
      <c r="W48" s="162"/>
      <c r="X48" s="162"/>
      <c r="Y48" s="162"/>
      <c r="Z48" s="162"/>
      <c r="AA48" s="164"/>
      <c r="AB48" s="164"/>
      <c r="AC48" s="164"/>
      <c r="AD48" s="164"/>
      <c r="AE48" s="164"/>
      <c r="AF48" s="164"/>
      <c r="AG48" s="164"/>
      <c r="AH48" s="164"/>
      <c r="AI48" s="164"/>
      <c r="AJ48" s="164"/>
      <c r="AK48" s="164"/>
      <c r="AL48" s="164"/>
    </row>
    <row r="49" ht="14.25" customHeight="1">
      <c r="A49" s="139" t="s">
        <v>547</v>
      </c>
      <c r="B49" s="176" t="s">
        <v>548</v>
      </c>
      <c r="C49" s="173">
        <v>162.0</v>
      </c>
      <c r="D49" s="146" t="str">
        <f t="shared" si="33"/>
        <v>ONB-FD1236</v>
      </c>
      <c r="E49" s="173">
        <v>155.0</v>
      </c>
      <c r="F49" s="146" t="str">
        <f t="shared" si="34"/>
        <v>WHS-FD1236</v>
      </c>
      <c r="G49" s="173">
        <v>162.0</v>
      </c>
      <c r="H49" s="146" t="str">
        <f t="shared" si="35"/>
        <v>ESS-FD1236</v>
      </c>
      <c r="I49" s="173">
        <v>162.0</v>
      </c>
      <c r="J49" s="146" t="str">
        <f t="shared" si="36"/>
        <v>SIB-FD1236</v>
      </c>
      <c r="K49" s="173">
        <v>155.15</v>
      </c>
      <c r="L49" s="146" t="str">
        <f t="shared" si="37"/>
        <v>GRS-FD1236</v>
      </c>
      <c r="M49" s="173">
        <v>162.0</v>
      </c>
      <c r="N49" s="146" t="str">
        <f t="shared" si="38"/>
        <v>UPB-FD1236</v>
      </c>
      <c r="O49" s="173">
        <v>162.0</v>
      </c>
      <c r="P49" s="154" t="str">
        <f t="shared" si="39"/>
        <v>MSL-FD1236</v>
      </c>
      <c r="Q49" s="173">
        <v>162.0</v>
      </c>
      <c r="R49" s="154" t="str">
        <f t="shared" si="40"/>
        <v>DGS-FD1236</v>
      </c>
      <c r="S49" s="162"/>
      <c r="T49" s="162"/>
      <c r="U49" s="162"/>
      <c r="V49" s="162"/>
      <c r="W49" s="162"/>
      <c r="X49" s="162"/>
      <c r="Y49" s="162"/>
      <c r="Z49" s="162"/>
      <c r="AA49" s="164"/>
      <c r="AB49" s="164"/>
      <c r="AC49" s="164"/>
      <c r="AD49" s="164"/>
      <c r="AE49" s="164"/>
      <c r="AF49" s="164"/>
      <c r="AG49" s="164"/>
      <c r="AH49" s="164"/>
      <c r="AI49" s="164"/>
      <c r="AJ49" s="164"/>
      <c r="AK49" s="164"/>
      <c r="AL49" s="164"/>
    </row>
    <row r="50" ht="14.25" customHeight="1">
      <c r="A50" s="139" t="s">
        <v>549</v>
      </c>
      <c r="B50" s="176" t="s">
        <v>550</v>
      </c>
      <c r="C50" s="173">
        <v>168.0</v>
      </c>
      <c r="D50" s="146" t="str">
        <f t="shared" si="33"/>
        <v>ONB-FD1242</v>
      </c>
      <c r="E50" s="173">
        <v>161.0</v>
      </c>
      <c r="F50" s="146" t="str">
        <f t="shared" si="34"/>
        <v>WHS-FD1242</v>
      </c>
      <c r="G50" s="173">
        <v>168.0</v>
      </c>
      <c r="H50" s="146" t="str">
        <f t="shared" si="35"/>
        <v>ESS-FD1242</v>
      </c>
      <c r="I50" s="173">
        <v>168.0</v>
      </c>
      <c r="J50" s="146" t="str">
        <f t="shared" si="36"/>
        <v>SIB-FD1242</v>
      </c>
      <c r="K50" s="173">
        <v>160.5</v>
      </c>
      <c r="L50" s="146" t="str">
        <f t="shared" si="37"/>
        <v>GRS-FD1242</v>
      </c>
      <c r="M50" s="173">
        <v>168.0</v>
      </c>
      <c r="N50" s="146" t="str">
        <f t="shared" si="38"/>
        <v>UPB-FD1242</v>
      </c>
      <c r="O50" s="173">
        <v>168.0</v>
      </c>
      <c r="P50" s="154" t="str">
        <f t="shared" si="39"/>
        <v>MSL-FD1242</v>
      </c>
      <c r="Q50" s="173">
        <v>168.0</v>
      </c>
      <c r="R50" s="154" t="str">
        <f t="shared" si="40"/>
        <v>DGS-FD1242</v>
      </c>
      <c r="S50" s="162"/>
      <c r="T50" s="162"/>
      <c r="U50" s="162"/>
      <c r="V50" s="162"/>
      <c r="W50" s="162"/>
      <c r="X50" s="162"/>
      <c r="Y50" s="162"/>
      <c r="Z50" s="162"/>
      <c r="AA50" s="164"/>
      <c r="AB50" s="164"/>
      <c r="AC50" s="164"/>
      <c r="AD50" s="164"/>
      <c r="AE50" s="164"/>
      <c r="AF50" s="164"/>
      <c r="AG50" s="164"/>
      <c r="AH50" s="164"/>
      <c r="AI50" s="164"/>
      <c r="AJ50" s="164"/>
      <c r="AK50" s="164"/>
      <c r="AL50" s="164"/>
    </row>
    <row r="51" ht="14.25" customHeight="1">
      <c r="A51" s="156" t="s">
        <v>551</v>
      </c>
      <c r="B51" s="176"/>
      <c r="C51" s="177"/>
      <c r="D51" s="146"/>
      <c r="E51" s="177"/>
      <c r="F51" s="146"/>
      <c r="G51" s="177"/>
      <c r="H51" s="146"/>
      <c r="I51" s="177"/>
      <c r="J51" s="146"/>
      <c r="K51" s="177"/>
      <c r="L51" s="146"/>
      <c r="M51" s="177"/>
      <c r="N51" s="146"/>
      <c r="O51" s="177"/>
      <c r="P51" s="154"/>
      <c r="Q51" s="177"/>
      <c r="R51" s="154"/>
      <c r="S51" s="162"/>
      <c r="T51" s="162"/>
      <c r="U51" s="162"/>
      <c r="V51" s="162"/>
      <c r="W51" s="162"/>
      <c r="X51" s="162"/>
      <c r="Y51" s="162"/>
      <c r="Z51" s="162"/>
      <c r="AA51" s="164"/>
      <c r="AB51" s="164"/>
      <c r="AC51" s="164"/>
      <c r="AD51" s="164"/>
      <c r="AE51" s="164"/>
      <c r="AF51" s="164"/>
      <c r="AG51" s="164"/>
      <c r="AH51" s="164"/>
      <c r="AI51" s="164"/>
      <c r="AJ51" s="164"/>
      <c r="AK51" s="164"/>
      <c r="AL51" s="164"/>
    </row>
    <row r="52" ht="14.25" customHeight="1">
      <c r="A52" s="139" t="s">
        <v>552</v>
      </c>
      <c r="B52" s="181" t="s">
        <v>553</v>
      </c>
      <c r="C52" s="138">
        <v>213.0</v>
      </c>
      <c r="D52" s="146" t="str">
        <f t="shared" ref="D52:D54" si="41">CONCATENATE("ONB-",B52,)</f>
        <v>ONB-MIRROR2430</v>
      </c>
      <c r="E52" s="160">
        <v>200.0</v>
      </c>
      <c r="F52" s="146" t="str">
        <f t="shared" ref="F52:F53" si="42">CONCATENATE("WHS-",B52)</f>
        <v>WHS-MIRROR2430</v>
      </c>
      <c r="G52" s="138">
        <v>213.0</v>
      </c>
      <c r="H52" s="146" t="str">
        <f t="shared" ref="H52:H53" si="43">CONCATENATE("ESS-",B52)</f>
        <v>ESS-MIRROR2430</v>
      </c>
      <c r="I52" s="138">
        <v>213.0</v>
      </c>
      <c r="J52" s="146" t="str">
        <f t="shared" ref="J52:J54" si="44">CONCATENATE("SIB-",B52)</f>
        <v>SIB-MIRROR2430</v>
      </c>
      <c r="K52" s="160">
        <v>200.0</v>
      </c>
      <c r="L52" s="146" t="str">
        <f t="shared" ref="L52:L54" si="45">CONCATENATE("GRS-",B52,)</f>
        <v>GRS-MIRROR2430</v>
      </c>
      <c r="M52" s="138">
        <v>213.0</v>
      </c>
      <c r="N52" s="146" t="str">
        <f t="shared" ref="N52:N54" si="46">CONCATENATE("UPB-",B52,)</f>
        <v>UPB-MIRROR2430</v>
      </c>
      <c r="O52" s="138">
        <v>213.0</v>
      </c>
      <c r="P52" s="154" t="str">
        <f t="shared" ref="P52:P54" si="47">CONCATENATE("MSL-",B52,)</f>
        <v>MSL-MIRROR2430</v>
      </c>
      <c r="Q52" s="138">
        <v>213.0</v>
      </c>
      <c r="R52" s="154" t="str">
        <f t="shared" ref="R52:R55" si="48">CONCATENATE("DGS-",B52,)</f>
        <v>DGS-MIRROR2430</v>
      </c>
      <c r="S52" s="162"/>
      <c r="T52" s="162"/>
      <c r="U52" s="162"/>
      <c r="V52" s="162"/>
      <c r="W52" s="162"/>
      <c r="X52" s="162"/>
      <c r="Y52" s="162"/>
      <c r="Z52" s="162"/>
      <c r="AA52" s="164"/>
      <c r="AB52" s="164"/>
      <c r="AC52" s="164"/>
      <c r="AD52" s="164"/>
      <c r="AE52" s="164"/>
      <c r="AF52" s="164"/>
      <c r="AG52" s="164"/>
      <c r="AH52" s="164"/>
      <c r="AI52" s="164"/>
      <c r="AJ52" s="164"/>
      <c r="AK52" s="164"/>
      <c r="AL52" s="164"/>
    </row>
    <row r="53" ht="14.25" customHeight="1">
      <c r="A53" s="139" t="s">
        <v>554</v>
      </c>
      <c r="B53" s="181" t="s">
        <v>555</v>
      </c>
      <c r="C53" s="138">
        <v>266.0</v>
      </c>
      <c r="D53" s="146" t="str">
        <f t="shared" si="41"/>
        <v>ONB-MIRROR3030</v>
      </c>
      <c r="E53" s="160">
        <v>250.0</v>
      </c>
      <c r="F53" s="146" t="str">
        <f t="shared" si="42"/>
        <v>WHS-MIRROR3030</v>
      </c>
      <c r="G53" s="138">
        <v>266.0</v>
      </c>
      <c r="H53" s="146" t="str">
        <f t="shared" si="43"/>
        <v>ESS-MIRROR3030</v>
      </c>
      <c r="I53" s="138">
        <v>266.0</v>
      </c>
      <c r="J53" s="146" t="str">
        <f t="shared" si="44"/>
        <v>SIB-MIRROR3030</v>
      </c>
      <c r="K53" s="160">
        <v>250.0</v>
      </c>
      <c r="L53" s="146" t="str">
        <f t="shared" si="45"/>
        <v>GRS-MIRROR3030</v>
      </c>
      <c r="M53" s="138">
        <v>266.0</v>
      </c>
      <c r="N53" s="146" t="str">
        <f t="shared" si="46"/>
        <v>UPB-MIRROR3030</v>
      </c>
      <c r="O53" s="138">
        <v>266.0</v>
      </c>
      <c r="P53" s="154" t="str">
        <f t="shared" si="47"/>
        <v>MSL-MIRROR3030</v>
      </c>
      <c r="Q53" s="138">
        <v>266.0</v>
      </c>
      <c r="R53" s="154" t="str">
        <f t="shared" si="48"/>
        <v>DGS-MIRROR3030</v>
      </c>
      <c r="S53" s="162"/>
      <c r="T53" s="162"/>
      <c r="U53" s="162"/>
      <c r="V53" s="162"/>
      <c r="W53" s="162"/>
      <c r="X53" s="162"/>
      <c r="Y53" s="162"/>
      <c r="Z53" s="162"/>
      <c r="AA53" s="164"/>
      <c r="AB53" s="164"/>
      <c r="AC53" s="164"/>
      <c r="AD53" s="164"/>
      <c r="AE53" s="164"/>
      <c r="AF53" s="164"/>
      <c r="AG53" s="164"/>
      <c r="AH53" s="164"/>
      <c r="AI53" s="164"/>
      <c r="AJ53" s="164"/>
      <c r="AK53" s="164"/>
      <c r="AL53" s="164"/>
    </row>
    <row r="54" ht="14.25" customHeight="1">
      <c r="A54" s="156" t="s">
        <v>556</v>
      </c>
      <c r="B54" s="175" t="s">
        <v>557</v>
      </c>
      <c r="C54" s="173">
        <v>392.0</v>
      </c>
      <c r="D54" s="146" t="str">
        <f t="shared" si="41"/>
        <v>ONB-POST</v>
      </c>
      <c r="E54" s="173">
        <v>375.0</v>
      </c>
      <c r="F54" s="146" t="str">
        <f>CONCATENATE("WHS-",B54,)</f>
        <v>WHS-POST</v>
      </c>
      <c r="G54" s="173">
        <v>392.0</v>
      </c>
      <c r="H54" s="146" t="str">
        <f>CONCATENATE("ESS-",B54,)</f>
        <v>ESS-POST</v>
      </c>
      <c r="I54" s="173">
        <v>392.0</v>
      </c>
      <c r="J54" s="146" t="str">
        <f t="shared" si="44"/>
        <v>SIB-POST</v>
      </c>
      <c r="K54" s="173">
        <v>374.5</v>
      </c>
      <c r="L54" s="146" t="str">
        <f t="shared" si="45"/>
        <v>GRS-POST</v>
      </c>
      <c r="M54" s="173">
        <v>392.0</v>
      </c>
      <c r="N54" s="146" t="str">
        <f t="shared" si="46"/>
        <v>UPB-POST</v>
      </c>
      <c r="O54" s="173">
        <v>392.0</v>
      </c>
      <c r="P54" s="154" t="str">
        <f t="shared" si="47"/>
        <v>MSL-POST</v>
      </c>
      <c r="Q54" s="173">
        <v>392.0</v>
      </c>
      <c r="R54" s="154" t="str">
        <f t="shared" si="48"/>
        <v>DGS-POST</v>
      </c>
      <c r="S54" s="162"/>
      <c r="T54" s="162"/>
      <c r="U54" s="162"/>
      <c r="V54" s="162"/>
      <c r="W54" s="162"/>
      <c r="X54" s="162"/>
      <c r="Y54" s="162"/>
      <c r="Z54" s="162"/>
      <c r="AA54" s="164"/>
      <c r="AB54" s="164"/>
      <c r="AC54" s="164"/>
      <c r="AD54" s="164"/>
      <c r="AE54" s="164"/>
      <c r="AF54" s="164"/>
      <c r="AG54" s="164"/>
      <c r="AH54" s="164"/>
      <c r="AI54" s="164"/>
      <c r="AJ54" s="164"/>
      <c r="AK54" s="164"/>
      <c r="AL54" s="164"/>
    </row>
    <row r="55" ht="14.25" customHeight="1">
      <c r="A55" s="156" t="s">
        <v>558</v>
      </c>
      <c r="B55" s="182" t="s">
        <v>559</v>
      </c>
      <c r="C55" s="160">
        <v>550.0</v>
      </c>
      <c r="D55" s="159" t="s">
        <v>559</v>
      </c>
      <c r="E55" s="160">
        <v>550.0</v>
      </c>
      <c r="F55" s="159" t="s">
        <v>559</v>
      </c>
      <c r="G55" s="160">
        <v>550.0</v>
      </c>
      <c r="H55" s="159" t="s">
        <v>559</v>
      </c>
      <c r="I55" s="160">
        <v>550.0</v>
      </c>
      <c r="J55" s="159" t="s">
        <v>559</v>
      </c>
      <c r="K55" s="160">
        <v>550.0</v>
      </c>
      <c r="L55" s="159" t="s">
        <v>559</v>
      </c>
      <c r="M55" s="160">
        <v>550.0</v>
      </c>
      <c r="N55" s="159" t="s">
        <v>559</v>
      </c>
      <c r="O55" s="160">
        <v>550.0</v>
      </c>
      <c r="P55" s="159" t="s">
        <v>559</v>
      </c>
      <c r="Q55" s="160">
        <v>550.0</v>
      </c>
      <c r="R55" s="154" t="str">
        <f t="shared" si="48"/>
        <v>DGS-TRASH KIT-18</v>
      </c>
      <c r="S55" s="162"/>
      <c r="T55" s="162"/>
      <c r="U55" s="162"/>
      <c r="V55" s="162"/>
      <c r="W55" s="162"/>
      <c r="X55" s="162"/>
      <c r="Y55" s="162"/>
      <c r="Z55" s="162"/>
      <c r="AA55" s="164"/>
      <c r="AB55" s="164"/>
      <c r="AC55" s="164"/>
      <c r="AD55" s="164"/>
      <c r="AE55" s="164"/>
      <c r="AF55" s="164"/>
      <c r="AG55" s="164"/>
      <c r="AH55" s="164"/>
      <c r="AI55" s="164"/>
      <c r="AJ55" s="164"/>
      <c r="AK55" s="164"/>
      <c r="AL55" s="164"/>
    </row>
    <row r="56" ht="14.25" customHeight="1">
      <c r="A56" s="156" t="s">
        <v>560</v>
      </c>
      <c r="B56" s="182"/>
      <c r="C56" s="177"/>
      <c r="D56" s="183"/>
      <c r="E56" s="177"/>
      <c r="F56" s="159"/>
      <c r="G56" s="177"/>
      <c r="H56" s="159"/>
      <c r="I56" s="177"/>
      <c r="J56" s="183"/>
      <c r="K56" s="177"/>
      <c r="L56" s="183"/>
      <c r="M56" s="177"/>
      <c r="N56" s="183"/>
      <c r="O56" s="177"/>
      <c r="P56" s="159"/>
      <c r="Q56" s="177"/>
      <c r="R56" s="154"/>
      <c r="S56" s="162"/>
      <c r="T56" s="162"/>
      <c r="U56" s="162"/>
      <c r="V56" s="162"/>
      <c r="W56" s="162"/>
      <c r="X56" s="162"/>
      <c r="Y56" s="162"/>
      <c r="Z56" s="162"/>
      <c r="AA56" s="164"/>
      <c r="AB56" s="164"/>
      <c r="AC56" s="164"/>
      <c r="AD56" s="164"/>
      <c r="AE56" s="164"/>
      <c r="AF56" s="164"/>
      <c r="AG56" s="164"/>
      <c r="AH56" s="164"/>
      <c r="AI56" s="164"/>
      <c r="AJ56" s="164"/>
      <c r="AK56" s="164"/>
      <c r="AL56" s="164"/>
    </row>
    <row r="57" ht="14.25" customHeight="1">
      <c r="A57" s="139" t="s">
        <v>561</v>
      </c>
      <c r="B57" s="176" t="s">
        <v>562</v>
      </c>
      <c r="C57" s="173">
        <v>96.0</v>
      </c>
      <c r="D57" s="146" t="str">
        <f t="shared" ref="D57:D59" si="49">CONCATENATE("ONB-",B57,)</f>
        <v>ONB-TOUCH UP</v>
      </c>
      <c r="E57" s="173">
        <v>96.0</v>
      </c>
      <c r="F57" s="154" t="str">
        <f t="shared" ref="F57:F59" si="50">CONCATENATE("WHS-",B57,)</f>
        <v>WHS-TOUCH UP</v>
      </c>
      <c r="G57" s="173">
        <v>96.0</v>
      </c>
      <c r="H57" s="154" t="str">
        <f t="shared" ref="H57:H59" si="51">CONCATENATE("ESS-",B57,)</f>
        <v>ESS-TOUCH UP</v>
      </c>
      <c r="I57" s="173">
        <v>96.0</v>
      </c>
      <c r="J57" s="146" t="str">
        <f t="shared" ref="J57:J59" si="52">CONCATENATE("SIB-",B57)</f>
        <v>SIB-TOUCH UP</v>
      </c>
      <c r="K57" s="173">
        <v>96.0</v>
      </c>
      <c r="L57" s="146" t="str">
        <f t="shared" ref="L57:L59" si="53">CONCATENATE("GRS-",B57,)</f>
        <v>GRS-TOUCH UP</v>
      </c>
      <c r="M57" s="173">
        <v>96.0</v>
      </c>
      <c r="N57" s="146" t="str">
        <f t="shared" ref="N57:N59" si="54">CONCATENATE("UPB-",B57,)</f>
        <v>UPB-TOUCH UP</v>
      </c>
      <c r="O57" s="173">
        <v>96.0</v>
      </c>
      <c r="P57" s="154" t="str">
        <f t="shared" ref="P57:P59" si="55">CONCATENATE("MSL-",B57,)</f>
        <v>MSL-TOUCH UP</v>
      </c>
      <c r="Q57" s="173">
        <v>96.0</v>
      </c>
      <c r="R57" s="154" t="str">
        <f t="shared" ref="R57:R59" si="56">CONCATENATE("DGS-",B57,)</f>
        <v>DGS-TOUCH UP</v>
      </c>
      <c r="S57" s="162"/>
      <c r="T57" s="162"/>
      <c r="U57" s="162"/>
      <c r="V57" s="162"/>
      <c r="W57" s="162"/>
      <c r="X57" s="162"/>
      <c r="Y57" s="162"/>
      <c r="Z57" s="162"/>
      <c r="AA57" s="164"/>
      <c r="AB57" s="164"/>
      <c r="AC57" s="164"/>
      <c r="AD57" s="164"/>
      <c r="AE57" s="164"/>
      <c r="AF57" s="164"/>
      <c r="AG57" s="164"/>
      <c r="AH57" s="164"/>
      <c r="AI57" s="164"/>
      <c r="AJ57" s="164"/>
      <c r="AK57" s="164"/>
      <c r="AL57" s="164"/>
    </row>
    <row r="58" ht="14.25" customHeight="1">
      <c r="A58" s="139" t="s">
        <v>563</v>
      </c>
      <c r="B58" s="175" t="s">
        <v>564</v>
      </c>
      <c r="C58" s="138">
        <v>373.0</v>
      </c>
      <c r="D58" s="154" t="str">
        <f t="shared" si="49"/>
        <v>ONB-Gallon Paint</v>
      </c>
      <c r="E58" s="138">
        <v>350.0</v>
      </c>
      <c r="F58" s="154" t="str">
        <f t="shared" si="50"/>
        <v>WHS-Gallon Paint</v>
      </c>
      <c r="G58" s="138" t="s">
        <v>532</v>
      </c>
      <c r="H58" s="154" t="str">
        <f t="shared" si="51"/>
        <v>ESS-Gallon Paint</v>
      </c>
      <c r="I58" s="138">
        <v>373.0</v>
      </c>
      <c r="J58" s="154" t="str">
        <f t="shared" si="52"/>
        <v>SIB-Gallon Paint</v>
      </c>
      <c r="K58" s="138">
        <v>350.0</v>
      </c>
      <c r="L58" s="154" t="str">
        <f t="shared" si="53"/>
        <v>GRS-Gallon Paint</v>
      </c>
      <c r="M58" s="138">
        <v>373.0</v>
      </c>
      <c r="N58" s="154" t="str">
        <f t="shared" si="54"/>
        <v>UPB-Gallon Paint</v>
      </c>
      <c r="O58" s="173" t="s">
        <v>532</v>
      </c>
      <c r="P58" s="154" t="str">
        <f t="shared" si="55"/>
        <v>MSL-Gallon Paint</v>
      </c>
      <c r="Q58" s="138">
        <v>373.0</v>
      </c>
      <c r="R58" s="154" t="str">
        <f t="shared" si="56"/>
        <v>DGS-Gallon Paint</v>
      </c>
      <c r="S58" s="162"/>
      <c r="T58" s="162"/>
      <c r="U58" s="162"/>
      <c r="V58" s="162"/>
      <c r="W58" s="162"/>
      <c r="X58" s="162"/>
      <c r="Y58" s="162"/>
      <c r="Z58" s="162"/>
      <c r="AA58" s="164"/>
      <c r="AB58" s="164"/>
      <c r="AC58" s="164"/>
      <c r="AD58" s="164"/>
      <c r="AE58" s="164"/>
      <c r="AF58" s="164"/>
      <c r="AG58" s="164"/>
      <c r="AH58" s="164"/>
      <c r="AI58" s="164"/>
      <c r="AJ58" s="164"/>
      <c r="AK58" s="164"/>
      <c r="AL58" s="164"/>
    </row>
    <row r="59" ht="14.25" customHeight="1">
      <c r="A59" s="139" t="s">
        <v>565</v>
      </c>
      <c r="B59" s="175" t="s">
        <v>566</v>
      </c>
      <c r="C59" s="138">
        <v>106.0</v>
      </c>
      <c r="D59" s="154" t="str">
        <f t="shared" si="49"/>
        <v>ONB-Rattle Can</v>
      </c>
      <c r="E59" s="160">
        <v>100.0</v>
      </c>
      <c r="F59" s="154" t="str">
        <f t="shared" si="50"/>
        <v>WHS-Rattle Can</v>
      </c>
      <c r="G59" s="138" t="s">
        <v>532</v>
      </c>
      <c r="H59" s="154" t="str">
        <f t="shared" si="51"/>
        <v>ESS-Rattle Can</v>
      </c>
      <c r="I59" s="138">
        <v>106.0</v>
      </c>
      <c r="J59" s="154" t="str">
        <f t="shared" si="52"/>
        <v>SIB-Rattle Can</v>
      </c>
      <c r="K59" s="160">
        <v>100.0</v>
      </c>
      <c r="L59" s="154" t="str">
        <f t="shared" si="53"/>
        <v>GRS-Rattle Can</v>
      </c>
      <c r="M59" s="138">
        <v>106.0</v>
      </c>
      <c r="N59" s="154" t="str">
        <f t="shared" si="54"/>
        <v>UPB-Rattle Can</v>
      </c>
      <c r="O59" s="173" t="s">
        <v>532</v>
      </c>
      <c r="P59" s="154" t="str">
        <f t="shared" si="55"/>
        <v>MSL-Rattle Can</v>
      </c>
      <c r="Q59" s="138">
        <v>106.0</v>
      </c>
      <c r="R59" s="154" t="str">
        <f t="shared" si="56"/>
        <v>DGS-Rattle Can</v>
      </c>
      <c r="S59" s="162"/>
      <c r="T59" s="162"/>
      <c r="U59" s="162"/>
      <c r="V59" s="162"/>
      <c r="W59" s="162"/>
      <c r="X59" s="162"/>
      <c r="Y59" s="162"/>
      <c r="Z59" s="162"/>
      <c r="AA59" s="164"/>
      <c r="AB59" s="164"/>
      <c r="AC59" s="164"/>
      <c r="AD59" s="164"/>
      <c r="AE59" s="164"/>
      <c r="AF59" s="164"/>
      <c r="AG59" s="164"/>
      <c r="AH59" s="164"/>
      <c r="AI59" s="164"/>
      <c r="AJ59" s="164"/>
      <c r="AK59" s="164"/>
      <c r="AL59" s="164"/>
    </row>
    <row r="60" ht="14.25" customHeight="1">
      <c r="A60" s="164"/>
      <c r="B60" s="162"/>
      <c r="C60" s="162"/>
      <c r="D60" s="162"/>
      <c r="E60" s="163"/>
      <c r="F60" s="162"/>
      <c r="G60" s="162"/>
      <c r="H60" s="162"/>
      <c r="I60" s="162"/>
      <c r="J60" s="162"/>
      <c r="K60" s="162"/>
      <c r="L60" s="162"/>
      <c r="M60" s="162"/>
      <c r="N60" s="162"/>
      <c r="O60" s="163"/>
      <c r="P60" s="162"/>
      <c r="Q60" s="162"/>
      <c r="R60" s="162"/>
      <c r="S60" s="162"/>
      <c r="T60" s="162"/>
      <c r="U60" s="162"/>
      <c r="V60" s="162"/>
      <c r="W60" s="162"/>
      <c r="X60" s="162"/>
      <c r="Y60" s="162"/>
      <c r="Z60" s="162"/>
      <c r="AA60" s="164"/>
      <c r="AB60" s="164"/>
      <c r="AC60" s="164"/>
      <c r="AD60" s="164"/>
      <c r="AE60" s="164"/>
      <c r="AF60" s="164"/>
      <c r="AG60" s="164"/>
      <c r="AH60" s="164"/>
      <c r="AI60" s="164"/>
      <c r="AJ60" s="164"/>
      <c r="AK60" s="164"/>
      <c r="AL60" s="164"/>
    </row>
    <row r="61" ht="14.25" customHeight="1">
      <c r="A61" s="164"/>
      <c r="B61" s="162"/>
      <c r="C61" s="162"/>
      <c r="D61" s="162"/>
      <c r="E61" s="163"/>
      <c r="F61" s="162"/>
      <c r="G61" s="162"/>
      <c r="H61" s="162"/>
      <c r="I61" s="162"/>
      <c r="J61" s="162"/>
      <c r="K61" s="162"/>
      <c r="L61" s="162"/>
      <c r="M61" s="162"/>
      <c r="N61" s="162"/>
      <c r="O61" s="163"/>
      <c r="P61" s="162"/>
      <c r="Q61" s="162"/>
      <c r="R61" s="162"/>
      <c r="S61" s="162"/>
      <c r="T61" s="162"/>
      <c r="U61" s="162"/>
      <c r="V61" s="162"/>
      <c r="W61" s="162"/>
      <c r="X61" s="162"/>
      <c r="Y61" s="162"/>
      <c r="Z61" s="162"/>
      <c r="AA61" s="164"/>
      <c r="AB61" s="164"/>
      <c r="AC61" s="164"/>
      <c r="AD61" s="164"/>
      <c r="AE61" s="164"/>
      <c r="AF61" s="164"/>
      <c r="AG61" s="164"/>
      <c r="AH61" s="164"/>
      <c r="AI61" s="164"/>
      <c r="AJ61" s="164"/>
      <c r="AK61" s="164"/>
      <c r="AL61" s="164"/>
    </row>
    <row r="62" ht="14.25" customHeight="1">
      <c r="A62" s="164"/>
      <c r="B62" s="162"/>
      <c r="C62" s="162"/>
      <c r="D62" s="162"/>
      <c r="E62" s="163"/>
      <c r="F62" s="162"/>
      <c r="G62" s="162"/>
      <c r="H62" s="162"/>
      <c r="I62" s="162"/>
      <c r="J62" s="162"/>
      <c r="K62" s="162"/>
      <c r="L62" s="162"/>
      <c r="M62" s="162"/>
      <c r="N62" s="162"/>
      <c r="O62" s="163"/>
      <c r="P62" s="162"/>
      <c r="Q62" s="162"/>
      <c r="R62" s="162"/>
      <c r="S62" s="162"/>
      <c r="T62" s="162"/>
      <c r="U62" s="162"/>
      <c r="V62" s="162"/>
      <c r="W62" s="162"/>
      <c r="X62" s="162"/>
      <c r="Y62" s="162"/>
      <c r="Z62" s="162"/>
      <c r="AA62" s="164"/>
      <c r="AB62" s="164"/>
      <c r="AC62" s="164"/>
      <c r="AD62" s="164"/>
      <c r="AE62" s="164"/>
      <c r="AF62" s="164"/>
      <c r="AG62" s="164"/>
      <c r="AH62" s="164"/>
      <c r="AI62" s="164"/>
      <c r="AJ62" s="164"/>
      <c r="AK62" s="164"/>
      <c r="AL62" s="164"/>
    </row>
    <row r="63" ht="14.25" customHeight="1">
      <c r="A63" s="164"/>
      <c r="B63" s="162"/>
      <c r="C63" s="162"/>
      <c r="D63" s="162"/>
      <c r="E63" s="163"/>
      <c r="F63" s="162"/>
      <c r="G63" s="162"/>
      <c r="H63" s="162"/>
      <c r="I63" s="162"/>
      <c r="J63" s="162"/>
      <c r="K63" s="162"/>
      <c r="L63" s="162"/>
      <c r="M63" s="162"/>
      <c r="N63" s="162"/>
      <c r="O63" s="163"/>
      <c r="P63" s="162"/>
      <c r="Q63" s="162"/>
      <c r="R63" s="162"/>
      <c r="S63" s="162"/>
      <c r="T63" s="162"/>
      <c r="U63" s="162"/>
      <c r="V63" s="162"/>
      <c r="W63" s="162"/>
      <c r="X63" s="162"/>
      <c r="Y63" s="162"/>
      <c r="Z63" s="162"/>
      <c r="AA63" s="164"/>
      <c r="AB63" s="164"/>
      <c r="AC63" s="164"/>
      <c r="AD63" s="164"/>
      <c r="AE63" s="164"/>
      <c r="AF63" s="164"/>
      <c r="AG63" s="164"/>
      <c r="AH63" s="164"/>
      <c r="AI63" s="164"/>
      <c r="AJ63" s="164"/>
      <c r="AK63" s="164"/>
      <c r="AL63" s="164"/>
    </row>
    <row r="64" ht="14.25" customHeight="1">
      <c r="A64" s="164"/>
      <c r="B64" s="162"/>
      <c r="C64" s="162"/>
      <c r="D64" s="162"/>
      <c r="E64" s="163"/>
      <c r="F64" s="162"/>
      <c r="G64" s="162"/>
      <c r="H64" s="162"/>
      <c r="I64" s="162"/>
      <c r="J64" s="162"/>
      <c r="K64" s="162"/>
      <c r="L64" s="162"/>
      <c r="M64" s="162"/>
      <c r="N64" s="162"/>
      <c r="O64" s="163"/>
      <c r="P64" s="162"/>
      <c r="Q64" s="162"/>
      <c r="R64" s="162"/>
      <c r="S64" s="162"/>
      <c r="T64" s="162"/>
      <c r="U64" s="162"/>
      <c r="V64" s="162"/>
      <c r="W64" s="162"/>
      <c r="X64" s="162"/>
      <c r="Y64" s="162"/>
      <c r="Z64" s="162"/>
      <c r="AA64" s="164"/>
      <c r="AB64" s="164"/>
      <c r="AC64" s="164"/>
      <c r="AD64" s="164"/>
      <c r="AE64" s="164"/>
      <c r="AF64" s="164"/>
      <c r="AG64" s="164"/>
      <c r="AH64" s="164"/>
      <c r="AI64" s="164"/>
      <c r="AJ64" s="164"/>
      <c r="AK64" s="164"/>
      <c r="AL64" s="164"/>
    </row>
    <row r="65" ht="14.25" customHeight="1">
      <c r="A65" s="164"/>
      <c r="B65" s="162"/>
      <c r="C65" s="162"/>
      <c r="D65" s="162"/>
      <c r="E65" s="163"/>
      <c r="F65" s="162"/>
      <c r="G65" s="162"/>
      <c r="H65" s="162"/>
      <c r="I65" s="162"/>
      <c r="J65" s="162"/>
      <c r="K65" s="162"/>
      <c r="L65" s="162"/>
      <c r="M65" s="162"/>
      <c r="N65" s="162"/>
      <c r="O65" s="163"/>
      <c r="P65" s="162"/>
      <c r="Q65" s="162"/>
      <c r="R65" s="162"/>
      <c r="S65" s="162"/>
      <c r="T65" s="162"/>
      <c r="U65" s="162"/>
      <c r="V65" s="162"/>
      <c r="W65" s="162"/>
      <c r="X65" s="162"/>
      <c r="Y65" s="162"/>
      <c r="Z65" s="162"/>
      <c r="AA65" s="164"/>
      <c r="AB65" s="164"/>
      <c r="AC65" s="164"/>
      <c r="AD65" s="164"/>
      <c r="AE65" s="164"/>
      <c r="AF65" s="164"/>
      <c r="AG65" s="164"/>
      <c r="AH65" s="164"/>
      <c r="AI65" s="164"/>
      <c r="AJ65" s="164"/>
      <c r="AK65" s="164"/>
      <c r="AL65" s="164"/>
    </row>
    <row r="66" ht="14.25" customHeight="1">
      <c r="A66" s="164"/>
      <c r="B66" s="162"/>
      <c r="C66" s="162"/>
      <c r="D66" s="162"/>
      <c r="E66" s="163"/>
      <c r="F66" s="162"/>
      <c r="G66" s="162"/>
      <c r="H66" s="162"/>
      <c r="I66" s="162"/>
      <c r="J66" s="162"/>
      <c r="K66" s="162"/>
      <c r="L66" s="162"/>
      <c r="M66" s="162"/>
      <c r="N66" s="162"/>
      <c r="O66" s="163"/>
      <c r="P66" s="162"/>
      <c r="Q66" s="162"/>
      <c r="R66" s="162"/>
      <c r="S66" s="162"/>
      <c r="T66" s="162"/>
      <c r="U66" s="162"/>
      <c r="V66" s="162"/>
      <c r="W66" s="162"/>
      <c r="X66" s="162"/>
      <c r="Y66" s="162"/>
      <c r="Z66" s="162"/>
      <c r="AA66" s="164"/>
      <c r="AB66" s="164"/>
      <c r="AC66" s="164"/>
      <c r="AD66" s="164"/>
      <c r="AE66" s="164"/>
      <c r="AF66" s="164"/>
      <c r="AG66" s="164"/>
      <c r="AH66" s="164"/>
      <c r="AI66" s="164"/>
      <c r="AJ66" s="164"/>
      <c r="AK66" s="164"/>
      <c r="AL66" s="164"/>
    </row>
    <row r="67" ht="14.25" customHeight="1">
      <c r="A67" s="164"/>
      <c r="B67" s="162"/>
      <c r="C67" s="162"/>
      <c r="D67" s="162"/>
      <c r="E67" s="163"/>
      <c r="F67" s="162"/>
      <c r="G67" s="162"/>
      <c r="H67" s="162"/>
      <c r="I67" s="162"/>
      <c r="J67" s="162"/>
      <c r="K67" s="162"/>
      <c r="L67" s="162"/>
      <c r="M67" s="162"/>
      <c r="N67" s="162"/>
      <c r="O67" s="163"/>
      <c r="P67" s="162"/>
      <c r="Q67" s="162"/>
      <c r="R67" s="162"/>
      <c r="S67" s="162"/>
      <c r="T67" s="162"/>
      <c r="U67" s="162"/>
      <c r="V67" s="162"/>
      <c r="W67" s="162"/>
      <c r="X67" s="162"/>
      <c r="Y67" s="162"/>
      <c r="Z67" s="162"/>
      <c r="AA67" s="164"/>
      <c r="AB67" s="164"/>
      <c r="AC67" s="164"/>
      <c r="AD67" s="164"/>
      <c r="AE67" s="164"/>
      <c r="AF67" s="164"/>
      <c r="AG67" s="164"/>
      <c r="AH67" s="164"/>
      <c r="AI67" s="164"/>
      <c r="AJ67" s="164"/>
      <c r="AK67" s="164"/>
      <c r="AL67" s="164"/>
    </row>
    <row r="68" ht="14.25" customHeight="1">
      <c r="A68" s="164"/>
      <c r="B68" s="162"/>
      <c r="C68" s="162"/>
      <c r="D68" s="162"/>
      <c r="E68" s="163"/>
      <c r="F68" s="162"/>
      <c r="G68" s="162"/>
      <c r="H68" s="162"/>
      <c r="I68" s="162"/>
      <c r="J68" s="162"/>
      <c r="K68" s="162"/>
      <c r="L68" s="162"/>
      <c r="M68" s="162"/>
      <c r="N68" s="162"/>
      <c r="O68" s="163"/>
      <c r="P68" s="162"/>
      <c r="Q68" s="162"/>
      <c r="R68" s="162"/>
      <c r="S68" s="162"/>
      <c r="T68" s="162"/>
      <c r="U68" s="162"/>
      <c r="V68" s="162"/>
      <c r="W68" s="162"/>
      <c r="X68" s="162"/>
      <c r="Y68" s="162"/>
      <c r="Z68" s="162"/>
      <c r="AA68" s="164"/>
      <c r="AB68" s="164"/>
      <c r="AC68" s="164"/>
      <c r="AD68" s="164"/>
      <c r="AE68" s="164"/>
      <c r="AF68" s="164"/>
      <c r="AG68" s="164"/>
      <c r="AH68" s="164"/>
      <c r="AI68" s="164"/>
      <c r="AJ68" s="164"/>
      <c r="AK68" s="164"/>
      <c r="AL68" s="164"/>
    </row>
    <row r="69" ht="14.25" customHeight="1">
      <c r="A69" s="164"/>
      <c r="B69" s="162"/>
      <c r="C69" s="162"/>
      <c r="D69" s="162"/>
      <c r="E69" s="163"/>
      <c r="F69" s="162"/>
      <c r="G69" s="162"/>
      <c r="H69" s="162"/>
      <c r="I69" s="162"/>
      <c r="J69" s="162"/>
      <c r="K69" s="162"/>
      <c r="L69" s="162"/>
      <c r="M69" s="162"/>
      <c r="N69" s="162"/>
      <c r="O69" s="163"/>
      <c r="P69" s="162"/>
      <c r="Q69" s="162"/>
      <c r="R69" s="162"/>
      <c r="S69" s="162"/>
      <c r="T69" s="162"/>
      <c r="U69" s="162"/>
      <c r="V69" s="162"/>
      <c r="W69" s="162"/>
      <c r="X69" s="162"/>
      <c r="Y69" s="162"/>
      <c r="Z69" s="162"/>
      <c r="AA69" s="164"/>
      <c r="AB69" s="164"/>
      <c r="AC69" s="164"/>
      <c r="AD69" s="164"/>
      <c r="AE69" s="164"/>
      <c r="AF69" s="164"/>
      <c r="AG69" s="164"/>
      <c r="AH69" s="164"/>
      <c r="AI69" s="164"/>
      <c r="AJ69" s="164"/>
      <c r="AK69" s="164"/>
      <c r="AL69" s="164"/>
    </row>
    <row r="70" ht="14.25" customHeight="1">
      <c r="A70" s="164"/>
      <c r="B70" s="162"/>
      <c r="C70" s="162"/>
      <c r="D70" s="162"/>
      <c r="E70" s="163"/>
      <c r="F70" s="162"/>
      <c r="G70" s="162"/>
      <c r="H70" s="162"/>
      <c r="I70" s="162"/>
      <c r="J70" s="162"/>
      <c r="K70" s="162"/>
      <c r="L70" s="162"/>
      <c r="M70" s="162"/>
      <c r="N70" s="162"/>
      <c r="O70" s="163"/>
      <c r="P70" s="162"/>
      <c r="Q70" s="162"/>
      <c r="R70" s="162"/>
      <c r="S70" s="162"/>
      <c r="T70" s="162"/>
      <c r="U70" s="162"/>
      <c r="V70" s="162"/>
      <c r="W70" s="162"/>
      <c r="X70" s="162"/>
      <c r="Y70" s="162"/>
      <c r="Z70" s="162"/>
      <c r="AA70" s="164"/>
      <c r="AB70" s="164"/>
      <c r="AC70" s="164"/>
      <c r="AD70" s="164"/>
      <c r="AE70" s="164"/>
      <c r="AF70" s="164"/>
      <c r="AG70" s="164"/>
      <c r="AH70" s="164"/>
      <c r="AI70" s="164"/>
      <c r="AJ70" s="164"/>
      <c r="AK70" s="164"/>
      <c r="AL70" s="164"/>
    </row>
    <row r="71" ht="14.25" customHeight="1">
      <c r="A71" s="164"/>
      <c r="B71" s="162"/>
      <c r="C71" s="162"/>
      <c r="D71" s="162"/>
      <c r="E71" s="163"/>
      <c r="F71" s="162"/>
      <c r="G71" s="162"/>
      <c r="H71" s="162"/>
      <c r="I71" s="162"/>
      <c r="J71" s="162"/>
      <c r="K71" s="162"/>
      <c r="L71" s="162"/>
      <c r="M71" s="162"/>
      <c r="N71" s="162"/>
      <c r="O71" s="163"/>
      <c r="P71" s="162"/>
      <c r="Q71" s="162"/>
      <c r="R71" s="162"/>
      <c r="S71" s="162"/>
      <c r="T71" s="162"/>
      <c r="U71" s="162"/>
      <c r="V71" s="162"/>
      <c r="W71" s="162"/>
      <c r="X71" s="162"/>
      <c r="Y71" s="162"/>
      <c r="Z71" s="162"/>
      <c r="AA71" s="164"/>
      <c r="AB71" s="164"/>
      <c r="AC71" s="164"/>
      <c r="AD71" s="164"/>
      <c r="AE71" s="164"/>
      <c r="AF71" s="164"/>
      <c r="AG71" s="164"/>
      <c r="AH71" s="164"/>
      <c r="AI71" s="164"/>
      <c r="AJ71" s="164"/>
      <c r="AK71" s="164"/>
      <c r="AL71" s="164"/>
    </row>
    <row r="72" ht="14.25" customHeight="1">
      <c r="A72" s="164"/>
      <c r="B72" s="162"/>
      <c r="C72" s="162"/>
      <c r="D72" s="162"/>
      <c r="E72" s="163"/>
      <c r="F72" s="162"/>
      <c r="G72" s="162"/>
      <c r="H72" s="162"/>
      <c r="I72" s="162"/>
      <c r="J72" s="162"/>
      <c r="K72" s="162"/>
      <c r="L72" s="162"/>
      <c r="M72" s="162"/>
      <c r="N72" s="162"/>
      <c r="O72" s="163"/>
      <c r="P72" s="162"/>
      <c r="Q72" s="162"/>
      <c r="R72" s="162"/>
      <c r="S72" s="162"/>
      <c r="T72" s="162"/>
      <c r="U72" s="162"/>
      <c r="V72" s="162"/>
      <c r="W72" s="162"/>
      <c r="X72" s="162"/>
      <c r="Y72" s="162"/>
      <c r="Z72" s="162"/>
      <c r="AA72" s="164"/>
      <c r="AB72" s="164"/>
      <c r="AC72" s="164"/>
      <c r="AD72" s="164"/>
      <c r="AE72" s="164"/>
      <c r="AF72" s="164"/>
      <c r="AG72" s="164"/>
      <c r="AH72" s="164"/>
      <c r="AI72" s="164"/>
      <c r="AJ72" s="164"/>
      <c r="AK72" s="164"/>
      <c r="AL72" s="164"/>
    </row>
    <row r="73" ht="14.25" customHeight="1">
      <c r="A73" s="164"/>
      <c r="B73" s="162"/>
      <c r="C73" s="162"/>
      <c r="D73" s="162"/>
      <c r="E73" s="163"/>
      <c r="F73" s="162"/>
      <c r="G73" s="162"/>
      <c r="H73" s="162"/>
      <c r="I73" s="162"/>
      <c r="J73" s="162"/>
      <c r="K73" s="162"/>
      <c r="L73" s="162"/>
      <c r="M73" s="162"/>
      <c r="N73" s="162"/>
      <c r="O73" s="163"/>
      <c r="P73" s="162"/>
      <c r="Q73" s="162"/>
      <c r="R73" s="162"/>
      <c r="S73" s="162"/>
      <c r="T73" s="162"/>
      <c r="U73" s="162"/>
      <c r="V73" s="162"/>
      <c r="W73" s="162"/>
      <c r="X73" s="162"/>
      <c r="Y73" s="162"/>
      <c r="Z73" s="162"/>
      <c r="AA73" s="164"/>
      <c r="AB73" s="164"/>
      <c r="AC73" s="164"/>
      <c r="AD73" s="164"/>
      <c r="AE73" s="164"/>
      <c r="AF73" s="164"/>
      <c r="AG73" s="164"/>
      <c r="AH73" s="164"/>
      <c r="AI73" s="164"/>
      <c r="AJ73" s="164"/>
      <c r="AK73" s="164"/>
      <c r="AL73" s="164"/>
    </row>
    <row r="74" ht="14.25" customHeight="1">
      <c r="A74" s="164"/>
      <c r="B74" s="162"/>
      <c r="C74" s="162"/>
      <c r="D74" s="162"/>
      <c r="E74" s="163"/>
      <c r="F74" s="162"/>
      <c r="G74" s="162"/>
      <c r="H74" s="162"/>
      <c r="I74" s="162"/>
      <c r="J74" s="162"/>
      <c r="K74" s="162"/>
      <c r="L74" s="162"/>
      <c r="M74" s="162"/>
      <c r="N74" s="162"/>
      <c r="O74" s="163"/>
      <c r="P74" s="162"/>
      <c r="Q74" s="162"/>
      <c r="R74" s="162"/>
      <c r="S74" s="162"/>
      <c r="T74" s="162"/>
      <c r="U74" s="162"/>
      <c r="V74" s="162"/>
      <c r="W74" s="162"/>
      <c r="X74" s="162"/>
      <c r="Y74" s="162"/>
      <c r="Z74" s="162"/>
      <c r="AA74" s="164"/>
      <c r="AB74" s="164"/>
      <c r="AC74" s="164"/>
      <c r="AD74" s="164"/>
      <c r="AE74" s="164"/>
      <c r="AF74" s="164"/>
      <c r="AG74" s="164"/>
      <c r="AH74" s="164"/>
      <c r="AI74" s="164"/>
      <c r="AJ74" s="164"/>
      <c r="AK74" s="164"/>
      <c r="AL74" s="164"/>
    </row>
    <row r="75" ht="14.25" customHeight="1">
      <c r="A75" s="164"/>
      <c r="B75" s="162"/>
      <c r="C75" s="162"/>
      <c r="D75" s="162"/>
      <c r="E75" s="163"/>
      <c r="F75" s="162"/>
      <c r="G75" s="162"/>
      <c r="H75" s="162"/>
      <c r="I75" s="162"/>
      <c r="J75" s="162"/>
      <c r="K75" s="162"/>
      <c r="L75" s="162"/>
      <c r="M75" s="162"/>
      <c r="N75" s="162"/>
      <c r="O75" s="163"/>
      <c r="P75" s="162"/>
      <c r="Q75" s="162"/>
      <c r="R75" s="162"/>
      <c r="S75" s="162"/>
      <c r="T75" s="162"/>
      <c r="U75" s="162"/>
      <c r="V75" s="162"/>
      <c r="W75" s="162"/>
      <c r="X75" s="162"/>
      <c r="Y75" s="162"/>
      <c r="Z75" s="162"/>
      <c r="AA75" s="164"/>
      <c r="AB75" s="164"/>
      <c r="AC75" s="164"/>
      <c r="AD75" s="164"/>
      <c r="AE75" s="164"/>
      <c r="AF75" s="164"/>
      <c r="AG75" s="164"/>
      <c r="AH75" s="164"/>
      <c r="AI75" s="164"/>
      <c r="AJ75" s="164"/>
      <c r="AK75" s="164"/>
      <c r="AL75" s="164"/>
    </row>
    <row r="76" ht="14.25" customHeight="1">
      <c r="A76" s="164"/>
      <c r="B76" s="162"/>
      <c r="C76" s="162"/>
      <c r="D76" s="162"/>
      <c r="E76" s="163"/>
      <c r="F76" s="162"/>
      <c r="G76" s="162"/>
      <c r="H76" s="162"/>
      <c r="I76" s="162"/>
      <c r="J76" s="162"/>
      <c r="K76" s="162"/>
      <c r="L76" s="162"/>
      <c r="M76" s="162"/>
      <c r="N76" s="162"/>
      <c r="O76" s="163"/>
      <c r="P76" s="162"/>
      <c r="Q76" s="162"/>
      <c r="R76" s="162"/>
      <c r="S76" s="162"/>
      <c r="T76" s="162"/>
      <c r="U76" s="162"/>
      <c r="V76" s="162"/>
      <c r="W76" s="162"/>
      <c r="X76" s="162"/>
      <c r="Y76" s="162"/>
      <c r="Z76" s="162"/>
      <c r="AA76" s="164"/>
      <c r="AB76" s="164"/>
      <c r="AC76" s="164"/>
      <c r="AD76" s="164"/>
      <c r="AE76" s="164"/>
      <c r="AF76" s="164"/>
      <c r="AG76" s="164"/>
      <c r="AH76" s="164"/>
      <c r="AI76" s="164"/>
      <c r="AJ76" s="164"/>
      <c r="AK76" s="164"/>
      <c r="AL76" s="164"/>
    </row>
    <row r="77" ht="14.25" customHeight="1">
      <c r="A77" s="164"/>
      <c r="B77" s="162"/>
      <c r="C77" s="162"/>
      <c r="D77" s="162"/>
      <c r="E77" s="163"/>
      <c r="F77" s="162"/>
      <c r="G77" s="162"/>
      <c r="H77" s="162"/>
      <c r="I77" s="162"/>
      <c r="J77" s="162"/>
      <c r="K77" s="162"/>
      <c r="L77" s="162"/>
      <c r="M77" s="162"/>
      <c r="N77" s="162"/>
      <c r="O77" s="163"/>
      <c r="P77" s="162"/>
      <c r="Q77" s="162"/>
      <c r="R77" s="162"/>
      <c r="S77" s="162"/>
      <c r="T77" s="162"/>
      <c r="U77" s="162"/>
      <c r="V77" s="162"/>
      <c r="W77" s="162"/>
      <c r="X77" s="162"/>
      <c r="Y77" s="162"/>
      <c r="Z77" s="162"/>
      <c r="AA77" s="164"/>
      <c r="AB77" s="164"/>
      <c r="AC77" s="164"/>
      <c r="AD77" s="164"/>
      <c r="AE77" s="164"/>
      <c r="AF77" s="164"/>
      <c r="AG77" s="164"/>
      <c r="AH77" s="164"/>
      <c r="AI77" s="164"/>
      <c r="AJ77" s="164"/>
      <c r="AK77" s="164"/>
      <c r="AL77" s="164"/>
    </row>
    <row r="78" ht="14.25" customHeight="1">
      <c r="A78" s="164"/>
      <c r="B78" s="162"/>
      <c r="C78" s="162"/>
      <c r="D78" s="162"/>
      <c r="E78" s="163"/>
      <c r="F78" s="162"/>
      <c r="G78" s="162"/>
      <c r="H78" s="162"/>
      <c r="I78" s="162"/>
      <c r="J78" s="162"/>
      <c r="K78" s="162"/>
      <c r="L78" s="162"/>
      <c r="M78" s="162"/>
      <c r="N78" s="162"/>
      <c r="O78" s="163"/>
      <c r="P78" s="162"/>
      <c r="Q78" s="162"/>
      <c r="R78" s="162"/>
      <c r="S78" s="162"/>
      <c r="T78" s="162"/>
      <c r="U78" s="162"/>
      <c r="V78" s="162"/>
      <c r="W78" s="162"/>
      <c r="X78" s="162"/>
      <c r="Y78" s="162"/>
      <c r="Z78" s="162"/>
      <c r="AA78" s="164"/>
      <c r="AB78" s="164"/>
      <c r="AC78" s="164"/>
      <c r="AD78" s="164"/>
      <c r="AE78" s="164"/>
      <c r="AF78" s="164"/>
      <c r="AG78" s="164"/>
      <c r="AH78" s="164"/>
      <c r="AI78" s="164"/>
      <c r="AJ78" s="164"/>
      <c r="AK78" s="164"/>
      <c r="AL78" s="164"/>
    </row>
    <row r="79" ht="14.25" customHeight="1">
      <c r="A79" s="164"/>
      <c r="B79" s="162"/>
      <c r="C79" s="162"/>
      <c r="D79" s="162"/>
      <c r="E79" s="163"/>
      <c r="F79" s="162"/>
      <c r="G79" s="162"/>
      <c r="H79" s="162"/>
      <c r="I79" s="162"/>
      <c r="J79" s="162"/>
      <c r="K79" s="162"/>
      <c r="L79" s="162"/>
      <c r="M79" s="162"/>
      <c r="N79" s="162"/>
      <c r="O79" s="163"/>
      <c r="P79" s="162"/>
      <c r="Q79" s="162"/>
      <c r="R79" s="162"/>
      <c r="S79" s="162"/>
      <c r="T79" s="162"/>
      <c r="U79" s="162"/>
      <c r="V79" s="162"/>
      <c r="W79" s="162"/>
      <c r="X79" s="162"/>
      <c r="Y79" s="162"/>
      <c r="Z79" s="162"/>
      <c r="AA79" s="164"/>
      <c r="AB79" s="164"/>
      <c r="AC79" s="164"/>
      <c r="AD79" s="164"/>
      <c r="AE79" s="164"/>
      <c r="AF79" s="164"/>
      <c r="AG79" s="164"/>
      <c r="AH79" s="164"/>
      <c r="AI79" s="164"/>
      <c r="AJ79" s="164"/>
      <c r="AK79" s="164"/>
      <c r="AL79" s="164"/>
    </row>
    <row r="80" ht="14.25" customHeight="1">
      <c r="A80" s="164"/>
      <c r="B80" s="162"/>
      <c r="C80" s="162"/>
      <c r="D80" s="162"/>
      <c r="E80" s="163"/>
      <c r="F80" s="162"/>
      <c r="G80" s="162"/>
      <c r="H80" s="162"/>
      <c r="I80" s="162"/>
      <c r="J80" s="162"/>
      <c r="K80" s="162"/>
      <c r="L80" s="162"/>
      <c r="M80" s="162"/>
      <c r="N80" s="162"/>
      <c r="O80" s="163"/>
      <c r="P80" s="162"/>
      <c r="Q80" s="162"/>
      <c r="R80" s="162"/>
      <c r="S80" s="162"/>
      <c r="T80" s="162"/>
      <c r="U80" s="162"/>
      <c r="V80" s="162"/>
      <c r="W80" s="162"/>
      <c r="X80" s="162"/>
      <c r="Y80" s="162"/>
      <c r="Z80" s="162"/>
      <c r="AA80" s="164"/>
      <c r="AB80" s="164"/>
      <c r="AC80" s="164"/>
      <c r="AD80" s="164"/>
      <c r="AE80" s="164"/>
      <c r="AF80" s="164"/>
      <c r="AG80" s="164"/>
      <c r="AH80" s="164"/>
      <c r="AI80" s="164"/>
      <c r="AJ80" s="164"/>
      <c r="AK80" s="164"/>
      <c r="AL80" s="164"/>
    </row>
    <row r="81" ht="14.25" customHeight="1">
      <c r="A81" s="164"/>
      <c r="B81" s="162"/>
      <c r="C81" s="162"/>
      <c r="D81" s="162"/>
      <c r="E81" s="163"/>
      <c r="F81" s="162"/>
      <c r="G81" s="162"/>
      <c r="H81" s="162"/>
      <c r="I81" s="162"/>
      <c r="J81" s="162"/>
      <c r="K81" s="162"/>
      <c r="L81" s="162"/>
      <c r="M81" s="162"/>
      <c r="N81" s="162"/>
      <c r="O81" s="163"/>
      <c r="P81" s="162"/>
      <c r="Q81" s="162"/>
      <c r="R81" s="162"/>
      <c r="S81" s="162"/>
      <c r="T81" s="162"/>
      <c r="U81" s="162"/>
      <c r="V81" s="162"/>
      <c r="W81" s="162"/>
      <c r="X81" s="162"/>
      <c r="Y81" s="162"/>
      <c r="Z81" s="162"/>
      <c r="AA81" s="164"/>
      <c r="AB81" s="164"/>
      <c r="AC81" s="164"/>
      <c r="AD81" s="164"/>
      <c r="AE81" s="164"/>
      <c r="AF81" s="164"/>
      <c r="AG81" s="164"/>
      <c r="AH81" s="164"/>
      <c r="AI81" s="164"/>
      <c r="AJ81" s="164"/>
      <c r="AK81" s="164"/>
      <c r="AL81" s="164"/>
    </row>
    <row r="82" ht="14.25" customHeight="1">
      <c r="A82" s="164"/>
      <c r="B82" s="162"/>
      <c r="C82" s="162"/>
      <c r="D82" s="162"/>
      <c r="E82" s="163"/>
      <c r="F82" s="162"/>
      <c r="G82" s="162"/>
      <c r="H82" s="162"/>
      <c r="I82" s="162"/>
      <c r="J82" s="162"/>
      <c r="K82" s="162"/>
      <c r="L82" s="162"/>
      <c r="M82" s="162"/>
      <c r="N82" s="162"/>
      <c r="O82" s="163"/>
      <c r="P82" s="162"/>
      <c r="Q82" s="162"/>
      <c r="R82" s="162"/>
      <c r="S82" s="162"/>
      <c r="T82" s="162"/>
      <c r="U82" s="162"/>
      <c r="V82" s="162"/>
      <c r="W82" s="162"/>
      <c r="X82" s="162"/>
      <c r="Y82" s="162"/>
      <c r="Z82" s="162"/>
      <c r="AA82" s="164"/>
      <c r="AB82" s="164"/>
      <c r="AC82" s="164"/>
      <c r="AD82" s="164"/>
      <c r="AE82" s="164"/>
      <c r="AF82" s="164"/>
      <c r="AG82" s="164"/>
      <c r="AH82" s="164"/>
      <c r="AI82" s="164"/>
      <c r="AJ82" s="164"/>
      <c r="AK82" s="164"/>
      <c r="AL82" s="164"/>
    </row>
    <row r="83" ht="14.25" customHeight="1">
      <c r="A83" s="164"/>
      <c r="B83" s="162"/>
      <c r="C83" s="162"/>
      <c r="D83" s="162"/>
      <c r="E83" s="163"/>
      <c r="F83" s="162"/>
      <c r="G83" s="162"/>
      <c r="H83" s="162"/>
      <c r="I83" s="162"/>
      <c r="J83" s="162"/>
      <c r="K83" s="162"/>
      <c r="L83" s="162"/>
      <c r="M83" s="162"/>
      <c r="N83" s="162"/>
      <c r="O83" s="163"/>
      <c r="P83" s="162"/>
      <c r="Q83" s="162"/>
      <c r="R83" s="162"/>
      <c r="S83" s="162"/>
      <c r="T83" s="162"/>
      <c r="U83" s="162"/>
      <c r="V83" s="162"/>
      <c r="W83" s="162"/>
      <c r="X83" s="162"/>
      <c r="Y83" s="162"/>
      <c r="Z83" s="162"/>
      <c r="AA83" s="164"/>
      <c r="AB83" s="164"/>
      <c r="AC83" s="164"/>
      <c r="AD83" s="164"/>
      <c r="AE83" s="164"/>
      <c r="AF83" s="164"/>
      <c r="AG83" s="164"/>
      <c r="AH83" s="164"/>
      <c r="AI83" s="164"/>
      <c r="AJ83" s="164"/>
      <c r="AK83" s="164"/>
      <c r="AL83" s="164"/>
    </row>
    <row r="84" ht="14.25" customHeight="1">
      <c r="A84" s="164"/>
      <c r="B84" s="162"/>
      <c r="C84" s="162"/>
      <c r="D84" s="162"/>
      <c r="E84" s="163"/>
      <c r="F84" s="162"/>
      <c r="G84" s="162"/>
      <c r="H84" s="162"/>
      <c r="I84" s="162"/>
      <c r="J84" s="162"/>
      <c r="K84" s="162"/>
      <c r="L84" s="162"/>
      <c r="M84" s="162"/>
      <c r="N84" s="162"/>
      <c r="O84" s="163"/>
      <c r="P84" s="162"/>
      <c r="Q84" s="162"/>
      <c r="R84" s="162"/>
      <c r="S84" s="162"/>
      <c r="T84" s="162"/>
      <c r="U84" s="162"/>
      <c r="V84" s="162"/>
      <c r="W84" s="162"/>
      <c r="X84" s="162"/>
      <c r="Y84" s="162"/>
      <c r="Z84" s="162"/>
      <c r="AA84" s="164"/>
      <c r="AB84" s="164"/>
      <c r="AC84" s="164"/>
      <c r="AD84" s="164"/>
      <c r="AE84" s="164"/>
      <c r="AF84" s="164"/>
      <c r="AG84" s="164"/>
      <c r="AH84" s="164"/>
      <c r="AI84" s="164"/>
      <c r="AJ84" s="164"/>
      <c r="AK84" s="164"/>
      <c r="AL84" s="164"/>
    </row>
    <row r="85" ht="14.25" customHeight="1">
      <c r="A85" s="164"/>
      <c r="B85" s="162"/>
      <c r="C85" s="162"/>
      <c r="D85" s="162"/>
      <c r="E85" s="163"/>
      <c r="F85" s="162"/>
      <c r="G85" s="162"/>
      <c r="H85" s="162"/>
      <c r="I85" s="162"/>
      <c r="J85" s="162"/>
      <c r="K85" s="162"/>
      <c r="L85" s="162"/>
      <c r="M85" s="162"/>
      <c r="N85" s="162"/>
      <c r="O85" s="163"/>
      <c r="P85" s="162"/>
      <c r="Q85" s="162"/>
      <c r="R85" s="162"/>
      <c r="S85" s="162"/>
      <c r="T85" s="162"/>
      <c r="U85" s="162"/>
      <c r="V85" s="162"/>
      <c r="W85" s="162"/>
      <c r="X85" s="162"/>
      <c r="Y85" s="162"/>
      <c r="Z85" s="162"/>
      <c r="AA85" s="164"/>
      <c r="AB85" s="164"/>
      <c r="AC85" s="164"/>
      <c r="AD85" s="164"/>
      <c r="AE85" s="164"/>
      <c r="AF85" s="164"/>
      <c r="AG85" s="164"/>
      <c r="AH85" s="164"/>
      <c r="AI85" s="164"/>
      <c r="AJ85" s="164"/>
      <c r="AK85" s="164"/>
      <c r="AL85" s="164"/>
    </row>
    <row r="86" ht="14.25" customHeight="1">
      <c r="A86" s="164"/>
      <c r="B86" s="162"/>
      <c r="C86" s="162"/>
      <c r="D86" s="162"/>
      <c r="E86" s="163"/>
      <c r="F86" s="162"/>
      <c r="G86" s="162"/>
      <c r="H86" s="162"/>
      <c r="I86" s="162"/>
      <c r="J86" s="162"/>
      <c r="K86" s="162"/>
      <c r="L86" s="162"/>
      <c r="M86" s="162"/>
      <c r="N86" s="162"/>
      <c r="O86" s="163"/>
      <c r="P86" s="162"/>
      <c r="Q86" s="162"/>
      <c r="R86" s="162"/>
      <c r="S86" s="162"/>
      <c r="T86" s="162"/>
      <c r="U86" s="162"/>
      <c r="V86" s="162"/>
      <c r="W86" s="162"/>
      <c r="X86" s="162"/>
      <c r="Y86" s="162"/>
      <c r="Z86" s="162"/>
      <c r="AA86" s="164"/>
      <c r="AB86" s="164"/>
      <c r="AC86" s="164"/>
      <c r="AD86" s="164"/>
      <c r="AE86" s="164"/>
      <c r="AF86" s="164"/>
      <c r="AG86" s="164"/>
      <c r="AH86" s="164"/>
      <c r="AI86" s="164"/>
      <c r="AJ86" s="164"/>
      <c r="AK86" s="164"/>
      <c r="AL86" s="164"/>
    </row>
    <row r="87" ht="14.25" customHeight="1">
      <c r="A87" s="164"/>
      <c r="B87" s="162"/>
      <c r="C87" s="162"/>
      <c r="D87" s="162"/>
      <c r="E87" s="163"/>
      <c r="F87" s="162"/>
      <c r="G87" s="162"/>
      <c r="H87" s="162"/>
      <c r="I87" s="162"/>
      <c r="J87" s="162"/>
      <c r="K87" s="162"/>
      <c r="L87" s="162"/>
      <c r="M87" s="162"/>
      <c r="N87" s="162"/>
      <c r="O87" s="163"/>
      <c r="P87" s="162"/>
      <c r="Q87" s="162"/>
      <c r="R87" s="162"/>
      <c r="S87" s="162"/>
      <c r="T87" s="162"/>
      <c r="U87" s="162"/>
      <c r="V87" s="162"/>
      <c r="W87" s="162"/>
      <c r="X87" s="162"/>
      <c r="Y87" s="162"/>
      <c r="Z87" s="162"/>
      <c r="AA87" s="164"/>
      <c r="AB87" s="164"/>
      <c r="AC87" s="164"/>
      <c r="AD87" s="164"/>
      <c r="AE87" s="164"/>
      <c r="AF87" s="164"/>
      <c r="AG87" s="164"/>
      <c r="AH87" s="164"/>
      <c r="AI87" s="164"/>
      <c r="AJ87" s="164"/>
      <c r="AK87" s="164"/>
      <c r="AL87" s="164"/>
    </row>
    <row r="88" ht="14.25" customHeight="1">
      <c r="A88" s="164"/>
      <c r="B88" s="162"/>
      <c r="C88" s="162"/>
      <c r="D88" s="162"/>
      <c r="E88" s="163"/>
      <c r="F88" s="162"/>
      <c r="G88" s="162"/>
      <c r="H88" s="162"/>
      <c r="I88" s="162"/>
      <c r="J88" s="162"/>
      <c r="K88" s="162"/>
      <c r="L88" s="162"/>
      <c r="M88" s="162"/>
      <c r="N88" s="162"/>
      <c r="O88" s="163"/>
      <c r="P88" s="162"/>
      <c r="Q88" s="162"/>
      <c r="R88" s="162"/>
      <c r="S88" s="162"/>
      <c r="T88" s="162"/>
      <c r="U88" s="162"/>
      <c r="V88" s="162"/>
      <c r="W88" s="162"/>
      <c r="X88" s="162"/>
      <c r="Y88" s="162"/>
      <c r="Z88" s="162"/>
      <c r="AA88" s="164"/>
      <c r="AB88" s="164"/>
      <c r="AC88" s="164"/>
      <c r="AD88" s="164"/>
      <c r="AE88" s="164"/>
      <c r="AF88" s="164"/>
      <c r="AG88" s="164"/>
      <c r="AH88" s="164"/>
      <c r="AI88" s="164"/>
      <c r="AJ88" s="164"/>
      <c r="AK88" s="164"/>
      <c r="AL88" s="164"/>
    </row>
    <row r="89" ht="14.25" customHeight="1">
      <c r="A89" s="164"/>
      <c r="B89" s="162"/>
      <c r="C89" s="162"/>
      <c r="D89" s="162"/>
      <c r="E89" s="163"/>
      <c r="F89" s="162"/>
      <c r="G89" s="162"/>
      <c r="H89" s="162"/>
      <c r="I89" s="162"/>
      <c r="J89" s="162"/>
      <c r="K89" s="162"/>
      <c r="L89" s="162"/>
      <c r="M89" s="162"/>
      <c r="N89" s="162"/>
      <c r="O89" s="163"/>
      <c r="P89" s="162"/>
      <c r="Q89" s="162"/>
      <c r="R89" s="162"/>
      <c r="S89" s="162"/>
      <c r="T89" s="162"/>
      <c r="U89" s="162"/>
      <c r="V89" s="162"/>
      <c r="W89" s="162"/>
      <c r="X89" s="162"/>
      <c r="Y89" s="162"/>
      <c r="Z89" s="162"/>
      <c r="AA89" s="164"/>
      <c r="AB89" s="164"/>
      <c r="AC89" s="164"/>
      <c r="AD89" s="164"/>
      <c r="AE89" s="164"/>
      <c r="AF89" s="164"/>
      <c r="AG89" s="164"/>
      <c r="AH89" s="164"/>
      <c r="AI89" s="164"/>
      <c r="AJ89" s="164"/>
      <c r="AK89" s="164"/>
      <c r="AL89" s="164"/>
    </row>
    <row r="90" ht="14.25" customHeight="1">
      <c r="A90" s="164"/>
      <c r="B90" s="162"/>
      <c r="C90" s="162"/>
      <c r="D90" s="162"/>
      <c r="E90" s="163"/>
      <c r="F90" s="162"/>
      <c r="G90" s="162"/>
      <c r="H90" s="162"/>
      <c r="I90" s="162"/>
      <c r="J90" s="162"/>
      <c r="K90" s="162"/>
      <c r="L90" s="162"/>
      <c r="M90" s="162"/>
      <c r="N90" s="162"/>
      <c r="O90" s="163"/>
      <c r="P90" s="162"/>
      <c r="Q90" s="162"/>
      <c r="R90" s="162"/>
      <c r="S90" s="162"/>
      <c r="T90" s="162"/>
      <c r="U90" s="162"/>
      <c r="V90" s="162"/>
      <c r="W90" s="162"/>
      <c r="X90" s="162"/>
      <c r="Y90" s="162"/>
      <c r="Z90" s="162"/>
      <c r="AA90" s="164"/>
      <c r="AB90" s="164"/>
      <c r="AC90" s="164"/>
      <c r="AD90" s="164"/>
      <c r="AE90" s="164"/>
      <c r="AF90" s="164"/>
      <c r="AG90" s="164"/>
      <c r="AH90" s="164"/>
      <c r="AI90" s="164"/>
      <c r="AJ90" s="164"/>
      <c r="AK90" s="164"/>
      <c r="AL90" s="164"/>
    </row>
    <row r="91" ht="14.25" customHeight="1">
      <c r="A91" s="164"/>
      <c r="B91" s="162"/>
      <c r="C91" s="162"/>
      <c r="D91" s="162"/>
      <c r="E91" s="163"/>
      <c r="F91" s="162"/>
      <c r="G91" s="162"/>
      <c r="H91" s="162"/>
      <c r="I91" s="162"/>
      <c r="J91" s="162"/>
      <c r="K91" s="162"/>
      <c r="L91" s="162"/>
      <c r="M91" s="162"/>
      <c r="N91" s="162"/>
      <c r="O91" s="163"/>
      <c r="P91" s="162"/>
      <c r="Q91" s="162"/>
      <c r="R91" s="162"/>
      <c r="S91" s="162"/>
      <c r="T91" s="162"/>
      <c r="U91" s="162"/>
      <c r="V91" s="162"/>
      <c r="W91" s="162"/>
      <c r="X91" s="162"/>
      <c r="Y91" s="162"/>
      <c r="Z91" s="162"/>
      <c r="AA91" s="164"/>
      <c r="AB91" s="164"/>
      <c r="AC91" s="164"/>
      <c r="AD91" s="164"/>
      <c r="AE91" s="164"/>
      <c r="AF91" s="164"/>
      <c r="AG91" s="164"/>
      <c r="AH91" s="164"/>
      <c r="AI91" s="164"/>
      <c r="AJ91" s="164"/>
      <c r="AK91" s="164"/>
      <c r="AL91" s="164"/>
    </row>
    <row r="92" ht="14.25" customHeight="1">
      <c r="A92" s="164"/>
      <c r="B92" s="162"/>
      <c r="C92" s="162"/>
      <c r="D92" s="162"/>
      <c r="E92" s="163"/>
      <c r="F92" s="162"/>
      <c r="G92" s="162"/>
      <c r="H92" s="162"/>
      <c r="I92" s="162"/>
      <c r="J92" s="162"/>
      <c r="K92" s="162"/>
      <c r="L92" s="162"/>
      <c r="M92" s="162"/>
      <c r="N92" s="162"/>
      <c r="O92" s="163"/>
      <c r="P92" s="162"/>
      <c r="Q92" s="162"/>
      <c r="R92" s="162"/>
      <c r="S92" s="162"/>
      <c r="T92" s="162"/>
      <c r="U92" s="162"/>
      <c r="V92" s="162"/>
      <c r="W92" s="162"/>
      <c r="X92" s="162"/>
      <c r="Y92" s="162"/>
      <c r="Z92" s="162"/>
      <c r="AA92" s="164"/>
      <c r="AB92" s="164"/>
      <c r="AC92" s="164"/>
      <c r="AD92" s="164"/>
      <c r="AE92" s="164"/>
      <c r="AF92" s="164"/>
      <c r="AG92" s="164"/>
      <c r="AH92" s="164"/>
      <c r="AI92" s="164"/>
      <c r="AJ92" s="164"/>
      <c r="AK92" s="164"/>
      <c r="AL92" s="164"/>
    </row>
    <row r="93" ht="14.25" customHeight="1">
      <c r="A93" s="164"/>
      <c r="B93" s="162"/>
      <c r="C93" s="162"/>
      <c r="D93" s="162"/>
      <c r="E93" s="163"/>
      <c r="F93" s="162"/>
      <c r="G93" s="162"/>
      <c r="H93" s="162"/>
      <c r="I93" s="162"/>
      <c r="J93" s="162"/>
      <c r="K93" s="162"/>
      <c r="L93" s="162"/>
      <c r="M93" s="162"/>
      <c r="N93" s="162"/>
      <c r="O93" s="163"/>
      <c r="P93" s="162"/>
      <c r="Q93" s="162"/>
      <c r="R93" s="162"/>
      <c r="S93" s="162"/>
      <c r="T93" s="162"/>
      <c r="U93" s="162"/>
      <c r="V93" s="162"/>
      <c r="W93" s="162"/>
      <c r="X93" s="162"/>
      <c r="Y93" s="162"/>
      <c r="Z93" s="162"/>
      <c r="AA93" s="164"/>
      <c r="AB93" s="164"/>
      <c r="AC93" s="164"/>
      <c r="AD93" s="164"/>
      <c r="AE93" s="164"/>
      <c r="AF93" s="164"/>
      <c r="AG93" s="164"/>
      <c r="AH93" s="164"/>
      <c r="AI93" s="164"/>
      <c r="AJ93" s="164"/>
      <c r="AK93" s="164"/>
      <c r="AL93" s="164"/>
    </row>
    <row r="94" ht="14.25" customHeight="1">
      <c r="A94" s="164"/>
      <c r="B94" s="162"/>
      <c r="C94" s="162"/>
      <c r="D94" s="162"/>
      <c r="E94" s="163"/>
      <c r="F94" s="162"/>
      <c r="G94" s="162"/>
      <c r="H94" s="162"/>
      <c r="I94" s="162"/>
      <c r="J94" s="162"/>
      <c r="K94" s="162"/>
      <c r="L94" s="162"/>
      <c r="M94" s="162"/>
      <c r="N94" s="162"/>
      <c r="O94" s="163"/>
      <c r="P94" s="162"/>
      <c r="Q94" s="162"/>
      <c r="R94" s="162"/>
      <c r="S94" s="162"/>
      <c r="T94" s="162"/>
      <c r="U94" s="162"/>
      <c r="V94" s="162"/>
      <c r="W94" s="162"/>
      <c r="X94" s="162"/>
      <c r="Y94" s="162"/>
      <c r="Z94" s="162"/>
      <c r="AA94" s="164"/>
      <c r="AB94" s="164"/>
      <c r="AC94" s="164"/>
      <c r="AD94" s="164"/>
      <c r="AE94" s="164"/>
      <c r="AF94" s="164"/>
      <c r="AG94" s="164"/>
      <c r="AH94" s="164"/>
      <c r="AI94" s="164"/>
      <c r="AJ94" s="164"/>
      <c r="AK94" s="164"/>
      <c r="AL94" s="164"/>
    </row>
    <row r="95" ht="14.25" customHeight="1">
      <c r="A95" s="164"/>
      <c r="B95" s="162"/>
      <c r="C95" s="162"/>
      <c r="D95" s="162"/>
      <c r="E95" s="163"/>
      <c r="F95" s="162"/>
      <c r="G95" s="162"/>
      <c r="H95" s="162"/>
      <c r="I95" s="162"/>
      <c r="J95" s="162"/>
      <c r="K95" s="162"/>
      <c r="L95" s="162"/>
      <c r="M95" s="162"/>
      <c r="N95" s="162"/>
      <c r="O95" s="163"/>
      <c r="P95" s="162"/>
      <c r="Q95" s="162"/>
      <c r="R95" s="162"/>
      <c r="S95" s="162"/>
      <c r="T95" s="162"/>
      <c r="U95" s="162"/>
      <c r="V95" s="162"/>
      <c r="W95" s="162"/>
      <c r="X95" s="162"/>
      <c r="Y95" s="162"/>
      <c r="Z95" s="162"/>
      <c r="AA95" s="164"/>
      <c r="AB95" s="164"/>
      <c r="AC95" s="164"/>
      <c r="AD95" s="164"/>
      <c r="AE95" s="164"/>
      <c r="AF95" s="164"/>
      <c r="AG95" s="164"/>
      <c r="AH95" s="164"/>
      <c r="AI95" s="164"/>
      <c r="AJ95" s="164"/>
      <c r="AK95" s="164"/>
      <c r="AL95" s="164"/>
    </row>
    <row r="96" ht="14.25" customHeight="1">
      <c r="A96" s="164"/>
      <c r="B96" s="162"/>
      <c r="C96" s="162"/>
      <c r="D96" s="162"/>
      <c r="E96" s="163"/>
      <c r="F96" s="162"/>
      <c r="G96" s="162"/>
      <c r="H96" s="162"/>
      <c r="I96" s="162"/>
      <c r="J96" s="162"/>
      <c r="K96" s="162"/>
      <c r="L96" s="162"/>
      <c r="M96" s="162"/>
      <c r="N96" s="162"/>
      <c r="O96" s="163"/>
      <c r="P96" s="162"/>
      <c r="Q96" s="162"/>
      <c r="R96" s="162"/>
      <c r="S96" s="162"/>
      <c r="T96" s="162"/>
      <c r="U96" s="162"/>
      <c r="V96" s="162"/>
      <c r="W96" s="162"/>
      <c r="X96" s="162"/>
      <c r="Y96" s="162"/>
      <c r="Z96" s="162"/>
      <c r="AA96" s="164"/>
      <c r="AB96" s="164"/>
      <c r="AC96" s="164"/>
      <c r="AD96" s="164"/>
      <c r="AE96" s="164"/>
      <c r="AF96" s="164"/>
      <c r="AG96" s="164"/>
      <c r="AH96" s="164"/>
      <c r="AI96" s="164"/>
      <c r="AJ96" s="164"/>
      <c r="AK96" s="164"/>
      <c r="AL96" s="164"/>
    </row>
    <row r="97" ht="14.25" customHeight="1">
      <c r="A97" s="164"/>
      <c r="B97" s="162"/>
      <c r="C97" s="162"/>
      <c r="D97" s="162"/>
      <c r="E97" s="163"/>
      <c r="F97" s="162"/>
      <c r="G97" s="162"/>
      <c r="H97" s="162"/>
      <c r="I97" s="162"/>
      <c r="J97" s="162"/>
      <c r="K97" s="162"/>
      <c r="L97" s="162"/>
      <c r="M97" s="162"/>
      <c r="N97" s="162"/>
      <c r="O97" s="163"/>
      <c r="P97" s="162"/>
      <c r="Q97" s="162"/>
      <c r="R97" s="162"/>
      <c r="S97" s="162"/>
      <c r="T97" s="162"/>
      <c r="U97" s="162"/>
      <c r="V97" s="162"/>
      <c r="W97" s="162"/>
      <c r="X97" s="162"/>
      <c r="Y97" s="162"/>
      <c r="Z97" s="162"/>
      <c r="AA97" s="164"/>
      <c r="AB97" s="164"/>
      <c r="AC97" s="164"/>
      <c r="AD97" s="164"/>
      <c r="AE97" s="164"/>
      <c r="AF97" s="164"/>
      <c r="AG97" s="164"/>
      <c r="AH97" s="164"/>
      <c r="AI97" s="164"/>
      <c r="AJ97" s="164"/>
      <c r="AK97" s="164"/>
      <c r="AL97" s="164"/>
    </row>
    <row r="98" ht="14.25" customHeight="1">
      <c r="A98" s="164"/>
      <c r="B98" s="162"/>
      <c r="C98" s="162"/>
      <c r="D98" s="162"/>
      <c r="E98" s="163"/>
      <c r="F98" s="162"/>
      <c r="G98" s="162"/>
      <c r="H98" s="162"/>
      <c r="I98" s="162"/>
      <c r="J98" s="162"/>
      <c r="K98" s="162"/>
      <c r="L98" s="162"/>
      <c r="M98" s="162"/>
      <c r="N98" s="162"/>
      <c r="O98" s="163"/>
      <c r="P98" s="162"/>
      <c r="Q98" s="162"/>
      <c r="R98" s="162"/>
      <c r="S98" s="162"/>
      <c r="T98" s="162"/>
      <c r="U98" s="162"/>
      <c r="V98" s="162"/>
      <c r="W98" s="162"/>
      <c r="X98" s="162"/>
      <c r="Y98" s="162"/>
      <c r="Z98" s="162"/>
      <c r="AA98" s="164"/>
      <c r="AB98" s="164"/>
      <c r="AC98" s="164"/>
      <c r="AD98" s="164"/>
      <c r="AE98" s="164"/>
      <c r="AF98" s="164"/>
      <c r="AG98" s="164"/>
      <c r="AH98" s="164"/>
      <c r="AI98" s="164"/>
      <c r="AJ98" s="164"/>
      <c r="AK98" s="164"/>
      <c r="AL98" s="164"/>
    </row>
    <row r="99" ht="14.25" customHeight="1">
      <c r="A99" s="164"/>
      <c r="B99" s="162"/>
      <c r="C99" s="162"/>
      <c r="D99" s="162"/>
      <c r="E99" s="163"/>
      <c r="F99" s="162"/>
      <c r="G99" s="162"/>
      <c r="H99" s="162"/>
      <c r="I99" s="162"/>
      <c r="J99" s="162"/>
      <c r="K99" s="162"/>
      <c r="L99" s="162"/>
      <c r="M99" s="162"/>
      <c r="N99" s="162"/>
      <c r="O99" s="163"/>
      <c r="P99" s="162"/>
      <c r="Q99" s="162"/>
      <c r="R99" s="162"/>
      <c r="S99" s="162"/>
      <c r="T99" s="162"/>
      <c r="U99" s="162"/>
      <c r="V99" s="162"/>
      <c r="W99" s="162"/>
      <c r="X99" s="162"/>
      <c r="Y99" s="162"/>
      <c r="Z99" s="162"/>
      <c r="AA99" s="164"/>
      <c r="AB99" s="164"/>
      <c r="AC99" s="164"/>
      <c r="AD99" s="164"/>
      <c r="AE99" s="164"/>
      <c r="AF99" s="164"/>
      <c r="AG99" s="164"/>
      <c r="AH99" s="164"/>
      <c r="AI99" s="164"/>
      <c r="AJ99" s="164"/>
      <c r="AK99" s="164"/>
      <c r="AL99" s="164"/>
    </row>
    <row r="100" ht="14.25" customHeight="1">
      <c r="A100" s="164"/>
      <c r="B100" s="162"/>
      <c r="C100" s="162"/>
      <c r="D100" s="162"/>
      <c r="E100" s="163"/>
      <c r="F100" s="162"/>
      <c r="G100" s="162"/>
      <c r="H100" s="162"/>
      <c r="I100" s="162"/>
      <c r="J100" s="162"/>
      <c r="K100" s="162"/>
      <c r="L100" s="162"/>
      <c r="M100" s="162"/>
      <c r="N100" s="162"/>
      <c r="O100" s="163"/>
      <c r="P100" s="162"/>
      <c r="Q100" s="162"/>
      <c r="R100" s="162"/>
      <c r="S100" s="162"/>
      <c r="T100" s="162"/>
      <c r="U100" s="162"/>
      <c r="V100" s="162"/>
      <c r="W100" s="162"/>
      <c r="X100" s="162"/>
      <c r="Y100" s="162"/>
      <c r="Z100" s="162"/>
      <c r="AA100" s="164"/>
      <c r="AB100" s="164"/>
      <c r="AC100" s="164"/>
      <c r="AD100" s="164"/>
      <c r="AE100" s="164"/>
      <c r="AF100" s="164"/>
      <c r="AG100" s="164"/>
      <c r="AH100" s="164"/>
      <c r="AI100" s="164"/>
      <c r="AJ100" s="164"/>
      <c r="AK100" s="164"/>
      <c r="AL100" s="164"/>
    </row>
    <row r="101" ht="14.25" customHeight="1">
      <c r="A101" s="164"/>
      <c r="B101" s="162"/>
      <c r="C101" s="162"/>
      <c r="D101" s="162"/>
      <c r="E101" s="163"/>
      <c r="F101" s="162"/>
      <c r="G101" s="162"/>
      <c r="H101" s="162"/>
      <c r="I101" s="162"/>
      <c r="J101" s="162"/>
      <c r="K101" s="162"/>
      <c r="L101" s="162"/>
      <c r="M101" s="162"/>
      <c r="N101" s="162"/>
      <c r="O101" s="163"/>
      <c r="P101" s="162"/>
      <c r="Q101" s="162"/>
      <c r="R101" s="162"/>
      <c r="S101" s="162"/>
      <c r="T101" s="162"/>
      <c r="U101" s="162"/>
      <c r="V101" s="162"/>
      <c r="W101" s="162"/>
      <c r="X101" s="162"/>
      <c r="Y101" s="162"/>
      <c r="Z101" s="162"/>
      <c r="AA101" s="164"/>
      <c r="AB101" s="164"/>
      <c r="AC101" s="164"/>
      <c r="AD101" s="164"/>
      <c r="AE101" s="164"/>
      <c r="AF101" s="164"/>
      <c r="AG101" s="164"/>
      <c r="AH101" s="164"/>
      <c r="AI101" s="164"/>
      <c r="AJ101" s="164"/>
      <c r="AK101" s="164"/>
      <c r="AL101" s="164"/>
    </row>
    <row r="102" ht="14.25" customHeight="1">
      <c r="A102" s="164"/>
      <c r="B102" s="162"/>
      <c r="C102" s="162"/>
      <c r="D102" s="162"/>
      <c r="E102" s="163"/>
      <c r="F102" s="162"/>
      <c r="G102" s="162"/>
      <c r="H102" s="162"/>
      <c r="I102" s="162"/>
      <c r="J102" s="162"/>
      <c r="K102" s="162"/>
      <c r="L102" s="162"/>
      <c r="M102" s="162"/>
      <c r="N102" s="162"/>
      <c r="O102" s="163"/>
      <c r="P102" s="162"/>
      <c r="Q102" s="162"/>
      <c r="R102" s="162"/>
      <c r="S102" s="162"/>
      <c r="T102" s="162"/>
      <c r="U102" s="162"/>
      <c r="V102" s="162"/>
      <c r="W102" s="162"/>
      <c r="X102" s="162"/>
      <c r="Y102" s="162"/>
      <c r="Z102" s="162"/>
      <c r="AA102" s="164"/>
      <c r="AB102" s="164"/>
      <c r="AC102" s="164"/>
      <c r="AD102" s="164"/>
      <c r="AE102" s="164"/>
      <c r="AF102" s="164"/>
      <c r="AG102" s="164"/>
      <c r="AH102" s="164"/>
      <c r="AI102" s="164"/>
      <c r="AJ102" s="164"/>
      <c r="AK102" s="164"/>
      <c r="AL102" s="164"/>
    </row>
    <row r="103" ht="14.25" customHeight="1">
      <c r="A103" s="164"/>
      <c r="B103" s="162"/>
      <c r="C103" s="162"/>
      <c r="D103" s="162"/>
      <c r="E103" s="163"/>
      <c r="F103" s="162"/>
      <c r="G103" s="162"/>
      <c r="H103" s="162"/>
      <c r="I103" s="162"/>
      <c r="J103" s="162"/>
      <c r="K103" s="162"/>
      <c r="L103" s="162"/>
      <c r="M103" s="162"/>
      <c r="N103" s="162"/>
      <c r="O103" s="163"/>
      <c r="P103" s="162"/>
      <c r="Q103" s="162"/>
      <c r="R103" s="162"/>
      <c r="S103" s="162"/>
      <c r="T103" s="162"/>
      <c r="U103" s="162"/>
      <c r="V103" s="162"/>
      <c r="W103" s="162"/>
      <c r="X103" s="162"/>
      <c r="Y103" s="162"/>
      <c r="Z103" s="162"/>
      <c r="AA103" s="164"/>
      <c r="AB103" s="164"/>
      <c r="AC103" s="164"/>
      <c r="AD103" s="164"/>
      <c r="AE103" s="164"/>
      <c r="AF103" s="164"/>
      <c r="AG103" s="164"/>
      <c r="AH103" s="164"/>
      <c r="AI103" s="164"/>
      <c r="AJ103" s="164"/>
      <c r="AK103" s="164"/>
      <c r="AL103" s="164"/>
    </row>
    <row r="104" ht="14.25" customHeight="1">
      <c r="A104" s="164"/>
      <c r="B104" s="162"/>
      <c r="C104" s="162"/>
      <c r="D104" s="162"/>
      <c r="E104" s="163"/>
      <c r="F104" s="162"/>
      <c r="G104" s="162"/>
      <c r="H104" s="162"/>
      <c r="I104" s="162"/>
      <c r="J104" s="162"/>
      <c r="K104" s="162"/>
      <c r="L104" s="162"/>
      <c r="M104" s="162"/>
      <c r="N104" s="162"/>
      <c r="O104" s="163"/>
      <c r="P104" s="162"/>
      <c r="Q104" s="162"/>
      <c r="R104" s="162"/>
      <c r="S104" s="162"/>
      <c r="T104" s="162"/>
      <c r="U104" s="162"/>
      <c r="V104" s="162"/>
      <c r="W104" s="162"/>
      <c r="X104" s="162"/>
      <c r="Y104" s="162"/>
      <c r="Z104" s="162"/>
      <c r="AA104" s="164"/>
      <c r="AB104" s="164"/>
      <c r="AC104" s="164"/>
      <c r="AD104" s="164"/>
      <c r="AE104" s="164"/>
      <c r="AF104" s="164"/>
      <c r="AG104" s="164"/>
      <c r="AH104" s="164"/>
      <c r="AI104" s="164"/>
      <c r="AJ104" s="164"/>
      <c r="AK104" s="164"/>
      <c r="AL104" s="164"/>
    </row>
    <row r="105" ht="14.25" customHeight="1">
      <c r="A105" s="164"/>
      <c r="B105" s="162"/>
      <c r="C105" s="162"/>
      <c r="D105" s="162"/>
      <c r="E105" s="163"/>
      <c r="F105" s="162"/>
      <c r="G105" s="162"/>
      <c r="H105" s="162"/>
      <c r="I105" s="162"/>
      <c r="J105" s="162"/>
      <c r="K105" s="162"/>
      <c r="L105" s="162"/>
      <c r="M105" s="162"/>
      <c r="N105" s="162"/>
      <c r="O105" s="163"/>
      <c r="P105" s="162"/>
      <c r="Q105" s="162"/>
      <c r="R105" s="162"/>
      <c r="S105" s="162"/>
      <c r="T105" s="162"/>
      <c r="U105" s="162"/>
      <c r="V105" s="162"/>
      <c r="W105" s="162"/>
      <c r="X105" s="162"/>
      <c r="Y105" s="162"/>
      <c r="Z105" s="162"/>
      <c r="AA105" s="164"/>
      <c r="AB105" s="164"/>
      <c r="AC105" s="164"/>
      <c r="AD105" s="164"/>
      <c r="AE105" s="164"/>
      <c r="AF105" s="164"/>
      <c r="AG105" s="164"/>
      <c r="AH105" s="164"/>
      <c r="AI105" s="164"/>
      <c r="AJ105" s="164"/>
      <c r="AK105" s="164"/>
      <c r="AL105" s="164"/>
    </row>
    <row r="106" ht="14.25" customHeight="1">
      <c r="A106" s="164"/>
      <c r="B106" s="162"/>
      <c r="C106" s="162"/>
      <c r="D106" s="162"/>
      <c r="E106" s="163"/>
      <c r="F106" s="162"/>
      <c r="G106" s="162"/>
      <c r="H106" s="162"/>
      <c r="I106" s="162"/>
      <c r="J106" s="162"/>
      <c r="K106" s="162"/>
      <c r="L106" s="162"/>
      <c r="M106" s="162"/>
      <c r="N106" s="162"/>
      <c r="O106" s="163"/>
      <c r="P106" s="162"/>
      <c r="Q106" s="162"/>
      <c r="R106" s="162"/>
      <c r="S106" s="162"/>
      <c r="T106" s="162"/>
      <c r="U106" s="162"/>
      <c r="V106" s="162"/>
      <c r="W106" s="162"/>
      <c r="X106" s="162"/>
      <c r="Y106" s="162"/>
      <c r="Z106" s="162"/>
      <c r="AA106" s="164"/>
      <c r="AB106" s="164"/>
      <c r="AC106" s="164"/>
      <c r="AD106" s="164"/>
      <c r="AE106" s="164"/>
      <c r="AF106" s="164"/>
      <c r="AG106" s="164"/>
      <c r="AH106" s="164"/>
      <c r="AI106" s="164"/>
      <c r="AJ106" s="164"/>
      <c r="AK106" s="164"/>
      <c r="AL106" s="164"/>
    </row>
    <row r="107" ht="14.25" customHeight="1">
      <c r="A107" s="164"/>
      <c r="B107" s="162"/>
      <c r="C107" s="162"/>
      <c r="D107" s="162"/>
      <c r="E107" s="163"/>
      <c r="F107" s="162"/>
      <c r="G107" s="162"/>
      <c r="H107" s="162"/>
      <c r="I107" s="162"/>
      <c r="J107" s="162"/>
      <c r="K107" s="162"/>
      <c r="L107" s="162"/>
      <c r="M107" s="162"/>
      <c r="N107" s="162"/>
      <c r="O107" s="163"/>
      <c r="P107" s="162"/>
      <c r="Q107" s="162"/>
      <c r="R107" s="162"/>
      <c r="S107" s="162"/>
      <c r="T107" s="162"/>
      <c r="U107" s="162"/>
      <c r="V107" s="162"/>
      <c r="W107" s="162"/>
      <c r="X107" s="162"/>
      <c r="Y107" s="162"/>
      <c r="Z107" s="162"/>
      <c r="AA107" s="164"/>
      <c r="AB107" s="164"/>
      <c r="AC107" s="164"/>
      <c r="AD107" s="164"/>
      <c r="AE107" s="164"/>
      <c r="AF107" s="164"/>
      <c r="AG107" s="164"/>
      <c r="AH107" s="164"/>
      <c r="AI107" s="164"/>
      <c r="AJ107" s="164"/>
      <c r="AK107" s="164"/>
      <c r="AL107" s="164"/>
    </row>
    <row r="108" ht="14.25" customHeight="1">
      <c r="A108" s="164"/>
      <c r="B108" s="162"/>
      <c r="C108" s="162"/>
      <c r="D108" s="162"/>
      <c r="E108" s="163"/>
      <c r="F108" s="162"/>
      <c r="G108" s="162"/>
      <c r="H108" s="162"/>
      <c r="I108" s="162"/>
      <c r="J108" s="162"/>
      <c r="K108" s="162"/>
      <c r="L108" s="162"/>
      <c r="M108" s="162"/>
      <c r="N108" s="162"/>
      <c r="O108" s="163"/>
      <c r="P108" s="162"/>
      <c r="Q108" s="162"/>
      <c r="R108" s="162"/>
      <c r="S108" s="162"/>
      <c r="T108" s="162"/>
      <c r="U108" s="162"/>
      <c r="V108" s="162"/>
      <c r="W108" s="162"/>
      <c r="X108" s="162"/>
      <c r="Y108" s="162"/>
      <c r="Z108" s="162"/>
      <c r="AA108" s="164"/>
      <c r="AB108" s="164"/>
      <c r="AC108" s="164"/>
      <c r="AD108" s="164"/>
      <c r="AE108" s="164"/>
      <c r="AF108" s="164"/>
      <c r="AG108" s="164"/>
      <c r="AH108" s="164"/>
      <c r="AI108" s="164"/>
      <c r="AJ108" s="164"/>
      <c r="AK108" s="164"/>
      <c r="AL108" s="164"/>
    </row>
    <row r="109" ht="14.25" customHeight="1">
      <c r="A109" s="164"/>
      <c r="B109" s="162"/>
      <c r="C109" s="162"/>
      <c r="D109" s="162"/>
      <c r="E109" s="163"/>
      <c r="F109" s="162"/>
      <c r="G109" s="162"/>
      <c r="H109" s="162"/>
      <c r="I109" s="162"/>
      <c r="J109" s="162"/>
      <c r="K109" s="162"/>
      <c r="L109" s="162"/>
      <c r="M109" s="162"/>
      <c r="N109" s="162"/>
      <c r="O109" s="163"/>
      <c r="P109" s="162"/>
      <c r="Q109" s="162"/>
      <c r="R109" s="162"/>
      <c r="S109" s="162"/>
      <c r="T109" s="162"/>
      <c r="U109" s="162"/>
      <c r="V109" s="162"/>
      <c r="W109" s="162"/>
      <c r="X109" s="162"/>
      <c r="Y109" s="162"/>
      <c r="Z109" s="162"/>
      <c r="AA109" s="164"/>
      <c r="AB109" s="164"/>
      <c r="AC109" s="164"/>
      <c r="AD109" s="164"/>
      <c r="AE109" s="164"/>
      <c r="AF109" s="164"/>
      <c r="AG109" s="164"/>
      <c r="AH109" s="164"/>
      <c r="AI109" s="164"/>
      <c r="AJ109" s="164"/>
      <c r="AK109" s="164"/>
      <c r="AL109" s="164"/>
    </row>
    <row r="110" ht="14.25" customHeight="1">
      <c r="A110" s="164"/>
      <c r="B110" s="162"/>
      <c r="C110" s="162"/>
      <c r="D110" s="162"/>
      <c r="E110" s="163"/>
      <c r="F110" s="162"/>
      <c r="G110" s="162"/>
      <c r="H110" s="162"/>
      <c r="I110" s="162"/>
      <c r="J110" s="162"/>
      <c r="K110" s="162"/>
      <c r="L110" s="162"/>
      <c r="M110" s="162"/>
      <c r="N110" s="162"/>
      <c r="O110" s="163"/>
      <c r="P110" s="162"/>
      <c r="Q110" s="162"/>
      <c r="R110" s="162"/>
      <c r="S110" s="162"/>
      <c r="T110" s="162"/>
      <c r="U110" s="162"/>
      <c r="V110" s="162"/>
      <c r="W110" s="162"/>
      <c r="X110" s="162"/>
      <c r="Y110" s="162"/>
      <c r="Z110" s="162"/>
      <c r="AA110" s="164"/>
      <c r="AB110" s="164"/>
      <c r="AC110" s="164"/>
      <c r="AD110" s="164"/>
      <c r="AE110" s="164"/>
      <c r="AF110" s="164"/>
      <c r="AG110" s="164"/>
      <c r="AH110" s="164"/>
      <c r="AI110" s="164"/>
      <c r="AJ110" s="164"/>
      <c r="AK110" s="164"/>
      <c r="AL110" s="164"/>
    </row>
    <row r="111" ht="14.25" customHeight="1">
      <c r="A111" s="164"/>
      <c r="B111" s="162"/>
      <c r="C111" s="162"/>
      <c r="D111" s="162"/>
      <c r="E111" s="163"/>
      <c r="F111" s="162"/>
      <c r="G111" s="162"/>
      <c r="H111" s="162"/>
      <c r="I111" s="162"/>
      <c r="J111" s="162"/>
      <c r="K111" s="162"/>
      <c r="L111" s="162"/>
      <c r="M111" s="162"/>
      <c r="N111" s="162"/>
      <c r="O111" s="163"/>
      <c r="P111" s="162"/>
      <c r="Q111" s="162"/>
      <c r="R111" s="162"/>
      <c r="S111" s="162"/>
      <c r="T111" s="162"/>
      <c r="U111" s="162"/>
      <c r="V111" s="162"/>
      <c r="W111" s="162"/>
      <c r="X111" s="162"/>
      <c r="Y111" s="162"/>
      <c r="Z111" s="162"/>
      <c r="AA111" s="164"/>
      <c r="AB111" s="164"/>
      <c r="AC111" s="164"/>
      <c r="AD111" s="164"/>
      <c r="AE111" s="164"/>
      <c r="AF111" s="164"/>
      <c r="AG111" s="164"/>
      <c r="AH111" s="164"/>
      <c r="AI111" s="164"/>
      <c r="AJ111" s="164"/>
      <c r="AK111" s="164"/>
      <c r="AL111" s="164"/>
    </row>
    <row r="112" ht="14.25" customHeight="1">
      <c r="A112" s="164"/>
      <c r="B112" s="162"/>
      <c r="C112" s="162"/>
      <c r="D112" s="162"/>
      <c r="E112" s="163"/>
      <c r="F112" s="162"/>
      <c r="G112" s="162"/>
      <c r="H112" s="162"/>
      <c r="I112" s="162"/>
      <c r="J112" s="162"/>
      <c r="K112" s="162"/>
      <c r="L112" s="162"/>
      <c r="M112" s="162"/>
      <c r="N112" s="162"/>
      <c r="O112" s="163"/>
      <c r="P112" s="162"/>
      <c r="Q112" s="162"/>
      <c r="R112" s="162"/>
      <c r="S112" s="162"/>
      <c r="T112" s="162"/>
      <c r="U112" s="162"/>
      <c r="V112" s="162"/>
      <c r="W112" s="162"/>
      <c r="X112" s="162"/>
      <c r="Y112" s="162"/>
      <c r="Z112" s="162"/>
      <c r="AA112" s="164"/>
      <c r="AB112" s="164"/>
      <c r="AC112" s="164"/>
      <c r="AD112" s="164"/>
      <c r="AE112" s="164"/>
      <c r="AF112" s="164"/>
      <c r="AG112" s="164"/>
      <c r="AH112" s="164"/>
      <c r="AI112" s="164"/>
      <c r="AJ112" s="164"/>
      <c r="AK112" s="164"/>
      <c r="AL112" s="164"/>
    </row>
    <row r="113" ht="14.25" customHeight="1">
      <c r="A113" s="164"/>
      <c r="B113" s="162"/>
      <c r="C113" s="162"/>
      <c r="D113" s="162"/>
      <c r="E113" s="163"/>
      <c r="F113" s="162"/>
      <c r="G113" s="162"/>
      <c r="H113" s="162"/>
      <c r="I113" s="162"/>
      <c r="J113" s="162"/>
      <c r="K113" s="162"/>
      <c r="L113" s="162"/>
      <c r="M113" s="162"/>
      <c r="N113" s="162"/>
      <c r="O113" s="163"/>
      <c r="P113" s="162"/>
      <c r="Q113" s="162"/>
      <c r="R113" s="162"/>
      <c r="S113" s="162"/>
      <c r="T113" s="162"/>
      <c r="U113" s="162"/>
      <c r="V113" s="162"/>
      <c r="W113" s="162"/>
      <c r="X113" s="162"/>
      <c r="Y113" s="162"/>
      <c r="Z113" s="162"/>
      <c r="AA113" s="164"/>
      <c r="AB113" s="164"/>
      <c r="AC113" s="164"/>
      <c r="AD113" s="164"/>
      <c r="AE113" s="164"/>
      <c r="AF113" s="164"/>
      <c r="AG113" s="164"/>
      <c r="AH113" s="164"/>
      <c r="AI113" s="164"/>
      <c r="AJ113" s="164"/>
      <c r="AK113" s="164"/>
      <c r="AL113" s="164"/>
    </row>
    <row r="114" ht="14.25" customHeight="1">
      <c r="A114" s="164"/>
      <c r="B114" s="162"/>
      <c r="C114" s="162"/>
      <c r="D114" s="162"/>
      <c r="E114" s="163"/>
      <c r="F114" s="162"/>
      <c r="G114" s="162"/>
      <c r="H114" s="162"/>
      <c r="I114" s="162"/>
      <c r="J114" s="162"/>
      <c r="K114" s="162"/>
      <c r="L114" s="162"/>
      <c r="M114" s="162"/>
      <c r="N114" s="162"/>
      <c r="O114" s="163"/>
      <c r="P114" s="162"/>
      <c r="Q114" s="162"/>
      <c r="R114" s="162"/>
      <c r="S114" s="162"/>
      <c r="T114" s="162"/>
      <c r="U114" s="162"/>
      <c r="V114" s="162"/>
      <c r="W114" s="162"/>
      <c r="X114" s="162"/>
      <c r="Y114" s="162"/>
      <c r="Z114" s="162"/>
      <c r="AA114" s="164"/>
      <c r="AB114" s="164"/>
      <c r="AC114" s="164"/>
      <c r="AD114" s="164"/>
      <c r="AE114" s="164"/>
      <c r="AF114" s="164"/>
      <c r="AG114" s="164"/>
      <c r="AH114" s="164"/>
      <c r="AI114" s="164"/>
      <c r="AJ114" s="164"/>
      <c r="AK114" s="164"/>
      <c r="AL114" s="164"/>
    </row>
    <row r="115" ht="14.25" customHeight="1">
      <c r="A115" s="164"/>
      <c r="B115" s="162"/>
      <c r="C115" s="162"/>
      <c r="D115" s="162"/>
      <c r="E115" s="163"/>
      <c r="F115" s="162"/>
      <c r="G115" s="162"/>
      <c r="H115" s="162"/>
      <c r="I115" s="162"/>
      <c r="J115" s="162"/>
      <c r="K115" s="162"/>
      <c r="L115" s="162"/>
      <c r="M115" s="162"/>
      <c r="N115" s="162"/>
      <c r="O115" s="163"/>
      <c r="P115" s="162"/>
      <c r="Q115" s="162"/>
      <c r="R115" s="162"/>
      <c r="S115" s="162"/>
      <c r="T115" s="162"/>
      <c r="U115" s="162"/>
      <c r="V115" s="162"/>
      <c r="W115" s="162"/>
      <c r="X115" s="162"/>
      <c r="Y115" s="162"/>
      <c r="Z115" s="162"/>
      <c r="AA115" s="164"/>
      <c r="AB115" s="164"/>
      <c r="AC115" s="164"/>
      <c r="AD115" s="164"/>
      <c r="AE115" s="164"/>
      <c r="AF115" s="164"/>
      <c r="AG115" s="164"/>
      <c r="AH115" s="164"/>
      <c r="AI115" s="164"/>
      <c r="AJ115" s="164"/>
      <c r="AK115" s="164"/>
      <c r="AL115" s="164"/>
    </row>
    <row r="116" ht="14.25" customHeight="1">
      <c r="A116" s="164"/>
      <c r="B116" s="162"/>
      <c r="C116" s="162"/>
      <c r="D116" s="162"/>
      <c r="E116" s="163"/>
      <c r="F116" s="162"/>
      <c r="G116" s="162"/>
      <c r="H116" s="162"/>
      <c r="I116" s="162"/>
      <c r="J116" s="162"/>
      <c r="K116" s="162"/>
      <c r="L116" s="162"/>
      <c r="M116" s="162"/>
      <c r="N116" s="162"/>
      <c r="O116" s="163"/>
      <c r="P116" s="162"/>
      <c r="Q116" s="162"/>
      <c r="R116" s="162"/>
      <c r="S116" s="162"/>
      <c r="T116" s="162"/>
      <c r="U116" s="162"/>
      <c r="V116" s="162"/>
      <c r="W116" s="162"/>
      <c r="X116" s="162"/>
      <c r="Y116" s="162"/>
      <c r="Z116" s="162"/>
      <c r="AA116" s="164"/>
      <c r="AB116" s="164"/>
      <c r="AC116" s="164"/>
      <c r="AD116" s="164"/>
      <c r="AE116" s="164"/>
      <c r="AF116" s="164"/>
      <c r="AG116" s="164"/>
      <c r="AH116" s="164"/>
      <c r="AI116" s="164"/>
      <c r="AJ116" s="164"/>
      <c r="AK116" s="164"/>
      <c r="AL116" s="164"/>
    </row>
    <row r="117" ht="14.25" customHeight="1">
      <c r="A117" s="164"/>
      <c r="B117" s="162"/>
      <c r="C117" s="162"/>
      <c r="D117" s="162"/>
      <c r="E117" s="163"/>
      <c r="F117" s="162"/>
      <c r="G117" s="162"/>
      <c r="H117" s="162"/>
      <c r="I117" s="162"/>
      <c r="J117" s="162"/>
      <c r="K117" s="162"/>
      <c r="L117" s="162"/>
      <c r="M117" s="162"/>
      <c r="N117" s="162"/>
      <c r="O117" s="163"/>
      <c r="P117" s="162"/>
      <c r="Q117" s="162"/>
      <c r="R117" s="162"/>
      <c r="S117" s="162"/>
      <c r="T117" s="162"/>
      <c r="U117" s="162"/>
      <c r="V117" s="162"/>
      <c r="W117" s="162"/>
      <c r="X117" s="162"/>
      <c r="Y117" s="162"/>
      <c r="Z117" s="162"/>
      <c r="AA117" s="164"/>
      <c r="AB117" s="164"/>
      <c r="AC117" s="164"/>
      <c r="AD117" s="164"/>
      <c r="AE117" s="164"/>
      <c r="AF117" s="164"/>
      <c r="AG117" s="164"/>
      <c r="AH117" s="164"/>
      <c r="AI117" s="164"/>
      <c r="AJ117" s="164"/>
      <c r="AK117" s="164"/>
      <c r="AL117" s="164"/>
    </row>
    <row r="118" ht="14.25" customHeight="1">
      <c r="A118" s="164"/>
      <c r="B118" s="162"/>
      <c r="C118" s="162"/>
      <c r="D118" s="162"/>
      <c r="E118" s="163"/>
      <c r="F118" s="162"/>
      <c r="G118" s="162"/>
      <c r="H118" s="162"/>
      <c r="I118" s="162"/>
      <c r="J118" s="162"/>
      <c r="K118" s="162"/>
      <c r="L118" s="162"/>
      <c r="M118" s="162"/>
      <c r="N118" s="162"/>
      <c r="O118" s="163"/>
      <c r="P118" s="162"/>
      <c r="Q118" s="162"/>
      <c r="R118" s="162"/>
      <c r="S118" s="162"/>
      <c r="T118" s="162"/>
      <c r="U118" s="162"/>
      <c r="V118" s="162"/>
      <c r="W118" s="162"/>
      <c r="X118" s="162"/>
      <c r="Y118" s="162"/>
      <c r="Z118" s="162"/>
      <c r="AA118" s="164"/>
      <c r="AB118" s="164"/>
      <c r="AC118" s="164"/>
      <c r="AD118" s="164"/>
      <c r="AE118" s="164"/>
      <c r="AF118" s="164"/>
      <c r="AG118" s="164"/>
      <c r="AH118" s="164"/>
      <c r="AI118" s="164"/>
      <c r="AJ118" s="164"/>
      <c r="AK118" s="164"/>
      <c r="AL118" s="164"/>
    </row>
    <row r="119" ht="14.25" customHeight="1">
      <c r="A119" s="164"/>
      <c r="B119" s="162"/>
      <c r="C119" s="162"/>
      <c r="D119" s="162"/>
      <c r="E119" s="163"/>
      <c r="F119" s="162"/>
      <c r="G119" s="162"/>
      <c r="H119" s="162"/>
      <c r="I119" s="162"/>
      <c r="J119" s="162"/>
      <c r="K119" s="162"/>
      <c r="L119" s="162"/>
      <c r="M119" s="162"/>
      <c r="N119" s="162"/>
      <c r="O119" s="163"/>
      <c r="P119" s="162"/>
      <c r="Q119" s="162"/>
      <c r="R119" s="162"/>
      <c r="S119" s="162"/>
      <c r="T119" s="162"/>
      <c r="U119" s="162"/>
      <c r="V119" s="162"/>
      <c r="W119" s="162"/>
      <c r="X119" s="162"/>
      <c r="Y119" s="162"/>
      <c r="Z119" s="162"/>
      <c r="AA119" s="164"/>
      <c r="AB119" s="164"/>
      <c r="AC119" s="164"/>
      <c r="AD119" s="164"/>
      <c r="AE119" s="164"/>
      <c r="AF119" s="164"/>
      <c r="AG119" s="164"/>
      <c r="AH119" s="164"/>
      <c r="AI119" s="164"/>
      <c r="AJ119" s="164"/>
      <c r="AK119" s="164"/>
      <c r="AL119" s="164"/>
    </row>
    <row r="120" ht="14.25" customHeight="1">
      <c r="A120" s="164"/>
      <c r="B120" s="162"/>
      <c r="C120" s="162"/>
      <c r="D120" s="162"/>
      <c r="E120" s="163"/>
      <c r="F120" s="162"/>
      <c r="G120" s="162"/>
      <c r="H120" s="162"/>
      <c r="I120" s="162"/>
      <c r="J120" s="162"/>
      <c r="K120" s="162"/>
      <c r="L120" s="162"/>
      <c r="M120" s="162"/>
      <c r="N120" s="162"/>
      <c r="O120" s="163"/>
      <c r="P120" s="162"/>
      <c r="Q120" s="162"/>
      <c r="R120" s="162"/>
      <c r="S120" s="162"/>
      <c r="T120" s="162"/>
      <c r="U120" s="162"/>
      <c r="V120" s="162"/>
      <c r="W120" s="162"/>
      <c r="X120" s="162"/>
      <c r="Y120" s="162"/>
      <c r="Z120" s="162"/>
      <c r="AA120" s="164"/>
      <c r="AB120" s="164"/>
      <c r="AC120" s="164"/>
      <c r="AD120" s="164"/>
      <c r="AE120" s="164"/>
      <c r="AF120" s="164"/>
      <c r="AG120" s="164"/>
      <c r="AH120" s="164"/>
      <c r="AI120" s="164"/>
      <c r="AJ120" s="164"/>
      <c r="AK120" s="164"/>
      <c r="AL120" s="164"/>
    </row>
    <row r="121" ht="14.25" customHeight="1">
      <c r="A121" s="164"/>
      <c r="B121" s="162"/>
      <c r="C121" s="162"/>
      <c r="D121" s="162"/>
      <c r="E121" s="163"/>
      <c r="F121" s="162"/>
      <c r="G121" s="162"/>
      <c r="H121" s="162"/>
      <c r="I121" s="162"/>
      <c r="J121" s="162"/>
      <c r="K121" s="162"/>
      <c r="L121" s="162"/>
      <c r="M121" s="162"/>
      <c r="N121" s="162"/>
      <c r="O121" s="163"/>
      <c r="P121" s="162"/>
      <c r="Q121" s="162"/>
      <c r="R121" s="162"/>
      <c r="S121" s="162"/>
      <c r="T121" s="162"/>
      <c r="U121" s="162"/>
      <c r="V121" s="162"/>
      <c r="W121" s="162"/>
      <c r="X121" s="162"/>
      <c r="Y121" s="162"/>
      <c r="Z121" s="162"/>
      <c r="AA121" s="164"/>
      <c r="AB121" s="164"/>
      <c r="AC121" s="164"/>
      <c r="AD121" s="164"/>
      <c r="AE121" s="164"/>
      <c r="AF121" s="164"/>
      <c r="AG121" s="164"/>
      <c r="AH121" s="164"/>
      <c r="AI121" s="164"/>
      <c r="AJ121" s="164"/>
      <c r="AK121" s="164"/>
      <c r="AL121" s="164"/>
    </row>
    <row r="122" ht="14.25" customHeight="1">
      <c r="A122" s="164"/>
      <c r="B122" s="162"/>
      <c r="C122" s="162"/>
      <c r="D122" s="162"/>
      <c r="E122" s="163"/>
      <c r="F122" s="162"/>
      <c r="G122" s="162"/>
      <c r="H122" s="162"/>
      <c r="I122" s="162"/>
      <c r="J122" s="162"/>
      <c r="K122" s="162"/>
      <c r="L122" s="162"/>
      <c r="M122" s="162"/>
      <c r="N122" s="162"/>
      <c r="O122" s="163"/>
      <c r="P122" s="162"/>
      <c r="Q122" s="162"/>
      <c r="R122" s="162"/>
      <c r="S122" s="162"/>
      <c r="T122" s="162"/>
      <c r="U122" s="162"/>
      <c r="V122" s="162"/>
      <c r="W122" s="162"/>
      <c r="X122" s="162"/>
      <c r="Y122" s="162"/>
      <c r="Z122" s="162"/>
      <c r="AA122" s="164"/>
      <c r="AB122" s="164"/>
      <c r="AC122" s="164"/>
      <c r="AD122" s="164"/>
      <c r="AE122" s="164"/>
      <c r="AF122" s="164"/>
      <c r="AG122" s="164"/>
      <c r="AH122" s="164"/>
      <c r="AI122" s="164"/>
      <c r="AJ122" s="164"/>
      <c r="AK122" s="164"/>
      <c r="AL122" s="164"/>
    </row>
    <row r="123" ht="14.25" customHeight="1">
      <c r="A123" s="164"/>
      <c r="B123" s="162"/>
      <c r="C123" s="162"/>
      <c r="D123" s="162"/>
      <c r="E123" s="163"/>
      <c r="F123" s="162"/>
      <c r="G123" s="162"/>
      <c r="H123" s="162"/>
      <c r="I123" s="162"/>
      <c r="J123" s="162"/>
      <c r="K123" s="162"/>
      <c r="L123" s="162"/>
      <c r="M123" s="162"/>
      <c r="N123" s="162"/>
      <c r="O123" s="163"/>
      <c r="P123" s="162"/>
      <c r="Q123" s="162"/>
      <c r="R123" s="162"/>
      <c r="S123" s="162"/>
      <c r="T123" s="162"/>
      <c r="U123" s="162"/>
      <c r="V123" s="162"/>
      <c r="W123" s="162"/>
      <c r="X123" s="162"/>
      <c r="Y123" s="162"/>
      <c r="Z123" s="162"/>
      <c r="AA123" s="164"/>
      <c r="AB123" s="164"/>
      <c r="AC123" s="164"/>
      <c r="AD123" s="164"/>
      <c r="AE123" s="164"/>
      <c r="AF123" s="164"/>
      <c r="AG123" s="164"/>
      <c r="AH123" s="164"/>
      <c r="AI123" s="164"/>
      <c r="AJ123" s="164"/>
      <c r="AK123" s="164"/>
      <c r="AL123" s="164"/>
    </row>
    <row r="124" ht="14.25" customHeight="1">
      <c r="A124" s="164"/>
      <c r="B124" s="162"/>
      <c r="C124" s="162"/>
      <c r="D124" s="162"/>
      <c r="E124" s="163"/>
      <c r="F124" s="162"/>
      <c r="G124" s="162"/>
      <c r="H124" s="162"/>
      <c r="I124" s="162"/>
      <c r="J124" s="162"/>
      <c r="K124" s="162"/>
      <c r="L124" s="162"/>
      <c r="M124" s="162"/>
      <c r="N124" s="162"/>
      <c r="O124" s="163"/>
      <c r="P124" s="162"/>
      <c r="Q124" s="162"/>
      <c r="R124" s="162"/>
      <c r="S124" s="162"/>
      <c r="T124" s="162"/>
      <c r="U124" s="162"/>
      <c r="V124" s="162"/>
      <c r="W124" s="162"/>
      <c r="X124" s="162"/>
      <c r="Y124" s="162"/>
      <c r="Z124" s="162"/>
      <c r="AA124" s="164"/>
      <c r="AB124" s="164"/>
      <c r="AC124" s="164"/>
      <c r="AD124" s="164"/>
      <c r="AE124" s="164"/>
      <c r="AF124" s="164"/>
      <c r="AG124" s="164"/>
      <c r="AH124" s="164"/>
      <c r="AI124" s="164"/>
      <c r="AJ124" s="164"/>
      <c r="AK124" s="164"/>
      <c r="AL124" s="164"/>
    </row>
    <row r="125" ht="14.25" customHeight="1">
      <c r="A125" s="164"/>
      <c r="B125" s="162"/>
      <c r="C125" s="162"/>
      <c r="D125" s="162"/>
      <c r="E125" s="163"/>
      <c r="F125" s="162"/>
      <c r="G125" s="162"/>
      <c r="H125" s="162"/>
      <c r="I125" s="162"/>
      <c r="J125" s="162"/>
      <c r="K125" s="162"/>
      <c r="L125" s="162"/>
      <c r="M125" s="162"/>
      <c r="N125" s="162"/>
      <c r="O125" s="163"/>
      <c r="P125" s="162"/>
      <c r="Q125" s="162"/>
      <c r="R125" s="162"/>
      <c r="S125" s="162"/>
      <c r="T125" s="162"/>
      <c r="U125" s="162"/>
      <c r="V125" s="162"/>
      <c r="W125" s="162"/>
      <c r="X125" s="162"/>
      <c r="Y125" s="162"/>
      <c r="Z125" s="162"/>
      <c r="AA125" s="164"/>
      <c r="AB125" s="164"/>
      <c r="AC125" s="164"/>
      <c r="AD125" s="164"/>
      <c r="AE125" s="164"/>
      <c r="AF125" s="164"/>
      <c r="AG125" s="164"/>
      <c r="AH125" s="164"/>
      <c r="AI125" s="164"/>
      <c r="AJ125" s="164"/>
      <c r="AK125" s="164"/>
      <c r="AL125" s="164"/>
    </row>
    <row r="126" ht="14.25" customHeight="1">
      <c r="A126" s="164"/>
      <c r="B126" s="162"/>
      <c r="C126" s="162"/>
      <c r="D126" s="162"/>
      <c r="E126" s="163"/>
      <c r="F126" s="162"/>
      <c r="G126" s="162"/>
      <c r="H126" s="162"/>
      <c r="I126" s="162"/>
      <c r="J126" s="162"/>
      <c r="K126" s="162"/>
      <c r="L126" s="162"/>
      <c r="M126" s="162"/>
      <c r="N126" s="162"/>
      <c r="O126" s="163"/>
      <c r="P126" s="162"/>
      <c r="Q126" s="162"/>
      <c r="R126" s="162"/>
      <c r="S126" s="162"/>
      <c r="T126" s="162"/>
      <c r="U126" s="162"/>
      <c r="V126" s="162"/>
      <c r="W126" s="162"/>
      <c r="X126" s="162"/>
      <c r="Y126" s="162"/>
      <c r="Z126" s="162"/>
      <c r="AA126" s="164"/>
      <c r="AB126" s="164"/>
      <c r="AC126" s="164"/>
      <c r="AD126" s="164"/>
      <c r="AE126" s="164"/>
      <c r="AF126" s="164"/>
      <c r="AG126" s="164"/>
      <c r="AH126" s="164"/>
      <c r="AI126" s="164"/>
      <c r="AJ126" s="164"/>
      <c r="AK126" s="164"/>
      <c r="AL126" s="164"/>
    </row>
    <row r="127" ht="14.25" customHeight="1">
      <c r="A127" s="164"/>
      <c r="B127" s="162"/>
      <c r="C127" s="162"/>
      <c r="D127" s="162"/>
      <c r="E127" s="163"/>
      <c r="F127" s="162"/>
      <c r="G127" s="162"/>
      <c r="H127" s="162"/>
      <c r="I127" s="162"/>
      <c r="J127" s="162"/>
      <c r="K127" s="162"/>
      <c r="L127" s="162"/>
      <c r="M127" s="162"/>
      <c r="N127" s="162"/>
      <c r="O127" s="163"/>
      <c r="P127" s="162"/>
      <c r="Q127" s="162"/>
      <c r="R127" s="162"/>
      <c r="S127" s="162"/>
      <c r="T127" s="162"/>
      <c r="U127" s="162"/>
      <c r="V127" s="162"/>
      <c r="W127" s="162"/>
      <c r="X127" s="162"/>
      <c r="Y127" s="162"/>
      <c r="Z127" s="162"/>
      <c r="AA127" s="164"/>
      <c r="AB127" s="164"/>
      <c r="AC127" s="164"/>
      <c r="AD127" s="164"/>
      <c r="AE127" s="164"/>
      <c r="AF127" s="164"/>
      <c r="AG127" s="164"/>
      <c r="AH127" s="164"/>
      <c r="AI127" s="164"/>
      <c r="AJ127" s="164"/>
      <c r="AK127" s="164"/>
      <c r="AL127" s="164"/>
    </row>
    <row r="128" ht="14.25" customHeight="1">
      <c r="A128" s="164"/>
      <c r="B128" s="162"/>
      <c r="C128" s="162"/>
      <c r="D128" s="162"/>
      <c r="E128" s="163"/>
      <c r="F128" s="162"/>
      <c r="G128" s="162"/>
      <c r="H128" s="162"/>
      <c r="I128" s="162"/>
      <c r="J128" s="162"/>
      <c r="K128" s="162"/>
      <c r="L128" s="162"/>
      <c r="M128" s="162"/>
      <c r="N128" s="162"/>
      <c r="O128" s="163"/>
      <c r="P128" s="162"/>
      <c r="Q128" s="162"/>
      <c r="R128" s="162"/>
      <c r="S128" s="162"/>
      <c r="T128" s="162"/>
      <c r="U128" s="162"/>
      <c r="V128" s="162"/>
      <c r="W128" s="162"/>
      <c r="X128" s="162"/>
      <c r="Y128" s="162"/>
      <c r="Z128" s="162"/>
      <c r="AA128" s="164"/>
      <c r="AB128" s="164"/>
      <c r="AC128" s="164"/>
      <c r="AD128" s="164"/>
      <c r="AE128" s="164"/>
      <c r="AF128" s="164"/>
      <c r="AG128" s="164"/>
      <c r="AH128" s="164"/>
      <c r="AI128" s="164"/>
      <c r="AJ128" s="164"/>
      <c r="AK128" s="164"/>
      <c r="AL128" s="164"/>
    </row>
    <row r="129" ht="14.25" customHeight="1">
      <c r="A129" s="164"/>
      <c r="B129" s="162"/>
      <c r="C129" s="162"/>
      <c r="D129" s="162"/>
      <c r="E129" s="163"/>
      <c r="F129" s="162"/>
      <c r="G129" s="162"/>
      <c r="H129" s="162"/>
      <c r="I129" s="162"/>
      <c r="J129" s="162"/>
      <c r="K129" s="162"/>
      <c r="L129" s="162"/>
      <c r="M129" s="162"/>
      <c r="N129" s="162"/>
      <c r="O129" s="163"/>
      <c r="P129" s="162"/>
      <c r="Q129" s="162"/>
      <c r="R129" s="162"/>
      <c r="S129" s="162"/>
      <c r="T129" s="162"/>
      <c r="U129" s="162"/>
      <c r="V129" s="162"/>
      <c r="W129" s="162"/>
      <c r="X129" s="162"/>
      <c r="Y129" s="162"/>
      <c r="Z129" s="162"/>
      <c r="AA129" s="164"/>
      <c r="AB129" s="164"/>
      <c r="AC129" s="164"/>
      <c r="AD129" s="164"/>
      <c r="AE129" s="164"/>
      <c r="AF129" s="164"/>
      <c r="AG129" s="164"/>
      <c r="AH129" s="164"/>
      <c r="AI129" s="164"/>
      <c r="AJ129" s="164"/>
      <c r="AK129" s="164"/>
      <c r="AL129" s="164"/>
    </row>
    <row r="130" ht="14.25" customHeight="1">
      <c r="A130" s="164"/>
      <c r="B130" s="162"/>
      <c r="C130" s="162"/>
      <c r="D130" s="162"/>
      <c r="E130" s="163"/>
      <c r="F130" s="162"/>
      <c r="G130" s="162"/>
      <c r="H130" s="162"/>
      <c r="I130" s="162"/>
      <c r="J130" s="162"/>
      <c r="K130" s="162"/>
      <c r="L130" s="162"/>
      <c r="M130" s="162"/>
      <c r="N130" s="162"/>
      <c r="O130" s="163"/>
      <c r="P130" s="162"/>
      <c r="Q130" s="162"/>
      <c r="R130" s="162"/>
      <c r="S130" s="162"/>
      <c r="T130" s="162"/>
      <c r="U130" s="162"/>
      <c r="V130" s="162"/>
      <c r="W130" s="162"/>
      <c r="X130" s="162"/>
      <c r="Y130" s="162"/>
      <c r="Z130" s="162"/>
      <c r="AA130" s="164"/>
      <c r="AB130" s="164"/>
      <c r="AC130" s="164"/>
      <c r="AD130" s="164"/>
      <c r="AE130" s="164"/>
      <c r="AF130" s="164"/>
      <c r="AG130" s="164"/>
      <c r="AH130" s="164"/>
      <c r="AI130" s="164"/>
      <c r="AJ130" s="164"/>
      <c r="AK130" s="164"/>
      <c r="AL130" s="164"/>
    </row>
    <row r="131" ht="14.25" customHeight="1">
      <c r="A131" s="164"/>
      <c r="B131" s="162"/>
      <c r="C131" s="162"/>
      <c r="D131" s="162"/>
      <c r="E131" s="163"/>
      <c r="F131" s="162"/>
      <c r="G131" s="162"/>
      <c r="H131" s="162"/>
      <c r="I131" s="162"/>
      <c r="J131" s="162"/>
      <c r="K131" s="162"/>
      <c r="L131" s="162"/>
      <c r="M131" s="162"/>
      <c r="N131" s="162"/>
      <c r="O131" s="163"/>
      <c r="P131" s="162"/>
      <c r="Q131" s="162"/>
      <c r="R131" s="162"/>
      <c r="S131" s="162"/>
      <c r="T131" s="162"/>
      <c r="U131" s="162"/>
      <c r="V131" s="162"/>
      <c r="W131" s="162"/>
      <c r="X131" s="162"/>
      <c r="Y131" s="162"/>
      <c r="Z131" s="162"/>
      <c r="AA131" s="164"/>
      <c r="AB131" s="164"/>
      <c r="AC131" s="164"/>
      <c r="AD131" s="164"/>
      <c r="AE131" s="164"/>
      <c r="AF131" s="164"/>
      <c r="AG131" s="164"/>
      <c r="AH131" s="164"/>
      <c r="AI131" s="164"/>
      <c r="AJ131" s="164"/>
      <c r="AK131" s="164"/>
      <c r="AL131" s="164"/>
    </row>
    <row r="132" ht="14.25" customHeight="1">
      <c r="A132" s="164"/>
      <c r="B132" s="162"/>
      <c r="C132" s="162"/>
      <c r="D132" s="162"/>
      <c r="E132" s="163"/>
      <c r="F132" s="162"/>
      <c r="G132" s="162"/>
      <c r="H132" s="162"/>
      <c r="I132" s="162"/>
      <c r="J132" s="162"/>
      <c r="K132" s="162"/>
      <c r="L132" s="162"/>
      <c r="M132" s="162"/>
      <c r="N132" s="162"/>
      <c r="O132" s="163"/>
      <c r="P132" s="162"/>
      <c r="Q132" s="162"/>
      <c r="R132" s="162"/>
      <c r="S132" s="162"/>
      <c r="T132" s="162"/>
      <c r="U132" s="162"/>
      <c r="V132" s="162"/>
      <c r="W132" s="162"/>
      <c r="X132" s="162"/>
      <c r="Y132" s="162"/>
      <c r="Z132" s="162"/>
      <c r="AA132" s="164"/>
      <c r="AB132" s="164"/>
      <c r="AC132" s="164"/>
      <c r="AD132" s="164"/>
      <c r="AE132" s="164"/>
      <c r="AF132" s="164"/>
      <c r="AG132" s="164"/>
      <c r="AH132" s="164"/>
      <c r="AI132" s="164"/>
      <c r="AJ132" s="164"/>
      <c r="AK132" s="164"/>
      <c r="AL132" s="164"/>
    </row>
    <row r="133" ht="14.25" customHeight="1">
      <c r="A133" s="164"/>
      <c r="B133" s="162"/>
      <c r="C133" s="162"/>
      <c r="D133" s="162"/>
      <c r="E133" s="163"/>
      <c r="F133" s="162"/>
      <c r="G133" s="162"/>
      <c r="H133" s="162"/>
      <c r="I133" s="162"/>
      <c r="J133" s="162"/>
      <c r="K133" s="162"/>
      <c r="L133" s="162"/>
      <c r="M133" s="162"/>
      <c r="N133" s="162"/>
      <c r="O133" s="163"/>
      <c r="P133" s="162"/>
      <c r="Q133" s="162"/>
      <c r="R133" s="162"/>
      <c r="S133" s="162"/>
      <c r="T133" s="162"/>
      <c r="U133" s="162"/>
      <c r="V133" s="162"/>
      <c r="W133" s="162"/>
      <c r="X133" s="162"/>
      <c r="Y133" s="162"/>
      <c r="Z133" s="162"/>
      <c r="AA133" s="164"/>
      <c r="AB133" s="164"/>
      <c r="AC133" s="164"/>
      <c r="AD133" s="164"/>
      <c r="AE133" s="164"/>
      <c r="AF133" s="164"/>
      <c r="AG133" s="164"/>
      <c r="AH133" s="164"/>
      <c r="AI133" s="164"/>
      <c r="AJ133" s="164"/>
      <c r="AK133" s="164"/>
      <c r="AL133" s="164"/>
    </row>
    <row r="134" ht="14.25" customHeight="1">
      <c r="A134" s="164"/>
      <c r="B134" s="162"/>
      <c r="C134" s="162"/>
      <c r="D134" s="162"/>
      <c r="E134" s="163"/>
      <c r="F134" s="162"/>
      <c r="G134" s="162"/>
      <c r="H134" s="162"/>
      <c r="I134" s="162"/>
      <c r="J134" s="162"/>
      <c r="K134" s="162"/>
      <c r="L134" s="162"/>
      <c r="M134" s="162"/>
      <c r="N134" s="162"/>
      <c r="O134" s="163"/>
      <c r="P134" s="162"/>
      <c r="Q134" s="162"/>
      <c r="R134" s="162"/>
      <c r="S134" s="162"/>
      <c r="T134" s="162"/>
      <c r="U134" s="162"/>
      <c r="V134" s="162"/>
      <c r="W134" s="162"/>
      <c r="X134" s="162"/>
      <c r="Y134" s="162"/>
      <c r="Z134" s="162"/>
      <c r="AA134" s="164"/>
      <c r="AB134" s="164"/>
      <c r="AC134" s="164"/>
      <c r="AD134" s="164"/>
      <c r="AE134" s="164"/>
      <c r="AF134" s="164"/>
      <c r="AG134" s="164"/>
      <c r="AH134" s="164"/>
      <c r="AI134" s="164"/>
      <c r="AJ134" s="164"/>
      <c r="AK134" s="164"/>
      <c r="AL134" s="164"/>
    </row>
    <row r="135" ht="14.25" customHeight="1">
      <c r="A135" s="164"/>
      <c r="B135" s="162"/>
      <c r="C135" s="162"/>
      <c r="D135" s="162"/>
      <c r="E135" s="163"/>
      <c r="F135" s="162"/>
      <c r="G135" s="162"/>
      <c r="H135" s="162"/>
      <c r="I135" s="162"/>
      <c r="J135" s="162"/>
      <c r="K135" s="162"/>
      <c r="L135" s="162"/>
      <c r="M135" s="162"/>
      <c r="N135" s="162"/>
      <c r="O135" s="163"/>
      <c r="P135" s="162"/>
      <c r="Q135" s="162"/>
      <c r="R135" s="162"/>
      <c r="S135" s="162"/>
      <c r="T135" s="162"/>
      <c r="U135" s="162"/>
      <c r="V135" s="162"/>
      <c r="W135" s="162"/>
      <c r="X135" s="162"/>
      <c r="Y135" s="162"/>
      <c r="Z135" s="162"/>
      <c r="AA135" s="164"/>
      <c r="AB135" s="164"/>
      <c r="AC135" s="164"/>
      <c r="AD135" s="164"/>
      <c r="AE135" s="164"/>
      <c r="AF135" s="164"/>
      <c r="AG135" s="164"/>
      <c r="AH135" s="164"/>
      <c r="AI135" s="164"/>
      <c r="AJ135" s="164"/>
      <c r="AK135" s="164"/>
      <c r="AL135" s="164"/>
    </row>
    <row r="136" ht="14.25" customHeight="1">
      <c r="A136" s="164"/>
      <c r="B136" s="162"/>
      <c r="C136" s="162"/>
      <c r="D136" s="162"/>
      <c r="E136" s="163"/>
      <c r="F136" s="162"/>
      <c r="G136" s="162"/>
      <c r="H136" s="162"/>
      <c r="I136" s="162"/>
      <c r="J136" s="162"/>
      <c r="K136" s="162"/>
      <c r="L136" s="162"/>
      <c r="M136" s="162"/>
      <c r="N136" s="162"/>
      <c r="O136" s="163"/>
      <c r="P136" s="162"/>
      <c r="Q136" s="162"/>
      <c r="R136" s="162"/>
      <c r="S136" s="162"/>
      <c r="T136" s="162"/>
      <c r="U136" s="162"/>
      <c r="V136" s="162"/>
      <c r="W136" s="162"/>
      <c r="X136" s="162"/>
      <c r="Y136" s="162"/>
      <c r="Z136" s="162"/>
      <c r="AA136" s="164"/>
      <c r="AB136" s="164"/>
      <c r="AC136" s="164"/>
      <c r="AD136" s="164"/>
      <c r="AE136" s="164"/>
      <c r="AF136" s="164"/>
      <c r="AG136" s="164"/>
      <c r="AH136" s="164"/>
      <c r="AI136" s="164"/>
      <c r="AJ136" s="164"/>
      <c r="AK136" s="164"/>
      <c r="AL136" s="164"/>
    </row>
    <row r="137" ht="14.25" customHeight="1">
      <c r="A137" s="164"/>
      <c r="B137" s="162"/>
      <c r="C137" s="162"/>
      <c r="D137" s="162"/>
      <c r="E137" s="163"/>
      <c r="F137" s="162"/>
      <c r="G137" s="162"/>
      <c r="H137" s="162"/>
      <c r="I137" s="162"/>
      <c r="J137" s="162"/>
      <c r="K137" s="162"/>
      <c r="L137" s="162"/>
      <c r="M137" s="162"/>
      <c r="N137" s="162"/>
      <c r="O137" s="163"/>
      <c r="P137" s="162"/>
      <c r="Q137" s="162"/>
      <c r="R137" s="162"/>
      <c r="S137" s="162"/>
      <c r="T137" s="162"/>
      <c r="U137" s="162"/>
      <c r="V137" s="162"/>
      <c r="W137" s="162"/>
      <c r="X137" s="162"/>
      <c r="Y137" s="162"/>
      <c r="Z137" s="162"/>
      <c r="AA137" s="164"/>
      <c r="AB137" s="164"/>
      <c r="AC137" s="164"/>
      <c r="AD137" s="164"/>
      <c r="AE137" s="164"/>
      <c r="AF137" s="164"/>
      <c r="AG137" s="164"/>
      <c r="AH137" s="164"/>
      <c r="AI137" s="164"/>
      <c r="AJ137" s="164"/>
      <c r="AK137" s="164"/>
      <c r="AL137" s="164"/>
    </row>
    <row r="138" ht="14.25" customHeight="1">
      <c r="A138" s="164"/>
      <c r="B138" s="162"/>
      <c r="C138" s="162"/>
      <c r="D138" s="162"/>
      <c r="E138" s="163"/>
      <c r="F138" s="162"/>
      <c r="G138" s="162"/>
      <c r="H138" s="162"/>
      <c r="I138" s="162"/>
      <c r="J138" s="162"/>
      <c r="K138" s="162"/>
      <c r="L138" s="162"/>
      <c r="M138" s="162"/>
      <c r="N138" s="162"/>
      <c r="O138" s="163"/>
      <c r="P138" s="162"/>
      <c r="Q138" s="162"/>
      <c r="R138" s="162"/>
      <c r="S138" s="162"/>
      <c r="T138" s="162"/>
      <c r="U138" s="162"/>
      <c r="V138" s="162"/>
      <c r="W138" s="162"/>
      <c r="X138" s="162"/>
      <c r="Y138" s="162"/>
      <c r="Z138" s="162"/>
      <c r="AA138" s="164"/>
      <c r="AB138" s="164"/>
      <c r="AC138" s="164"/>
      <c r="AD138" s="164"/>
      <c r="AE138" s="164"/>
      <c r="AF138" s="164"/>
      <c r="AG138" s="164"/>
      <c r="AH138" s="164"/>
      <c r="AI138" s="164"/>
      <c r="AJ138" s="164"/>
      <c r="AK138" s="164"/>
      <c r="AL138" s="164"/>
    </row>
    <row r="139" ht="14.25" customHeight="1">
      <c r="A139" s="164"/>
      <c r="B139" s="162"/>
      <c r="C139" s="162"/>
      <c r="D139" s="162"/>
      <c r="E139" s="163"/>
      <c r="F139" s="162"/>
      <c r="G139" s="162"/>
      <c r="H139" s="162"/>
      <c r="I139" s="162"/>
      <c r="J139" s="162"/>
      <c r="K139" s="162"/>
      <c r="L139" s="162"/>
      <c r="M139" s="162"/>
      <c r="N139" s="162"/>
      <c r="O139" s="163"/>
      <c r="P139" s="162"/>
      <c r="Q139" s="162"/>
      <c r="R139" s="162"/>
      <c r="S139" s="162"/>
      <c r="T139" s="162"/>
      <c r="U139" s="162"/>
      <c r="V139" s="162"/>
      <c r="W139" s="162"/>
      <c r="X139" s="162"/>
      <c r="Y139" s="162"/>
      <c r="Z139" s="162"/>
      <c r="AA139" s="164"/>
      <c r="AB139" s="164"/>
      <c r="AC139" s="164"/>
      <c r="AD139" s="164"/>
      <c r="AE139" s="164"/>
      <c r="AF139" s="164"/>
      <c r="AG139" s="164"/>
      <c r="AH139" s="164"/>
      <c r="AI139" s="164"/>
      <c r="AJ139" s="164"/>
      <c r="AK139" s="164"/>
      <c r="AL139" s="164"/>
    </row>
    <row r="140" ht="14.25" customHeight="1">
      <c r="A140" s="164"/>
      <c r="B140" s="162"/>
      <c r="C140" s="162"/>
      <c r="D140" s="162"/>
      <c r="E140" s="163"/>
      <c r="F140" s="162"/>
      <c r="G140" s="162"/>
      <c r="H140" s="162"/>
      <c r="I140" s="162"/>
      <c r="J140" s="162"/>
      <c r="K140" s="162"/>
      <c r="L140" s="162"/>
      <c r="M140" s="162"/>
      <c r="N140" s="162"/>
      <c r="O140" s="163"/>
      <c r="P140" s="162"/>
      <c r="Q140" s="162"/>
      <c r="R140" s="162"/>
      <c r="S140" s="162"/>
      <c r="T140" s="162"/>
      <c r="U140" s="162"/>
      <c r="V140" s="162"/>
      <c r="W140" s="162"/>
      <c r="X140" s="162"/>
      <c r="Y140" s="162"/>
      <c r="Z140" s="162"/>
      <c r="AA140" s="164"/>
      <c r="AB140" s="164"/>
      <c r="AC140" s="164"/>
      <c r="AD140" s="164"/>
      <c r="AE140" s="164"/>
      <c r="AF140" s="164"/>
      <c r="AG140" s="164"/>
      <c r="AH140" s="164"/>
      <c r="AI140" s="164"/>
      <c r="AJ140" s="164"/>
      <c r="AK140" s="164"/>
      <c r="AL140" s="164"/>
    </row>
    <row r="141" ht="14.25" customHeight="1">
      <c r="A141" s="164"/>
      <c r="B141" s="162"/>
      <c r="C141" s="162"/>
      <c r="D141" s="162"/>
      <c r="E141" s="163"/>
      <c r="F141" s="162"/>
      <c r="G141" s="162"/>
      <c r="H141" s="162"/>
      <c r="I141" s="162"/>
      <c r="J141" s="162"/>
      <c r="K141" s="162"/>
      <c r="L141" s="162"/>
      <c r="M141" s="162"/>
      <c r="N141" s="162"/>
      <c r="O141" s="163"/>
      <c r="P141" s="162"/>
      <c r="Q141" s="162"/>
      <c r="R141" s="162"/>
      <c r="S141" s="162"/>
      <c r="T141" s="162"/>
      <c r="U141" s="162"/>
      <c r="V141" s="162"/>
      <c r="W141" s="162"/>
      <c r="X141" s="162"/>
      <c r="Y141" s="162"/>
      <c r="Z141" s="162"/>
      <c r="AA141" s="164"/>
      <c r="AB141" s="164"/>
      <c r="AC141" s="164"/>
      <c r="AD141" s="164"/>
      <c r="AE141" s="164"/>
      <c r="AF141" s="164"/>
      <c r="AG141" s="164"/>
      <c r="AH141" s="164"/>
      <c r="AI141" s="164"/>
      <c r="AJ141" s="164"/>
      <c r="AK141" s="164"/>
      <c r="AL141" s="164"/>
    </row>
    <row r="142" ht="14.25" customHeight="1">
      <c r="A142" s="164"/>
      <c r="B142" s="162"/>
      <c r="C142" s="162"/>
      <c r="D142" s="162"/>
      <c r="E142" s="163"/>
      <c r="F142" s="162"/>
      <c r="G142" s="162"/>
      <c r="H142" s="162"/>
      <c r="I142" s="162"/>
      <c r="J142" s="162"/>
      <c r="K142" s="162"/>
      <c r="L142" s="162"/>
      <c r="M142" s="162"/>
      <c r="N142" s="162"/>
      <c r="O142" s="163"/>
      <c r="P142" s="162"/>
      <c r="Q142" s="162"/>
      <c r="R142" s="162"/>
      <c r="S142" s="162"/>
      <c r="T142" s="162"/>
      <c r="U142" s="162"/>
      <c r="V142" s="162"/>
      <c r="W142" s="162"/>
      <c r="X142" s="162"/>
      <c r="Y142" s="162"/>
      <c r="Z142" s="162"/>
      <c r="AA142" s="164"/>
      <c r="AB142" s="164"/>
      <c r="AC142" s="164"/>
      <c r="AD142" s="164"/>
      <c r="AE142" s="164"/>
      <c r="AF142" s="164"/>
      <c r="AG142" s="164"/>
      <c r="AH142" s="164"/>
      <c r="AI142" s="164"/>
      <c r="AJ142" s="164"/>
      <c r="AK142" s="164"/>
      <c r="AL142" s="164"/>
    </row>
    <row r="143" ht="14.25" customHeight="1">
      <c r="A143" s="164"/>
      <c r="B143" s="162"/>
      <c r="C143" s="162"/>
      <c r="D143" s="162"/>
      <c r="E143" s="163"/>
      <c r="F143" s="162"/>
      <c r="G143" s="162"/>
      <c r="H143" s="162"/>
      <c r="I143" s="162"/>
      <c r="J143" s="162"/>
      <c r="K143" s="162"/>
      <c r="L143" s="162"/>
      <c r="M143" s="162"/>
      <c r="N143" s="162"/>
      <c r="O143" s="163"/>
      <c r="P143" s="162"/>
      <c r="Q143" s="162"/>
      <c r="R143" s="162"/>
      <c r="S143" s="162"/>
      <c r="T143" s="162"/>
      <c r="U143" s="162"/>
      <c r="V143" s="162"/>
      <c r="W143" s="162"/>
      <c r="X143" s="162"/>
      <c r="Y143" s="162"/>
      <c r="Z143" s="162"/>
      <c r="AA143" s="164"/>
      <c r="AB143" s="164"/>
      <c r="AC143" s="164"/>
      <c r="AD143" s="164"/>
      <c r="AE143" s="164"/>
      <c r="AF143" s="164"/>
      <c r="AG143" s="164"/>
      <c r="AH143" s="164"/>
      <c r="AI143" s="164"/>
      <c r="AJ143" s="164"/>
      <c r="AK143" s="164"/>
      <c r="AL143" s="164"/>
    </row>
    <row r="144" ht="14.25" customHeight="1">
      <c r="A144" s="164"/>
      <c r="B144" s="162"/>
      <c r="C144" s="162"/>
      <c r="D144" s="162"/>
      <c r="E144" s="163"/>
      <c r="F144" s="162"/>
      <c r="G144" s="162"/>
      <c r="H144" s="162"/>
      <c r="I144" s="162"/>
      <c r="J144" s="162"/>
      <c r="K144" s="162"/>
      <c r="L144" s="162"/>
      <c r="M144" s="162"/>
      <c r="N144" s="162"/>
      <c r="O144" s="163"/>
      <c r="P144" s="162"/>
      <c r="Q144" s="162"/>
      <c r="R144" s="162"/>
      <c r="S144" s="162"/>
      <c r="T144" s="162"/>
      <c r="U144" s="162"/>
      <c r="V144" s="162"/>
      <c r="W144" s="162"/>
      <c r="X144" s="162"/>
      <c r="Y144" s="162"/>
      <c r="Z144" s="162"/>
      <c r="AA144" s="164"/>
      <c r="AB144" s="164"/>
      <c r="AC144" s="164"/>
      <c r="AD144" s="164"/>
      <c r="AE144" s="164"/>
      <c r="AF144" s="164"/>
      <c r="AG144" s="164"/>
      <c r="AH144" s="164"/>
      <c r="AI144" s="164"/>
      <c r="AJ144" s="164"/>
      <c r="AK144" s="164"/>
      <c r="AL144" s="164"/>
    </row>
    <row r="145" ht="14.25" customHeight="1">
      <c r="A145" s="164"/>
      <c r="B145" s="162"/>
      <c r="C145" s="162"/>
      <c r="D145" s="162"/>
      <c r="E145" s="163"/>
      <c r="F145" s="162"/>
      <c r="G145" s="162"/>
      <c r="H145" s="162"/>
      <c r="I145" s="162"/>
      <c r="J145" s="162"/>
      <c r="K145" s="162"/>
      <c r="L145" s="162"/>
      <c r="M145" s="162"/>
      <c r="N145" s="162"/>
      <c r="O145" s="163"/>
      <c r="P145" s="162"/>
      <c r="Q145" s="162"/>
      <c r="R145" s="162"/>
      <c r="S145" s="162"/>
      <c r="T145" s="162"/>
      <c r="U145" s="162"/>
      <c r="V145" s="162"/>
      <c r="W145" s="162"/>
      <c r="X145" s="162"/>
      <c r="Y145" s="162"/>
      <c r="Z145" s="162"/>
      <c r="AA145" s="164"/>
      <c r="AB145" s="164"/>
      <c r="AC145" s="164"/>
      <c r="AD145" s="164"/>
      <c r="AE145" s="164"/>
      <c r="AF145" s="164"/>
      <c r="AG145" s="164"/>
      <c r="AH145" s="164"/>
      <c r="AI145" s="164"/>
      <c r="AJ145" s="164"/>
      <c r="AK145" s="164"/>
      <c r="AL145" s="164"/>
    </row>
    <row r="146" ht="14.25" customHeight="1">
      <c r="A146" s="164"/>
      <c r="B146" s="162"/>
      <c r="C146" s="162"/>
      <c r="D146" s="162"/>
      <c r="E146" s="163"/>
      <c r="F146" s="162"/>
      <c r="G146" s="162"/>
      <c r="H146" s="162"/>
      <c r="I146" s="162"/>
      <c r="J146" s="162"/>
      <c r="K146" s="162"/>
      <c r="L146" s="162"/>
      <c r="M146" s="162"/>
      <c r="N146" s="162"/>
      <c r="O146" s="163"/>
      <c r="P146" s="162"/>
      <c r="Q146" s="162"/>
      <c r="R146" s="162"/>
      <c r="S146" s="162"/>
      <c r="T146" s="162"/>
      <c r="U146" s="162"/>
      <c r="V146" s="162"/>
      <c r="W146" s="162"/>
      <c r="X146" s="162"/>
      <c r="Y146" s="162"/>
      <c r="Z146" s="162"/>
      <c r="AA146" s="164"/>
      <c r="AB146" s="164"/>
      <c r="AC146" s="164"/>
      <c r="AD146" s="164"/>
      <c r="AE146" s="164"/>
      <c r="AF146" s="164"/>
      <c r="AG146" s="164"/>
      <c r="AH146" s="164"/>
      <c r="AI146" s="164"/>
      <c r="AJ146" s="164"/>
      <c r="AK146" s="164"/>
      <c r="AL146" s="164"/>
    </row>
    <row r="147" ht="14.25" customHeight="1">
      <c r="A147" s="164"/>
      <c r="B147" s="162"/>
      <c r="C147" s="162"/>
      <c r="D147" s="162"/>
      <c r="E147" s="163"/>
      <c r="F147" s="162"/>
      <c r="G147" s="162"/>
      <c r="H147" s="162"/>
      <c r="I147" s="162"/>
      <c r="J147" s="162"/>
      <c r="K147" s="162"/>
      <c r="L147" s="162"/>
      <c r="M147" s="162"/>
      <c r="N147" s="162"/>
      <c r="O147" s="163"/>
      <c r="P147" s="162"/>
      <c r="Q147" s="162"/>
      <c r="R147" s="162"/>
      <c r="S147" s="162"/>
      <c r="T147" s="162"/>
      <c r="U147" s="162"/>
      <c r="V147" s="162"/>
      <c r="W147" s="162"/>
      <c r="X147" s="162"/>
      <c r="Y147" s="162"/>
      <c r="Z147" s="162"/>
      <c r="AA147" s="164"/>
      <c r="AB147" s="164"/>
      <c r="AC147" s="164"/>
      <c r="AD147" s="164"/>
      <c r="AE147" s="164"/>
      <c r="AF147" s="164"/>
      <c r="AG147" s="164"/>
      <c r="AH147" s="164"/>
      <c r="AI147" s="164"/>
      <c r="AJ147" s="164"/>
      <c r="AK147" s="164"/>
      <c r="AL147" s="164"/>
    </row>
    <row r="148" ht="14.25" customHeight="1">
      <c r="A148" s="164"/>
      <c r="B148" s="162"/>
      <c r="C148" s="162"/>
      <c r="D148" s="162"/>
      <c r="E148" s="163"/>
      <c r="F148" s="162"/>
      <c r="G148" s="162"/>
      <c r="H148" s="162"/>
      <c r="I148" s="162"/>
      <c r="J148" s="162"/>
      <c r="K148" s="162"/>
      <c r="L148" s="162"/>
      <c r="M148" s="162"/>
      <c r="N148" s="162"/>
      <c r="O148" s="163"/>
      <c r="P148" s="162"/>
      <c r="Q148" s="162"/>
      <c r="R148" s="162"/>
      <c r="S148" s="162"/>
      <c r="T148" s="162"/>
      <c r="U148" s="162"/>
      <c r="V148" s="162"/>
      <c r="W148" s="162"/>
      <c r="X148" s="162"/>
      <c r="Y148" s="162"/>
      <c r="Z148" s="162"/>
      <c r="AA148" s="164"/>
      <c r="AB148" s="164"/>
      <c r="AC148" s="164"/>
      <c r="AD148" s="164"/>
      <c r="AE148" s="164"/>
      <c r="AF148" s="164"/>
      <c r="AG148" s="164"/>
      <c r="AH148" s="164"/>
      <c r="AI148" s="164"/>
      <c r="AJ148" s="164"/>
      <c r="AK148" s="164"/>
      <c r="AL148" s="164"/>
    </row>
    <row r="149" ht="14.25" customHeight="1">
      <c r="A149" s="164"/>
      <c r="B149" s="162"/>
      <c r="C149" s="162"/>
      <c r="D149" s="162"/>
      <c r="E149" s="163"/>
      <c r="F149" s="162"/>
      <c r="G149" s="162"/>
      <c r="H149" s="162"/>
      <c r="I149" s="162"/>
      <c r="J149" s="162"/>
      <c r="K149" s="162"/>
      <c r="L149" s="162"/>
      <c r="M149" s="162"/>
      <c r="N149" s="162"/>
      <c r="O149" s="163"/>
      <c r="P149" s="162"/>
      <c r="Q149" s="162"/>
      <c r="R149" s="162"/>
      <c r="S149" s="162"/>
      <c r="T149" s="162"/>
      <c r="U149" s="162"/>
      <c r="V149" s="162"/>
      <c r="W149" s="162"/>
      <c r="X149" s="162"/>
      <c r="Y149" s="162"/>
      <c r="Z149" s="162"/>
      <c r="AA149" s="164"/>
      <c r="AB149" s="164"/>
      <c r="AC149" s="164"/>
      <c r="AD149" s="164"/>
      <c r="AE149" s="164"/>
      <c r="AF149" s="164"/>
      <c r="AG149" s="164"/>
      <c r="AH149" s="164"/>
      <c r="AI149" s="164"/>
      <c r="AJ149" s="164"/>
      <c r="AK149" s="164"/>
      <c r="AL149" s="164"/>
    </row>
    <row r="150" ht="14.25" customHeight="1">
      <c r="A150" s="164"/>
      <c r="B150" s="162"/>
      <c r="C150" s="162"/>
      <c r="D150" s="162"/>
      <c r="E150" s="163"/>
      <c r="F150" s="162"/>
      <c r="G150" s="162"/>
      <c r="H150" s="162"/>
      <c r="I150" s="162"/>
      <c r="J150" s="162"/>
      <c r="K150" s="162"/>
      <c r="L150" s="162"/>
      <c r="M150" s="162"/>
      <c r="N150" s="162"/>
      <c r="O150" s="163"/>
      <c r="P150" s="162"/>
      <c r="Q150" s="162"/>
      <c r="R150" s="162"/>
      <c r="S150" s="162"/>
      <c r="T150" s="162"/>
      <c r="U150" s="162"/>
      <c r="V150" s="162"/>
      <c r="W150" s="162"/>
      <c r="X150" s="162"/>
      <c r="Y150" s="162"/>
      <c r="Z150" s="162"/>
      <c r="AA150" s="164"/>
      <c r="AB150" s="164"/>
      <c r="AC150" s="164"/>
      <c r="AD150" s="164"/>
      <c r="AE150" s="164"/>
      <c r="AF150" s="164"/>
      <c r="AG150" s="164"/>
      <c r="AH150" s="164"/>
      <c r="AI150" s="164"/>
      <c r="AJ150" s="164"/>
      <c r="AK150" s="164"/>
      <c r="AL150" s="164"/>
    </row>
    <row r="151" ht="14.25" customHeight="1">
      <c r="A151" s="164"/>
      <c r="B151" s="162"/>
      <c r="C151" s="162"/>
      <c r="D151" s="162"/>
      <c r="E151" s="163"/>
      <c r="F151" s="162"/>
      <c r="G151" s="162"/>
      <c r="H151" s="162"/>
      <c r="I151" s="162"/>
      <c r="J151" s="162"/>
      <c r="K151" s="162"/>
      <c r="L151" s="162"/>
      <c r="M151" s="162"/>
      <c r="N151" s="162"/>
      <c r="O151" s="163"/>
      <c r="P151" s="162"/>
      <c r="Q151" s="162"/>
      <c r="R151" s="162"/>
      <c r="S151" s="162"/>
      <c r="T151" s="162"/>
      <c r="U151" s="162"/>
      <c r="V151" s="162"/>
      <c r="W151" s="162"/>
      <c r="X151" s="162"/>
      <c r="Y151" s="162"/>
      <c r="Z151" s="162"/>
      <c r="AA151" s="164"/>
      <c r="AB151" s="164"/>
      <c r="AC151" s="164"/>
      <c r="AD151" s="164"/>
      <c r="AE151" s="164"/>
      <c r="AF151" s="164"/>
      <c r="AG151" s="164"/>
      <c r="AH151" s="164"/>
      <c r="AI151" s="164"/>
      <c r="AJ151" s="164"/>
      <c r="AK151" s="164"/>
      <c r="AL151" s="164"/>
    </row>
    <row r="152" ht="14.25" customHeight="1">
      <c r="A152" s="164"/>
      <c r="B152" s="162"/>
      <c r="C152" s="162"/>
      <c r="D152" s="162"/>
      <c r="E152" s="163"/>
      <c r="F152" s="162"/>
      <c r="G152" s="162"/>
      <c r="H152" s="162"/>
      <c r="I152" s="162"/>
      <c r="J152" s="162"/>
      <c r="K152" s="162"/>
      <c r="L152" s="162"/>
      <c r="M152" s="162"/>
      <c r="N152" s="162"/>
      <c r="O152" s="163"/>
      <c r="P152" s="162"/>
      <c r="Q152" s="162"/>
      <c r="R152" s="162"/>
      <c r="S152" s="162"/>
      <c r="T152" s="162"/>
      <c r="U152" s="162"/>
      <c r="V152" s="162"/>
      <c r="W152" s="162"/>
      <c r="X152" s="162"/>
      <c r="Y152" s="162"/>
      <c r="Z152" s="162"/>
      <c r="AA152" s="164"/>
      <c r="AB152" s="164"/>
      <c r="AC152" s="164"/>
      <c r="AD152" s="164"/>
      <c r="AE152" s="164"/>
      <c r="AF152" s="164"/>
      <c r="AG152" s="164"/>
      <c r="AH152" s="164"/>
      <c r="AI152" s="164"/>
      <c r="AJ152" s="164"/>
      <c r="AK152" s="164"/>
      <c r="AL152" s="164"/>
    </row>
    <row r="153" ht="14.25" customHeight="1">
      <c r="A153" s="164"/>
      <c r="B153" s="162"/>
      <c r="C153" s="162"/>
      <c r="D153" s="162"/>
      <c r="E153" s="163"/>
      <c r="F153" s="162"/>
      <c r="G153" s="162"/>
      <c r="H153" s="162"/>
      <c r="I153" s="162"/>
      <c r="J153" s="162"/>
      <c r="K153" s="162"/>
      <c r="L153" s="162"/>
      <c r="M153" s="162"/>
      <c r="N153" s="162"/>
      <c r="O153" s="163"/>
      <c r="P153" s="162"/>
      <c r="Q153" s="162"/>
      <c r="R153" s="162"/>
      <c r="S153" s="162"/>
      <c r="T153" s="162"/>
      <c r="U153" s="162"/>
      <c r="V153" s="162"/>
      <c r="W153" s="162"/>
      <c r="X153" s="162"/>
      <c r="Y153" s="162"/>
      <c r="Z153" s="162"/>
      <c r="AA153" s="164"/>
      <c r="AB153" s="164"/>
      <c r="AC153" s="164"/>
      <c r="AD153" s="164"/>
      <c r="AE153" s="164"/>
      <c r="AF153" s="164"/>
      <c r="AG153" s="164"/>
      <c r="AH153" s="164"/>
      <c r="AI153" s="164"/>
      <c r="AJ153" s="164"/>
      <c r="AK153" s="164"/>
      <c r="AL153" s="164"/>
    </row>
    <row r="154" ht="14.25" customHeight="1">
      <c r="A154" s="164"/>
      <c r="B154" s="162"/>
      <c r="C154" s="162"/>
      <c r="D154" s="162"/>
      <c r="E154" s="163"/>
      <c r="F154" s="162"/>
      <c r="G154" s="162"/>
      <c r="H154" s="162"/>
      <c r="I154" s="162"/>
      <c r="J154" s="162"/>
      <c r="K154" s="162"/>
      <c r="L154" s="162"/>
      <c r="M154" s="162"/>
      <c r="N154" s="162"/>
      <c r="O154" s="163"/>
      <c r="P154" s="162"/>
      <c r="Q154" s="162"/>
      <c r="R154" s="162"/>
      <c r="S154" s="162"/>
      <c r="T154" s="162"/>
      <c r="U154" s="162"/>
      <c r="V154" s="162"/>
      <c r="W154" s="162"/>
      <c r="X154" s="162"/>
      <c r="Y154" s="162"/>
      <c r="Z154" s="162"/>
      <c r="AA154" s="164"/>
      <c r="AB154" s="164"/>
      <c r="AC154" s="164"/>
      <c r="AD154" s="164"/>
      <c r="AE154" s="164"/>
      <c r="AF154" s="164"/>
      <c r="AG154" s="164"/>
      <c r="AH154" s="164"/>
      <c r="AI154" s="164"/>
      <c r="AJ154" s="164"/>
      <c r="AK154" s="164"/>
      <c r="AL154" s="164"/>
    </row>
    <row r="155" ht="14.25" customHeight="1">
      <c r="A155" s="164"/>
      <c r="B155" s="162"/>
      <c r="C155" s="162"/>
      <c r="D155" s="162"/>
      <c r="E155" s="163"/>
      <c r="F155" s="162"/>
      <c r="G155" s="162"/>
      <c r="H155" s="162"/>
      <c r="I155" s="162"/>
      <c r="J155" s="162"/>
      <c r="K155" s="162"/>
      <c r="L155" s="162"/>
      <c r="M155" s="162"/>
      <c r="N155" s="162"/>
      <c r="O155" s="163"/>
      <c r="P155" s="162"/>
      <c r="Q155" s="162"/>
      <c r="R155" s="162"/>
      <c r="S155" s="162"/>
      <c r="T155" s="162"/>
      <c r="U155" s="162"/>
      <c r="V155" s="162"/>
      <c r="W155" s="162"/>
      <c r="X155" s="162"/>
      <c r="Y155" s="162"/>
      <c r="Z155" s="162"/>
      <c r="AA155" s="164"/>
      <c r="AB155" s="164"/>
      <c r="AC155" s="164"/>
      <c r="AD155" s="164"/>
      <c r="AE155" s="164"/>
      <c r="AF155" s="164"/>
      <c r="AG155" s="164"/>
      <c r="AH155" s="164"/>
      <c r="AI155" s="164"/>
      <c r="AJ155" s="164"/>
      <c r="AK155" s="164"/>
      <c r="AL155" s="164"/>
    </row>
    <row r="156" ht="14.25" customHeight="1">
      <c r="A156" s="164"/>
      <c r="B156" s="162"/>
      <c r="C156" s="162"/>
      <c r="D156" s="162"/>
      <c r="E156" s="163"/>
      <c r="F156" s="162"/>
      <c r="G156" s="162"/>
      <c r="H156" s="162"/>
      <c r="I156" s="162"/>
      <c r="J156" s="162"/>
      <c r="K156" s="162"/>
      <c r="L156" s="162"/>
      <c r="M156" s="162"/>
      <c r="N156" s="162"/>
      <c r="O156" s="163"/>
      <c r="P156" s="162"/>
      <c r="Q156" s="162"/>
      <c r="R156" s="162"/>
      <c r="S156" s="162"/>
      <c r="T156" s="162"/>
      <c r="U156" s="162"/>
      <c r="V156" s="162"/>
      <c r="W156" s="162"/>
      <c r="X156" s="162"/>
      <c r="Y156" s="162"/>
      <c r="Z156" s="162"/>
      <c r="AA156" s="164"/>
      <c r="AB156" s="164"/>
      <c r="AC156" s="164"/>
      <c r="AD156" s="164"/>
      <c r="AE156" s="164"/>
      <c r="AF156" s="164"/>
      <c r="AG156" s="164"/>
      <c r="AH156" s="164"/>
      <c r="AI156" s="164"/>
      <c r="AJ156" s="164"/>
      <c r="AK156" s="164"/>
      <c r="AL156" s="164"/>
    </row>
    <row r="157" ht="14.25" customHeight="1">
      <c r="A157" s="164"/>
      <c r="B157" s="162"/>
      <c r="C157" s="162"/>
      <c r="D157" s="162"/>
      <c r="E157" s="163"/>
      <c r="F157" s="162"/>
      <c r="G157" s="162"/>
      <c r="H157" s="162"/>
      <c r="I157" s="162"/>
      <c r="J157" s="162"/>
      <c r="K157" s="162"/>
      <c r="L157" s="162"/>
      <c r="M157" s="162"/>
      <c r="N157" s="162"/>
      <c r="O157" s="163"/>
      <c r="P157" s="162"/>
      <c r="Q157" s="162"/>
      <c r="R157" s="162"/>
      <c r="S157" s="162"/>
      <c r="T157" s="162"/>
      <c r="U157" s="162"/>
      <c r="V157" s="162"/>
      <c r="W157" s="162"/>
      <c r="X157" s="162"/>
      <c r="Y157" s="162"/>
      <c r="Z157" s="162"/>
      <c r="AA157" s="164"/>
      <c r="AB157" s="164"/>
      <c r="AC157" s="164"/>
      <c r="AD157" s="164"/>
      <c r="AE157" s="164"/>
      <c r="AF157" s="164"/>
      <c r="AG157" s="164"/>
      <c r="AH157" s="164"/>
      <c r="AI157" s="164"/>
      <c r="AJ157" s="164"/>
      <c r="AK157" s="164"/>
      <c r="AL157" s="164"/>
    </row>
    <row r="158" ht="14.25" customHeight="1">
      <c r="A158" s="164"/>
      <c r="B158" s="162"/>
      <c r="C158" s="162"/>
      <c r="D158" s="162"/>
      <c r="E158" s="163"/>
      <c r="F158" s="162"/>
      <c r="G158" s="162"/>
      <c r="H158" s="162"/>
      <c r="I158" s="162"/>
      <c r="J158" s="162"/>
      <c r="K158" s="162"/>
      <c r="L158" s="162"/>
      <c r="M158" s="162"/>
      <c r="N158" s="162"/>
      <c r="O158" s="163"/>
      <c r="P158" s="162"/>
      <c r="Q158" s="162"/>
      <c r="R158" s="162"/>
      <c r="S158" s="162"/>
      <c r="T158" s="162"/>
      <c r="U158" s="162"/>
      <c r="V158" s="162"/>
      <c r="W158" s="162"/>
      <c r="X158" s="162"/>
      <c r="Y158" s="162"/>
      <c r="Z158" s="162"/>
      <c r="AA158" s="164"/>
      <c r="AB158" s="164"/>
      <c r="AC158" s="164"/>
      <c r="AD158" s="164"/>
      <c r="AE158" s="164"/>
      <c r="AF158" s="164"/>
      <c r="AG158" s="164"/>
      <c r="AH158" s="164"/>
      <c r="AI158" s="164"/>
      <c r="AJ158" s="164"/>
      <c r="AK158" s="164"/>
      <c r="AL158" s="164"/>
    </row>
    <row r="159" ht="14.25" customHeight="1">
      <c r="A159" s="164"/>
      <c r="B159" s="162"/>
      <c r="C159" s="162"/>
      <c r="D159" s="162"/>
      <c r="E159" s="163"/>
      <c r="F159" s="162"/>
      <c r="G159" s="162"/>
      <c r="H159" s="162"/>
      <c r="I159" s="162"/>
      <c r="J159" s="162"/>
      <c r="K159" s="162"/>
      <c r="L159" s="162"/>
      <c r="M159" s="162"/>
      <c r="N159" s="162"/>
      <c r="O159" s="163"/>
      <c r="P159" s="162"/>
      <c r="Q159" s="162"/>
      <c r="R159" s="162"/>
      <c r="S159" s="162"/>
      <c r="T159" s="162"/>
      <c r="U159" s="162"/>
      <c r="V159" s="162"/>
      <c r="W159" s="162"/>
      <c r="X159" s="162"/>
      <c r="Y159" s="162"/>
      <c r="Z159" s="162"/>
      <c r="AA159" s="164"/>
      <c r="AB159" s="164"/>
      <c r="AC159" s="164"/>
      <c r="AD159" s="164"/>
      <c r="AE159" s="164"/>
      <c r="AF159" s="164"/>
      <c r="AG159" s="164"/>
      <c r="AH159" s="164"/>
      <c r="AI159" s="164"/>
      <c r="AJ159" s="164"/>
      <c r="AK159" s="164"/>
      <c r="AL159" s="164"/>
    </row>
    <row r="160" ht="14.25" customHeight="1">
      <c r="A160" s="164"/>
      <c r="B160" s="162"/>
      <c r="C160" s="162"/>
      <c r="D160" s="162"/>
      <c r="E160" s="163"/>
      <c r="F160" s="162"/>
      <c r="G160" s="162"/>
      <c r="H160" s="162"/>
      <c r="I160" s="162"/>
      <c r="J160" s="162"/>
      <c r="K160" s="162"/>
      <c r="L160" s="162"/>
      <c r="M160" s="162"/>
      <c r="N160" s="162"/>
      <c r="O160" s="163"/>
      <c r="P160" s="162"/>
      <c r="Q160" s="162"/>
      <c r="R160" s="162"/>
      <c r="S160" s="162"/>
      <c r="T160" s="162"/>
      <c r="U160" s="162"/>
      <c r="V160" s="162"/>
      <c r="W160" s="162"/>
      <c r="X160" s="162"/>
      <c r="Y160" s="162"/>
      <c r="Z160" s="162"/>
      <c r="AA160" s="164"/>
      <c r="AB160" s="164"/>
      <c r="AC160" s="164"/>
      <c r="AD160" s="164"/>
      <c r="AE160" s="164"/>
      <c r="AF160" s="164"/>
      <c r="AG160" s="164"/>
      <c r="AH160" s="164"/>
      <c r="AI160" s="164"/>
      <c r="AJ160" s="164"/>
      <c r="AK160" s="164"/>
      <c r="AL160" s="164"/>
    </row>
    <row r="161" ht="14.25" customHeight="1">
      <c r="A161" s="164"/>
      <c r="B161" s="162"/>
      <c r="C161" s="162"/>
      <c r="D161" s="162"/>
      <c r="E161" s="163"/>
      <c r="F161" s="162"/>
      <c r="G161" s="162"/>
      <c r="H161" s="162"/>
      <c r="I161" s="162"/>
      <c r="J161" s="162"/>
      <c r="K161" s="162"/>
      <c r="L161" s="162"/>
      <c r="M161" s="162"/>
      <c r="N161" s="162"/>
      <c r="O161" s="163"/>
      <c r="P161" s="162"/>
      <c r="Q161" s="162"/>
      <c r="R161" s="162"/>
      <c r="S161" s="162"/>
      <c r="T161" s="162"/>
      <c r="U161" s="162"/>
      <c r="V161" s="162"/>
      <c r="W161" s="162"/>
      <c r="X161" s="162"/>
      <c r="Y161" s="162"/>
      <c r="Z161" s="162"/>
      <c r="AA161" s="164"/>
      <c r="AB161" s="164"/>
      <c r="AC161" s="164"/>
      <c r="AD161" s="164"/>
      <c r="AE161" s="164"/>
      <c r="AF161" s="164"/>
      <c r="AG161" s="164"/>
      <c r="AH161" s="164"/>
      <c r="AI161" s="164"/>
      <c r="AJ161" s="164"/>
      <c r="AK161" s="164"/>
      <c r="AL161" s="164"/>
    </row>
    <row r="162" ht="14.25" customHeight="1">
      <c r="A162" s="164"/>
      <c r="B162" s="162"/>
      <c r="C162" s="162"/>
      <c r="D162" s="162"/>
      <c r="E162" s="163"/>
      <c r="F162" s="162"/>
      <c r="G162" s="162"/>
      <c r="H162" s="162"/>
      <c r="I162" s="162"/>
      <c r="J162" s="162"/>
      <c r="K162" s="162"/>
      <c r="L162" s="162"/>
      <c r="M162" s="162"/>
      <c r="N162" s="162"/>
      <c r="O162" s="163"/>
      <c r="P162" s="162"/>
      <c r="Q162" s="162"/>
      <c r="R162" s="162"/>
      <c r="S162" s="162"/>
      <c r="T162" s="162"/>
      <c r="U162" s="162"/>
      <c r="V162" s="162"/>
      <c r="W162" s="162"/>
      <c r="X162" s="162"/>
      <c r="Y162" s="162"/>
      <c r="Z162" s="162"/>
      <c r="AA162" s="164"/>
      <c r="AB162" s="164"/>
      <c r="AC162" s="164"/>
      <c r="AD162" s="164"/>
      <c r="AE162" s="164"/>
      <c r="AF162" s="164"/>
      <c r="AG162" s="164"/>
      <c r="AH162" s="164"/>
      <c r="AI162" s="164"/>
      <c r="AJ162" s="164"/>
      <c r="AK162" s="164"/>
      <c r="AL162" s="164"/>
    </row>
    <row r="163" ht="14.25" customHeight="1">
      <c r="A163" s="164"/>
      <c r="B163" s="162"/>
      <c r="C163" s="162"/>
      <c r="D163" s="162"/>
      <c r="E163" s="163"/>
      <c r="F163" s="162"/>
      <c r="G163" s="162"/>
      <c r="H163" s="162"/>
      <c r="I163" s="162"/>
      <c r="J163" s="162"/>
      <c r="K163" s="162"/>
      <c r="L163" s="162"/>
      <c r="M163" s="162"/>
      <c r="N163" s="162"/>
      <c r="O163" s="163"/>
      <c r="P163" s="162"/>
      <c r="Q163" s="162"/>
      <c r="R163" s="162"/>
      <c r="S163" s="162"/>
      <c r="T163" s="162"/>
      <c r="U163" s="162"/>
      <c r="V163" s="162"/>
      <c r="W163" s="162"/>
      <c r="X163" s="162"/>
      <c r="Y163" s="162"/>
      <c r="Z163" s="162"/>
      <c r="AA163" s="164"/>
      <c r="AB163" s="164"/>
      <c r="AC163" s="164"/>
      <c r="AD163" s="164"/>
      <c r="AE163" s="164"/>
      <c r="AF163" s="164"/>
      <c r="AG163" s="164"/>
      <c r="AH163" s="164"/>
      <c r="AI163" s="164"/>
      <c r="AJ163" s="164"/>
      <c r="AK163" s="164"/>
      <c r="AL163" s="164"/>
    </row>
    <row r="164" ht="14.25" customHeight="1">
      <c r="A164" s="164"/>
      <c r="B164" s="162"/>
      <c r="C164" s="162"/>
      <c r="D164" s="162"/>
      <c r="E164" s="163"/>
      <c r="F164" s="162"/>
      <c r="G164" s="162"/>
      <c r="H164" s="162"/>
      <c r="I164" s="162"/>
      <c r="J164" s="162"/>
      <c r="K164" s="162"/>
      <c r="L164" s="162"/>
      <c r="M164" s="162"/>
      <c r="N164" s="162"/>
      <c r="O164" s="163"/>
      <c r="P164" s="162"/>
      <c r="Q164" s="162"/>
      <c r="R164" s="162"/>
      <c r="S164" s="162"/>
      <c r="T164" s="162"/>
      <c r="U164" s="162"/>
      <c r="V164" s="162"/>
      <c r="W164" s="162"/>
      <c r="X164" s="162"/>
      <c r="Y164" s="162"/>
      <c r="Z164" s="162"/>
      <c r="AA164" s="164"/>
      <c r="AB164" s="164"/>
      <c r="AC164" s="164"/>
      <c r="AD164" s="164"/>
      <c r="AE164" s="164"/>
      <c r="AF164" s="164"/>
      <c r="AG164" s="164"/>
      <c r="AH164" s="164"/>
      <c r="AI164" s="164"/>
      <c r="AJ164" s="164"/>
      <c r="AK164" s="164"/>
      <c r="AL164" s="164"/>
    </row>
    <row r="165" ht="14.25" customHeight="1">
      <c r="A165" s="164"/>
      <c r="B165" s="162"/>
      <c r="C165" s="162"/>
      <c r="D165" s="162"/>
      <c r="E165" s="163"/>
      <c r="F165" s="162"/>
      <c r="G165" s="162"/>
      <c r="H165" s="162"/>
      <c r="I165" s="162"/>
      <c r="J165" s="162"/>
      <c r="K165" s="162"/>
      <c r="L165" s="162"/>
      <c r="M165" s="162"/>
      <c r="N165" s="162"/>
      <c r="O165" s="163"/>
      <c r="P165" s="162"/>
      <c r="Q165" s="162"/>
      <c r="R165" s="162"/>
      <c r="S165" s="162"/>
      <c r="T165" s="162"/>
      <c r="U165" s="162"/>
      <c r="V165" s="162"/>
      <c r="W165" s="162"/>
      <c r="X165" s="162"/>
      <c r="Y165" s="162"/>
      <c r="Z165" s="162"/>
      <c r="AA165" s="164"/>
      <c r="AB165" s="164"/>
      <c r="AC165" s="164"/>
      <c r="AD165" s="164"/>
      <c r="AE165" s="164"/>
      <c r="AF165" s="164"/>
      <c r="AG165" s="164"/>
      <c r="AH165" s="164"/>
      <c r="AI165" s="164"/>
      <c r="AJ165" s="164"/>
      <c r="AK165" s="164"/>
      <c r="AL165" s="164"/>
    </row>
    <row r="166" ht="14.25" customHeight="1">
      <c r="A166" s="164"/>
      <c r="B166" s="162"/>
      <c r="C166" s="162"/>
      <c r="D166" s="162"/>
      <c r="E166" s="163"/>
      <c r="F166" s="162"/>
      <c r="G166" s="162"/>
      <c r="H166" s="162"/>
      <c r="I166" s="162"/>
      <c r="J166" s="162"/>
      <c r="K166" s="162"/>
      <c r="L166" s="162"/>
      <c r="M166" s="162"/>
      <c r="N166" s="162"/>
      <c r="O166" s="163"/>
      <c r="P166" s="162"/>
      <c r="Q166" s="162"/>
      <c r="R166" s="162"/>
      <c r="S166" s="162"/>
      <c r="T166" s="162"/>
      <c r="U166" s="162"/>
      <c r="V166" s="162"/>
      <c r="W166" s="162"/>
      <c r="X166" s="162"/>
      <c r="Y166" s="162"/>
      <c r="Z166" s="162"/>
      <c r="AA166" s="164"/>
      <c r="AB166" s="164"/>
      <c r="AC166" s="164"/>
      <c r="AD166" s="164"/>
      <c r="AE166" s="164"/>
      <c r="AF166" s="164"/>
      <c r="AG166" s="164"/>
      <c r="AH166" s="164"/>
      <c r="AI166" s="164"/>
      <c r="AJ166" s="164"/>
      <c r="AK166" s="164"/>
      <c r="AL166" s="164"/>
    </row>
    <row r="167" ht="14.25" customHeight="1">
      <c r="A167" s="164"/>
      <c r="B167" s="162"/>
      <c r="C167" s="162"/>
      <c r="D167" s="162"/>
      <c r="E167" s="163"/>
      <c r="F167" s="162"/>
      <c r="G167" s="162"/>
      <c r="H167" s="162"/>
      <c r="I167" s="162"/>
      <c r="J167" s="162"/>
      <c r="K167" s="162"/>
      <c r="L167" s="162"/>
      <c r="M167" s="162"/>
      <c r="N167" s="162"/>
      <c r="O167" s="163"/>
      <c r="P167" s="162"/>
      <c r="Q167" s="162"/>
      <c r="R167" s="162"/>
      <c r="S167" s="162"/>
      <c r="T167" s="162"/>
      <c r="U167" s="162"/>
      <c r="V167" s="162"/>
      <c r="W167" s="162"/>
      <c r="X167" s="162"/>
      <c r="Y167" s="162"/>
      <c r="Z167" s="162"/>
      <c r="AA167" s="164"/>
      <c r="AB167" s="164"/>
      <c r="AC167" s="164"/>
      <c r="AD167" s="164"/>
      <c r="AE167" s="164"/>
      <c r="AF167" s="164"/>
      <c r="AG167" s="164"/>
      <c r="AH167" s="164"/>
      <c r="AI167" s="164"/>
      <c r="AJ167" s="164"/>
      <c r="AK167" s="164"/>
      <c r="AL167" s="164"/>
    </row>
    <row r="168" ht="14.25" customHeight="1">
      <c r="A168" s="164"/>
      <c r="B168" s="162"/>
      <c r="C168" s="162"/>
      <c r="D168" s="162"/>
      <c r="E168" s="163"/>
      <c r="F168" s="162"/>
      <c r="G168" s="162"/>
      <c r="H168" s="162"/>
      <c r="I168" s="162"/>
      <c r="J168" s="162"/>
      <c r="K168" s="162"/>
      <c r="L168" s="162"/>
      <c r="M168" s="162"/>
      <c r="N168" s="162"/>
      <c r="O168" s="163"/>
      <c r="P168" s="162"/>
      <c r="Q168" s="162"/>
      <c r="R168" s="162"/>
      <c r="S168" s="162"/>
      <c r="T168" s="162"/>
      <c r="U168" s="162"/>
      <c r="V168" s="162"/>
      <c r="W168" s="162"/>
      <c r="X168" s="162"/>
      <c r="Y168" s="162"/>
      <c r="Z168" s="162"/>
      <c r="AA168" s="164"/>
      <c r="AB168" s="164"/>
      <c r="AC168" s="164"/>
      <c r="AD168" s="164"/>
      <c r="AE168" s="164"/>
      <c r="AF168" s="164"/>
      <c r="AG168" s="164"/>
      <c r="AH168" s="164"/>
      <c r="AI168" s="164"/>
      <c r="AJ168" s="164"/>
      <c r="AK168" s="164"/>
      <c r="AL168" s="164"/>
    </row>
    <row r="169" ht="14.25" customHeight="1">
      <c r="A169" s="164"/>
      <c r="B169" s="162"/>
      <c r="C169" s="162"/>
      <c r="D169" s="162"/>
      <c r="E169" s="163"/>
      <c r="F169" s="162"/>
      <c r="G169" s="162"/>
      <c r="H169" s="162"/>
      <c r="I169" s="162"/>
      <c r="J169" s="162"/>
      <c r="K169" s="162"/>
      <c r="L169" s="162"/>
      <c r="M169" s="162"/>
      <c r="N169" s="162"/>
      <c r="O169" s="163"/>
      <c r="P169" s="162"/>
      <c r="Q169" s="162"/>
      <c r="R169" s="162"/>
      <c r="S169" s="162"/>
      <c r="T169" s="162"/>
      <c r="U169" s="162"/>
      <c r="V169" s="162"/>
      <c r="W169" s="162"/>
      <c r="X169" s="162"/>
      <c r="Y169" s="162"/>
      <c r="Z169" s="162"/>
      <c r="AA169" s="164"/>
      <c r="AB169" s="164"/>
      <c r="AC169" s="164"/>
      <c r="AD169" s="164"/>
      <c r="AE169" s="164"/>
      <c r="AF169" s="164"/>
      <c r="AG169" s="164"/>
      <c r="AH169" s="164"/>
      <c r="AI169" s="164"/>
      <c r="AJ169" s="164"/>
      <c r="AK169" s="164"/>
      <c r="AL169" s="164"/>
    </row>
    <row r="170" ht="14.25" customHeight="1">
      <c r="A170" s="164"/>
      <c r="B170" s="162"/>
      <c r="C170" s="162"/>
      <c r="D170" s="162"/>
      <c r="E170" s="163"/>
      <c r="F170" s="162"/>
      <c r="G170" s="162"/>
      <c r="H170" s="162"/>
      <c r="I170" s="162"/>
      <c r="J170" s="162"/>
      <c r="K170" s="162"/>
      <c r="L170" s="162"/>
      <c r="M170" s="162"/>
      <c r="N170" s="162"/>
      <c r="O170" s="163"/>
      <c r="P170" s="162"/>
      <c r="Q170" s="162"/>
      <c r="R170" s="162"/>
      <c r="S170" s="162"/>
      <c r="T170" s="162"/>
      <c r="U170" s="162"/>
      <c r="V170" s="162"/>
      <c r="W170" s="162"/>
      <c r="X170" s="162"/>
      <c r="Y170" s="162"/>
      <c r="Z170" s="162"/>
      <c r="AA170" s="164"/>
      <c r="AB170" s="164"/>
      <c r="AC170" s="164"/>
      <c r="AD170" s="164"/>
      <c r="AE170" s="164"/>
      <c r="AF170" s="164"/>
      <c r="AG170" s="164"/>
      <c r="AH170" s="164"/>
      <c r="AI170" s="164"/>
      <c r="AJ170" s="164"/>
      <c r="AK170" s="164"/>
      <c r="AL170" s="164"/>
    </row>
    <row r="171" ht="14.25" customHeight="1">
      <c r="A171" s="164"/>
      <c r="B171" s="162"/>
      <c r="C171" s="162"/>
      <c r="D171" s="162"/>
      <c r="E171" s="163"/>
      <c r="F171" s="162"/>
      <c r="G171" s="162"/>
      <c r="H171" s="162"/>
      <c r="I171" s="162"/>
      <c r="J171" s="162"/>
      <c r="K171" s="162"/>
      <c r="L171" s="162"/>
      <c r="M171" s="162"/>
      <c r="N171" s="162"/>
      <c r="O171" s="163"/>
      <c r="P171" s="162"/>
      <c r="Q171" s="162"/>
      <c r="R171" s="162"/>
      <c r="S171" s="162"/>
      <c r="T171" s="162"/>
      <c r="U171" s="162"/>
      <c r="V171" s="162"/>
      <c r="W171" s="162"/>
      <c r="X171" s="162"/>
      <c r="Y171" s="162"/>
      <c r="Z171" s="162"/>
      <c r="AA171" s="164"/>
      <c r="AB171" s="164"/>
      <c r="AC171" s="164"/>
      <c r="AD171" s="164"/>
      <c r="AE171" s="164"/>
      <c r="AF171" s="164"/>
      <c r="AG171" s="164"/>
      <c r="AH171" s="164"/>
      <c r="AI171" s="164"/>
      <c r="AJ171" s="164"/>
      <c r="AK171" s="164"/>
      <c r="AL171" s="164"/>
    </row>
    <row r="172" ht="14.25" customHeight="1">
      <c r="A172" s="164"/>
      <c r="B172" s="162"/>
      <c r="C172" s="162"/>
      <c r="D172" s="162"/>
      <c r="E172" s="163"/>
      <c r="F172" s="162"/>
      <c r="G172" s="162"/>
      <c r="H172" s="162"/>
      <c r="I172" s="162"/>
      <c r="J172" s="162"/>
      <c r="K172" s="162"/>
      <c r="L172" s="162"/>
      <c r="M172" s="162"/>
      <c r="N172" s="162"/>
      <c r="O172" s="163"/>
      <c r="P172" s="162"/>
      <c r="Q172" s="162"/>
      <c r="R172" s="162"/>
      <c r="S172" s="162"/>
      <c r="T172" s="162"/>
      <c r="U172" s="162"/>
      <c r="V172" s="162"/>
      <c r="W172" s="162"/>
      <c r="X172" s="162"/>
      <c r="Y172" s="162"/>
      <c r="Z172" s="162"/>
      <c r="AA172" s="164"/>
      <c r="AB172" s="164"/>
      <c r="AC172" s="164"/>
      <c r="AD172" s="164"/>
      <c r="AE172" s="164"/>
      <c r="AF172" s="164"/>
      <c r="AG172" s="164"/>
      <c r="AH172" s="164"/>
      <c r="AI172" s="164"/>
      <c r="AJ172" s="164"/>
      <c r="AK172" s="164"/>
      <c r="AL172" s="164"/>
    </row>
    <row r="173" ht="14.25" customHeight="1">
      <c r="A173" s="164"/>
      <c r="B173" s="162"/>
      <c r="C173" s="162"/>
      <c r="D173" s="162"/>
      <c r="E173" s="163"/>
      <c r="F173" s="162"/>
      <c r="G173" s="162"/>
      <c r="H173" s="162"/>
      <c r="I173" s="162"/>
      <c r="J173" s="162"/>
      <c r="K173" s="162"/>
      <c r="L173" s="162"/>
      <c r="M173" s="162"/>
      <c r="N173" s="162"/>
      <c r="O173" s="163"/>
      <c r="P173" s="162"/>
      <c r="Q173" s="162"/>
      <c r="R173" s="162"/>
      <c r="S173" s="162"/>
      <c r="T173" s="162"/>
      <c r="U173" s="162"/>
      <c r="V173" s="162"/>
      <c r="W173" s="162"/>
      <c r="X173" s="162"/>
      <c r="Y173" s="162"/>
      <c r="Z173" s="162"/>
      <c r="AA173" s="164"/>
      <c r="AB173" s="164"/>
      <c r="AC173" s="164"/>
      <c r="AD173" s="164"/>
      <c r="AE173" s="164"/>
      <c r="AF173" s="164"/>
      <c r="AG173" s="164"/>
      <c r="AH173" s="164"/>
      <c r="AI173" s="164"/>
      <c r="AJ173" s="164"/>
      <c r="AK173" s="164"/>
      <c r="AL173" s="164"/>
    </row>
    <row r="174" ht="14.25" customHeight="1">
      <c r="A174" s="164"/>
      <c r="B174" s="162"/>
      <c r="C174" s="162"/>
      <c r="D174" s="162"/>
      <c r="E174" s="163"/>
      <c r="F174" s="162"/>
      <c r="G174" s="162"/>
      <c r="H174" s="162"/>
      <c r="I174" s="162"/>
      <c r="J174" s="162"/>
      <c r="K174" s="162"/>
      <c r="L174" s="162"/>
      <c r="M174" s="162"/>
      <c r="N174" s="162"/>
      <c r="O174" s="163"/>
      <c r="P174" s="162"/>
      <c r="Q174" s="162"/>
      <c r="R174" s="162"/>
      <c r="S174" s="162"/>
      <c r="T174" s="162"/>
      <c r="U174" s="162"/>
      <c r="V174" s="162"/>
      <c r="W174" s="162"/>
      <c r="X174" s="162"/>
      <c r="Y174" s="162"/>
      <c r="Z174" s="162"/>
      <c r="AA174" s="164"/>
      <c r="AB174" s="164"/>
      <c r="AC174" s="164"/>
      <c r="AD174" s="164"/>
      <c r="AE174" s="164"/>
      <c r="AF174" s="164"/>
      <c r="AG174" s="164"/>
      <c r="AH174" s="164"/>
      <c r="AI174" s="164"/>
      <c r="AJ174" s="164"/>
      <c r="AK174" s="164"/>
      <c r="AL174" s="164"/>
    </row>
    <row r="175" ht="14.25" customHeight="1">
      <c r="A175" s="164"/>
      <c r="B175" s="162"/>
      <c r="C175" s="162"/>
      <c r="D175" s="162"/>
      <c r="E175" s="163"/>
      <c r="F175" s="162"/>
      <c r="G175" s="162"/>
      <c r="H175" s="162"/>
      <c r="I175" s="162"/>
      <c r="J175" s="162"/>
      <c r="K175" s="162"/>
      <c r="L175" s="162"/>
      <c r="M175" s="162"/>
      <c r="N175" s="162"/>
      <c r="O175" s="163"/>
      <c r="P175" s="162"/>
      <c r="Q175" s="162"/>
      <c r="R175" s="162"/>
      <c r="S175" s="162"/>
      <c r="T175" s="162"/>
      <c r="U175" s="162"/>
      <c r="V175" s="162"/>
      <c r="W175" s="162"/>
      <c r="X175" s="162"/>
      <c r="Y175" s="162"/>
      <c r="Z175" s="162"/>
      <c r="AA175" s="164"/>
      <c r="AB175" s="164"/>
      <c r="AC175" s="164"/>
      <c r="AD175" s="164"/>
      <c r="AE175" s="164"/>
      <c r="AF175" s="164"/>
      <c r="AG175" s="164"/>
      <c r="AH175" s="164"/>
      <c r="AI175" s="164"/>
      <c r="AJ175" s="164"/>
      <c r="AK175" s="164"/>
      <c r="AL175" s="164"/>
    </row>
    <row r="176" ht="14.25" customHeight="1">
      <c r="A176" s="164"/>
      <c r="B176" s="162"/>
      <c r="C176" s="162"/>
      <c r="D176" s="162"/>
      <c r="E176" s="163"/>
      <c r="F176" s="162"/>
      <c r="G176" s="162"/>
      <c r="H176" s="162"/>
      <c r="I176" s="162"/>
      <c r="J176" s="162"/>
      <c r="K176" s="162"/>
      <c r="L176" s="162"/>
      <c r="M176" s="162"/>
      <c r="N176" s="162"/>
      <c r="O176" s="163"/>
      <c r="P176" s="162"/>
      <c r="Q176" s="162"/>
      <c r="R176" s="162"/>
      <c r="S176" s="162"/>
      <c r="T176" s="162"/>
      <c r="U176" s="162"/>
      <c r="V176" s="162"/>
      <c r="W176" s="162"/>
      <c r="X176" s="162"/>
      <c r="Y176" s="162"/>
      <c r="Z176" s="162"/>
      <c r="AA176" s="164"/>
      <c r="AB176" s="164"/>
      <c r="AC176" s="164"/>
      <c r="AD176" s="164"/>
      <c r="AE176" s="164"/>
      <c r="AF176" s="164"/>
      <c r="AG176" s="164"/>
      <c r="AH176" s="164"/>
      <c r="AI176" s="164"/>
      <c r="AJ176" s="164"/>
      <c r="AK176" s="164"/>
      <c r="AL176" s="164"/>
    </row>
    <row r="177" ht="14.25" customHeight="1">
      <c r="A177" s="164"/>
      <c r="B177" s="162"/>
      <c r="C177" s="162"/>
      <c r="D177" s="162"/>
      <c r="E177" s="163"/>
      <c r="F177" s="162"/>
      <c r="G177" s="162"/>
      <c r="H177" s="162"/>
      <c r="I177" s="162"/>
      <c r="J177" s="162"/>
      <c r="K177" s="162"/>
      <c r="L177" s="162"/>
      <c r="M177" s="162"/>
      <c r="N177" s="162"/>
      <c r="O177" s="163"/>
      <c r="P177" s="162"/>
      <c r="Q177" s="162"/>
      <c r="R177" s="162"/>
      <c r="S177" s="162"/>
      <c r="T177" s="162"/>
      <c r="U177" s="162"/>
      <c r="V177" s="162"/>
      <c r="W177" s="162"/>
      <c r="X177" s="162"/>
      <c r="Y177" s="162"/>
      <c r="Z177" s="162"/>
      <c r="AA177" s="164"/>
      <c r="AB177" s="164"/>
      <c r="AC177" s="164"/>
      <c r="AD177" s="164"/>
      <c r="AE177" s="164"/>
      <c r="AF177" s="164"/>
      <c r="AG177" s="164"/>
      <c r="AH177" s="164"/>
      <c r="AI177" s="164"/>
      <c r="AJ177" s="164"/>
      <c r="AK177" s="164"/>
      <c r="AL177" s="164"/>
    </row>
    <row r="178" ht="14.25" customHeight="1">
      <c r="A178" s="164"/>
      <c r="B178" s="162"/>
      <c r="C178" s="162"/>
      <c r="D178" s="162"/>
      <c r="E178" s="163"/>
      <c r="F178" s="162"/>
      <c r="G178" s="162"/>
      <c r="H178" s="162"/>
      <c r="I178" s="162"/>
      <c r="J178" s="162"/>
      <c r="K178" s="162"/>
      <c r="L178" s="162"/>
      <c r="M178" s="162"/>
      <c r="N178" s="162"/>
      <c r="O178" s="163"/>
      <c r="P178" s="162"/>
      <c r="Q178" s="162"/>
      <c r="R178" s="162"/>
      <c r="S178" s="162"/>
      <c r="T178" s="162"/>
      <c r="U178" s="162"/>
      <c r="V178" s="162"/>
      <c r="W178" s="162"/>
      <c r="X178" s="162"/>
      <c r="Y178" s="162"/>
      <c r="Z178" s="162"/>
      <c r="AA178" s="164"/>
      <c r="AB178" s="164"/>
      <c r="AC178" s="164"/>
      <c r="AD178" s="164"/>
      <c r="AE178" s="164"/>
      <c r="AF178" s="164"/>
      <c r="AG178" s="164"/>
      <c r="AH178" s="164"/>
      <c r="AI178" s="164"/>
      <c r="AJ178" s="164"/>
      <c r="AK178" s="164"/>
      <c r="AL178" s="164"/>
    </row>
    <row r="179" ht="14.25" customHeight="1">
      <c r="A179" s="164"/>
      <c r="B179" s="162"/>
      <c r="C179" s="162"/>
      <c r="D179" s="162"/>
      <c r="E179" s="163"/>
      <c r="F179" s="162"/>
      <c r="G179" s="162"/>
      <c r="H179" s="162"/>
      <c r="I179" s="162"/>
      <c r="J179" s="162"/>
      <c r="K179" s="162"/>
      <c r="L179" s="162"/>
      <c r="M179" s="162"/>
      <c r="N179" s="162"/>
      <c r="O179" s="163"/>
      <c r="P179" s="162"/>
      <c r="Q179" s="162"/>
      <c r="R179" s="162"/>
      <c r="S179" s="162"/>
      <c r="T179" s="162"/>
      <c r="U179" s="162"/>
      <c r="V179" s="162"/>
      <c r="W179" s="162"/>
      <c r="X179" s="162"/>
      <c r="Y179" s="162"/>
      <c r="Z179" s="162"/>
      <c r="AA179" s="164"/>
      <c r="AB179" s="164"/>
      <c r="AC179" s="164"/>
      <c r="AD179" s="164"/>
      <c r="AE179" s="164"/>
      <c r="AF179" s="164"/>
      <c r="AG179" s="164"/>
      <c r="AH179" s="164"/>
      <c r="AI179" s="164"/>
      <c r="AJ179" s="164"/>
      <c r="AK179" s="164"/>
      <c r="AL179" s="164"/>
    </row>
    <row r="180" ht="14.25" customHeight="1">
      <c r="A180" s="164"/>
      <c r="B180" s="162"/>
      <c r="C180" s="162"/>
      <c r="D180" s="162"/>
      <c r="E180" s="163"/>
      <c r="F180" s="162"/>
      <c r="G180" s="162"/>
      <c r="H180" s="162"/>
      <c r="I180" s="162"/>
      <c r="J180" s="162"/>
      <c r="K180" s="162"/>
      <c r="L180" s="162"/>
      <c r="M180" s="162"/>
      <c r="N180" s="162"/>
      <c r="O180" s="163"/>
      <c r="P180" s="162"/>
      <c r="Q180" s="162"/>
      <c r="R180" s="162"/>
      <c r="S180" s="162"/>
      <c r="T180" s="162"/>
      <c r="U180" s="162"/>
      <c r="V180" s="162"/>
      <c r="W180" s="162"/>
      <c r="X180" s="162"/>
      <c r="Y180" s="162"/>
      <c r="Z180" s="162"/>
      <c r="AA180" s="164"/>
      <c r="AB180" s="164"/>
      <c r="AC180" s="164"/>
      <c r="AD180" s="164"/>
      <c r="AE180" s="164"/>
      <c r="AF180" s="164"/>
      <c r="AG180" s="164"/>
      <c r="AH180" s="164"/>
      <c r="AI180" s="164"/>
      <c r="AJ180" s="164"/>
      <c r="AK180" s="164"/>
      <c r="AL180" s="164"/>
    </row>
    <row r="181" ht="14.25" customHeight="1">
      <c r="A181" s="164"/>
      <c r="B181" s="162"/>
      <c r="C181" s="162"/>
      <c r="D181" s="162"/>
      <c r="E181" s="163"/>
      <c r="F181" s="162"/>
      <c r="G181" s="162"/>
      <c r="H181" s="162"/>
      <c r="I181" s="162"/>
      <c r="J181" s="162"/>
      <c r="K181" s="162"/>
      <c r="L181" s="162"/>
      <c r="M181" s="162"/>
      <c r="N181" s="162"/>
      <c r="O181" s="163"/>
      <c r="P181" s="162"/>
      <c r="Q181" s="162"/>
      <c r="R181" s="162"/>
      <c r="S181" s="162"/>
      <c r="T181" s="162"/>
      <c r="U181" s="162"/>
      <c r="V181" s="162"/>
      <c r="W181" s="162"/>
      <c r="X181" s="162"/>
      <c r="Y181" s="162"/>
      <c r="Z181" s="162"/>
      <c r="AA181" s="164"/>
      <c r="AB181" s="164"/>
      <c r="AC181" s="164"/>
      <c r="AD181" s="164"/>
      <c r="AE181" s="164"/>
      <c r="AF181" s="164"/>
      <c r="AG181" s="164"/>
      <c r="AH181" s="164"/>
      <c r="AI181" s="164"/>
      <c r="AJ181" s="164"/>
      <c r="AK181" s="164"/>
      <c r="AL181" s="164"/>
    </row>
    <row r="182" ht="14.25" customHeight="1">
      <c r="A182" s="164"/>
      <c r="B182" s="162"/>
      <c r="C182" s="162"/>
      <c r="D182" s="162"/>
      <c r="E182" s="163"/>
      <c r="F182" s="162"/>
      <c r="G182" s="162"/>
      <c r="H182" s="162"/>
      <c r="I182" s="162"/>
      <c r="J182" s="162"/>
      <c r="K182" s="162"/>
      <c r="L182" s="162"/>
      <c r="M182" s="162"/>
      <c r="N182" s="162"/>
      <c r="O182" s="163"/>
      <c r="P182" s="162"/>
      <c r="Q182" s="162"/>
      <c r="R182" s="162"/>
      <c r="S182" s="162"/>
      <c r="T182" s="162"/>
      <c r="U182" s="162"/>
      <c r="V182" s="162"/>
      <c r="W182" s="162"/>
      <c r="X182" s="162"/>
      <c r="Y182" s="162"/>
      <c r="Z182" s="162"/>
      <c r="AA182" s="164"/>
      <c r="AB182" s="164"/>
      <c r="AC182" s="164"/>
      <c r="AD182" s="164"/>
      <c r="AE182" s="164"/>
      <c r="AF182" s="164"/>
      <c r="AG182" s="164"/>
      <c r="AH182" s="164"/>
      <c r="AI182" s="164"/>
      <c r="AJ182" s="164"/>
      <c r="AK182" s="164"/>
      <c r="AL182" s="164"/>
    </row>
    <row r="183" ht="14.25" customHeight="1">
      <c r="A183" s="164"/>
      <c r="B183" s="162"/>
      <c r="C183" s="162"/>
      <c r="D183" s="162"/>
      <c r="E183" s="163"/>
      <c r="F183" s="162"/>
      <c r="G183" s="162"/>
      <c r="H183" s="162"/>
      <c r="I183" s="162"/>
      <c r="J183" s="162"/>
      <c r="K183" s="162"/>
      <c r="L183" s="162"/>
      <c r="M183" s="162"/>
      <c r="N183" s="162"/>
      <c r="O183" s="163"/>
      <c r="P183" s="162"/>
      <c r="Q183" s="162"/>
      <c r="R183" s="162"/>
      <c r="S183" s="162"/>
      <c r="T183" s="162"/>
      <c r="U183" s="162"/>
      <c r="V183" s="162"/>
      <c r="W183" s="162"/>
      <c r="X183" s="162"/>
      <c r="Y183" s="162"/>
      <c r="Z183" s="162"/>
      <c r="AA183" s="164"/>
      <c r="AB183" s="164"/>
      <c r="AC183" s="164"/>
      <c r="AD183" s="164"/>
      <c r="AE183" s="164"/>
      <c r="AF183" s="164"/>
      <c r="AG183" s="164"/>
      <c r="AH183" s="164"/>
      <c r="AI183" s="164"/>
      <c r="AJ183" s="164"/>
      <c r="AK183" s="164"/>
      <c r="AL183" s="164"/>
    </row>
    <row r="184" ht="14.25" customHeight="1">
      <c r="A184" s="164"/>
      <c r="B184" s="162"/>
      <c r="C184" s="162"/>
      <c r="D184" s="162"/>
      <c r="E184" s="163"/>
      <c r="F184" s="162"/>
      <c r="G184" s="162"/>
      <c r="H184" s="162"/>
      <c r="I184" s="162"/>
      <c r="J184" s="162"/>
      <c r="K184" s="162"/>
      <c r="L184" s="162"/>
      <c r="M184" s="162"/>
      <c r="N184" s="162"/>
      <c r="O184" s="163"/>
      <c r="P184" s="162"/>
      <c r="Q184" s="162"/>
      <c r="R184" s="162"/>
      <c r="S184" s="162"/>
      <c r="T184" s="162"/>
      <c r="U184" s="162"/>
      <c r="V184" s="162"/>
      <c r="W184" s="162"/>
      <c r="X184" s="162"/>
      <c r="Y184" s="162"/>
      <c r="Z184" s="162"/>
      <c r="AA184" s="164"/>
      <c r="AB184" s="164"/>
      <c r="AC184" s="164"/>
      <c r="AD184" s="164"/>
      <c r="AE184" s="164"/>
      <c r="AF184" s="164"/>
      <c r="AG184" s="164"/>
      <c r="AH184" s="164"/>
      <c r="AI184" s="164"/>
      <c r="AJ184" s="164"/>
      <c r="AK184" s="164"/>
      <c r="AL184" s="164"/>
    </row>
    <row r="185" ht="14.25" customHeight="1">
      <c r="A185" s="164"/>
      <c r="B185" s="162"/>
      <c r="C185" s="162"/>
      <c r="D185" s="162"/>
      <c r="E185" s="163"/>
      <c r="F185" s="162"/>
      <c r="G185" s="162"/>
      <c r="H185" s="162"/>
      <c r="I185" s="162"/>
      <c r="J185" s="162"/>
      <c r="K185" s="162"/>
      <c r="L185" s="162"/>
      <c r="M185" s="162"/>
      <c r="N185" s="162"/>
      <c r="O185" s="163"/>
      <c r="P185" s="162"/>
      <c r="Q185" s="162"/>
      <c r="R185" s="162"/>
      <c r="S185" s="162"/>
      <c r="T185" s="162"/>
      <c r="U185" s="162"/>
      <c r="V185" s="162"/>
      <c r="W185" s="162"/>
      <c r="X185" s="162"/>
      <c r="Y185" s="162"/>
      <c r="Z185" s="162"/>
      <c r="AA185" s="164"/>
      <c r="AB185" s="164"/>
      <c r="AC185" s="164"/>
      <c r="AD185" s="164"/>
      <c r="AE185" s="164"/>
      <c r="AF185" s="164"/>
      <c r="AG185" s="164"/>
      <c r="AH185" s="164"/>
      <c r="AI185" s="164"/>
      <c r="AJ185" s="164"/>
      <c r="AK185" s="164"/>
      <c r="AL185" s="164"/>
    </row>
    <row r="186" ht="14.25" customHeight="1">
      <c r="A186" s="164"/>
      <c r="B186" s="162"/>
      <c r="C186" s="162"/>
      <c r="D186" s="162"/>
      <c r="E186" s="163"/>
      <c r="F186" s="162"/>
      <c r="G186" s="162"/>
      <c r="H186" s="162"/>
      <c r="I186" s="162"/>
      <c r="J186" s="162"/>
      <c r="K186" s="162"/>
      <c r="L186" s="162"/>
      <c r="M186" s="162"/>
      <c r="N186" s="162"/>
      <c r="O186" s="163"/>
      <c r="P186" s="162"/>
      <c r="Q186" s="162"/>
      <c r="R186" s="162"/>
      <c r="S186" s="162"/>
      <c r="T186" s="162"/>
      <c r="U186" s="162"/>
      <c r="V186" s="162"/>
      <c r="W186" s="162"/>
      <c r="X186" s="162"/>
      <c r="Y186" s="162"/>
      <c r="Z186" s="162"/>
      <c r="AA186" s="164"/>
      <c r="AB186" s="164"/>
      <c r="AC186" s="164"/>
      <c r="AD186" s="164"/>
      <c r="AE186" s="164"/>
      <c r="AF186" s="164"/>
      <c r="AG186" s="164"/>
      <c r="AH186" s="164"/>
      <c r="AI186" s="164"/>
      <c r="AJ186" s="164"/>
      <c r="AK186" s="164"/>
      <c r="AL186" s="164"/>
    </row>
    <row r="187" ht="14.25" customHeight="1">
      <c r="A187" s="164"/>
      <c r="B187" s="162"/>
      <c r="C187" s="162"/>
      <c r="D187" s="162"/>
      <c r="E187" s="163"/>
      <c r="F187" s="162"/>
      <c r="G187" s="162"/>
      <c r="H187" s="162"/>
      <c r="I187" s="162"/>
      <c r="J187" s="162"/>
      <c r="K187" s="162"/>
      <c r="L187" s="162"/>
      <c r="M187" s="162"/>
      <c r="N187" s="162"/>
      <c r="O187" s="163"/>
      <c r="P187" s="162"/>
      <c r="Q187" s="162"/>
      <c r="R187" s="162"/>
      <c r="S187" s="162"/>
      <c r="T187" s="162"/>
      <c r="U187" s="162"/>
      <c r="V187" s="162"/>
      <c r="W187" s="162"/>
      <c r="X187" s="162"/>
      <c r="Y187" s="162"/>
      <c r="Z187" s="162"/>
      <c r="AA187" s="164"/>
      <c r="AB187" s="164"/>
      <c r="AC187" s="164"/>
      <c r="AD187" s="164"/>
      <c r="AE187" s="164"/>
      <c r="AF187" s="164"/>
      <c r="AG187" s="164"/>
      <c r="AH187" s="164"/>
      <c r="AI187" s="164"/>
      <c r="AJ187" s="164"/>
      <c r="AK187" s="164"/>
      <c r="AL187" s="164"/>
    </row>
    <row r="188" ht="14.25" customHeight="1">
      <c r="A188" s="164"/>
      <c r="B188" s="162"/>
      <c r="C188" s="162"/>
      <c r="D188" s="162"/>
      <c r="E188" s="163"/>
      <c r="F188" s="162"/>
      <c r="G188" s="162"/>
      <c r="H188" s="162"/>
      <c r="I188" s="162"/>
      <c r="J188" s="162"/>
      <c r="K188" s="162"/>
      <c r="L188" s="162"/>
      <c r="M188" s="162"/>
      <c r="N188" s="162"/>
      <c r="O188" s="163"/>
      <c r="P188" s="162"/>
      <c r="Q188" s="162"/>
      <c r="R188" s="162"/>
      <c r="S188" s="162"/>
      <c r="T188" s="162"/>
      <c r="U188" s="162"/>
      <c r="V188" s="162"/>
      <c r="W188" s="162"/>
      <c r="X188" s="162"/>
      <c r="Y188" s="162"/>
      <c r="Z188" s="162"/>
      <c r="AA188" s="164"/>
      <c r="AB188" s="164"/>
      <c r="AC188" s="164"/>
      <c r="AD188" s="164"/>
      <c r="AE188" s="164"/>
      <c r="AF188" s="164"/>
      <c r="AG188" s="164"/>
      <c r="AH188" s="164"/>
      <c r="AI188" s="164"/>
      <c r="AJ188" s="164"/>
      <c r="AK188" s="164"/>
      <c r="AL188" s="164"/>
    </row>
    <row r="189" ht="14.25" customHeight="1">
      <c r="A189" s="164"/>
      <c r="B189" s="162"/>
      <c r="C189" s="162"/>
      <c r="D189" s="162"/>
      <c r="E189" s="163"/>
      <c r="F189" s="162"/>
      <c r="G189" s="162"/>
      <c r="H189" s="162"/>
      <c r="I189" s="162"/>
      <c r="J189" s="162"/>
      <c r="K189" s="162"/>
      <c r="L189" s="162"/>
      <c r="M189" s="162"/>
      <c r="N189" s="162"/>
      <c r="O189" s="163"/>
      <c r="P189" s="162"/>
      <c r="Q189" s="162"/>
      <c r="R189" s="162"/>
      <c r="S189" s="162"/>
      <c r="T189" s="162"/>
      <c r="U189" s="162"/>
      <c r="V189" s="162"/>
      <c r="W189" s="162"/>
      <c r="X189" s="162"/>
      <c r="Y189" s="162"/>
      <c r="Z189" s="162"/>
      <c r="AA189" s="164"/>
      <c r="AB189" s="164"/>
      <c r="AC189" s="164"/>
      <c r="AD189" s="164"/>
      <c r="AE189" s="164"/>
      <c r="AF189" s="164"/>
      <c r="AG189" s="164"/>
      <c r="AH189" s="164"/>
      <c r="AI189" s="164"/>
      <c r="AJ189" s="164"/>
      <c r="AK189" s="164"/>
      <c r="AL189" s="164"/>
    </row>
    <row r="190" ht="14.25" customHeight="1">
      <c r="A190" s="164"/>
      <c r="B190" s="162"/>
      <c r="C190" s="162"/>
      <c r="D190" s="162"/>
      <c r="E190" s="163"/>
      <c r="F190" s="162"/>
      <c r="G190" s="162"/>
      <c r="H190" s="162"/>
      <c r="I190" s="162"/>
      <c r="J190" s="162"/>
      <c r="K190" s="162"/>
      <c r="L190" s="162"/>
      <c r="M190" s="162"/>
      <c r="N190" s="162"/>
      <c r="O190" s="163"/>
      <c r="P190" s="162"/>
      <c r="Q190" s="162"/>
      <c r="R190" s="162"/>
      <c r="S190" s="162"/>
      <c r="T190" s="162"/>
      <c r="U190" s="162"/>
      <c r="V190" s="162"/>
      <c r="W190" s="162"/>
      <c r="X190" s="162"/>
      <c r="Y190" s="162"/>
      <c r="Z190" s="162"/>
      <c r="AA190" s="164"/>
      <c r="AB190" s="164"/>
      <c r="AC190" s="164"/>
      <c r="AD190" s="164"/>
      <c r="AE190" s="164"/>
      <c r="AF190" s="164"/>
      <c r="AG190" s="164"/>
      <c r="AH190" s="164"/>
      <c r="AI190" s="164"/>
      <c r="AJ190" s="164"/>
      <c r="AK190" s="164"/>
      <c r="AL190" s="164"/>
    </row>
    <row r="191" ht="14.25" customHeight="1">
      <c r="A191" s="164"/>
      <c r="B191" s="162"/>
      <c r="C191" s="162"/>
      <c r="D191" s="162"/>
      <c r="E191" s="163"/>
      <c r="F191" s="162"/>
      <c r="G191" s="162"/>
      <c r="H191" s="162"/>
      <c r="I191" s="162"/>
      <c r="J191" s="162"/>
      <c r="K191" s="162"/>
      <c r="L191" s="162"/>
      <c r="M191" s="162"/>
      <c r="N191" s="162"/>
      <c r="O191" s="163"/>
      <c r="P191" s="162"/>
      <c r="Q191" s="162"/>
      <c r="R191" s="162"/>
      <c r="S191" s="162"/>
      <c r="T191" s="162"/>
      <c r="U191" s="162"/>
      <c r="V191" s="162"/>
      <c r="W191" s="162"/>
      <c r="X191" s="162"/>
      <c r="Y191" s="162"/>
      <c r="Z191" s="162"/>
      <c r="AA191" s="164"/>
      <c r="AB191" s="164"/>
      <c r="AC191" s="164"/>
      <c r="AD191" s="164"/>
      <c r="AE191" s="164"/>
      <c r="AF191" s="164"/>
      <c r="AG191" s="164"/>
      <c r="AH191" s="164"/>
      <c r="AI191" s="164"/>
      <c r="AJ191" s="164"/>
      <c r="AK191" s="164"/>
      <c r="AL191" s="164"/>
    </row>
    <row r="192" ht="14.25" customHeight="1">
      <c r="A192" s="164"/>
      <c r="B192" s="162"/>
      <c r="C192" s="162"/>
      <c r="D192" s="162"/>
      <c r="E192" s="163"/>
      <c r="F192" s="162"/>
      <c r="G192" s="162"/>
      <c r="H192" s="162"/>
      <c r="I192" s="162"/>
      <c r="J192" s="162"/>
      <c r="K192" s="162"/>
      <c r="L192" s="162"/>
      <c r="M192" s="162"/>
      <c r="N192" s="162"/>
      <c r="O192" s="163"/>
      <c r="P192" s="162"/>
      <c r="Q192" s="162"/>
      <c r="R192" s="162"/>
      <c r="S192" s="162"/>
      <c r="T192" s="162"/>
      <c r="U192" s="162"/>
      <c r="V192" s="162"/>
      <c r="W192" s="162"/>
      <c r="X192" s="162"/>
      <c r="Y192" s="162"/>
      <c r="Z192" s="162"/>
      <c r="AA192" s="164"/>
      <c r="AB192" s="164"/>
      <c r="AC192" s="164"/>
      <c r="AD192" s="164"/>
      <c r="AE192" s="164"/>
      <c r="AF192" s="164"/>
      <c r="AG192" s="164"/>
      <c r="AH192" s="164"/>
      <c r="AI192" s="164"/>
      <c r="AJ192" s="164"/>
      <c r="AK192" s="164"/>
      <c r="AL192" s="164"/>
    </row>
    <row r="193" ht="14.25" customHeight="1">
      <c r="A193" s="164"/>
      <c r="B193" s="162"/>
      <c r="C193" s="162"/>
      <c r="D193" s="162"/>
      <c r="E193" s="163"/>
      <c r="F193" s="162"/>
      <c r="G193" s="162"/>
      <c r="H193" s="162"/>
      <c r="I193" s="162"/>
      <c r="J193" s="162"/>
      <c r="K193" s="162"/>
      <c r="L193" s="162"/>
      <c r="M193" s="162"/>
      <c r="N193" s="162"/>
      <c r="O193" s="163"/>
      <c r="P193" s="162"/>
      <c r="Q193" s="162"/>
      <c r="R193" s="162"/>
      <c r="S193" s="162"/>
      <c r="T193" s="162"/>
      <c r="U193" s="162"/>
      <c r="V193" s="162"/>
      <c r="W193" s="162"/>
      <c r="X193" s="162"/>
      <c r="Y193" s="162"/>
      <c r="Z193" s="162"/>
      <c r="AA193" s="164"/>
      <c r="AB193" s="164"/>
      <c r="AC193" s="164"/>
      <c r="AD193" s="164"/>
      <c r="AE193" s="164"/>
      <c r="AF193" s="164"/>
      <c r="AG193" s="164"/>
      <c r="AH193" s="164"/>
      <c r="AI193" s="164"/>
      <c r="AJ193" s="164"/>
      <c r="AK193" s="164"/>
      <c r="AL193" s="164"/>
    </row>
    <row r="194" ht="14.25" customHeight="1">
      <c r="A194" s="164"/>
      <c r="B194" s="162"/>
      <c r="C194" s="162"/>
      <c r="D194" s="162"/>
      <c r="E194" s="163"/>
      <c r="F194" s="162"/>
      <c r="G194" s="162"/>
      <c r="H194" s="162"/>
      <c r="I194" s="162"/>
      <c r="J194" s="162"/>
      <c r="K194" s="162"/>
      <c r="L194" s="162"/>
      <c r="M194" s="162"/>
      <c r="N194" s="162"/>
      <c r="O194" s="163"/>
      <c r="P194" s="162"/>
      <c r="Q194" s="162"/>
      <c r="R194" s="162"/>
      <c r="S194" s="162"/>
      <c r="T194" s="162"/>
      <c r="U194" s="162"/>
      <c r="V194" s="162"/>
      <c r="W194" s="162"/>
      <c r="X194" s="162"/>
      <c r="Y194" s="162"/>
      <c r="Z194" s="162"/>
      <c r="AA194" s="164"/>
      <c r="AB194" s="164"/>
      <c r="AC194" s="164"/>
      <c r="AD194" s="164"/>
      <c r="AE194" s="164"/>
      <c r="AF194" s="164"/>
      <c r="AG194" s="164"/>
      <c r="AH194" s="164"/>
      <c r="AI194" s="164"/>
      <c r="AJ194" s="164"/>
      <c r="AK194" s="164"/>
      <c r="AL194" s="164"/>
    </row>
    <row r="195" ht="14.25" customHeight="1">
      <c r="A195" s="164"/>
      <c r="B195" s="162"/>
      <c r="C195" s="162"/>
      <c r="D195" s="162"/>
      <c r="E195" s="163"/>
      <c r="F195" s="162"/>
      <c r="G195" s="162"/>
      <c r="H195" s="162"/>
      <c r="I195" s="162"/>
      <c r="J195" s="162"/>
      <c r="K195" s="162"/>
      <c r="L195" s="162"/>
      <c r="M195" s="162"/>
      <c r="N195" s="162"/>
      <c r="O195" s="163"/>
      <c r="P195" s="162"/>
      <c r="Q195" s="162"/>
      <c r="R195" s="162"/>
      <c r="S195" s="162"/>
      <c r="T195" s="162"/>
      <c r="U195" s="162"/>
      <c r="V195" s="162"/>
      <c r="W195" s="162"/>
      <c r="X195" s="162"/>
      <c r="Y195" s="162"/>
      <c r="Z195" s="162"/>
      <c r="AA195" s="164"/>
      <c r="AB195" s="164"/>
      <c r="AC195" s="164"/>
      <c r="AD195" s="164"/>
      <c r="AE195" s="164"/>
      <c r="AF195" s="164"/>
      <c r="AG195" s="164"/>
      <c r="AH195" s="164"/>
      <c r="AI195" s="164"/>
      <c r="AJ195" s="164"/>
      <c r="AK195" s="164"/>
      <c r="AL195" s="164"/>
    </row>
    <row r="196" ht="14.25" customHeight="1">
      <c r="A196" s="164"/>
      <c r="B196" s="162"/>
      <c r="C196" s="162"/>
      <c r="D196" s="162"/>
      <c r="E196" s="163"/>
      <c r="F196" s="162"/>
      <c r="G196" s="162"/>
      <c r="H196" s="162"/>
      <c r="I196" s="162"/>
      <c r="J196" s="162"/>
      <c r="K196" s="162"/>
      <c r="L196" s="162"/>
      <c r="M196" s="162"/>
      <c r="N196" s="162"/>
      <c r="O196" s="163"/>
      <c r="P196" s="162"/>
      <c r="Q196" s="162"/>
      <c r="R196" s="162"/>
      <c r="S196" s="162"/>
      <c r="T196" s="162"/>
      <c r="U196" s="162"/>
      <c r="V196" s="162"/>
      <c r="W196" s="162"/>
      <c r="X196" s="162"/>
      <c r="Y196" s="162"/>
      <c r="Z196" s="162"/>
      <c r="AA196" s="164"/>
      <c r="AB196" s="164"/>
      <c r="AC196" s="164"/>
      <c r="AD196" s="164"/>
      <c r="AE196" s="164"/>
      <c r="AF196" s="164"/>
      <c r="AG196" s="164"/>
      <c r="AH196" s="164"/>
      <c r="AI196" s="164"/>
      <c r="AJ196" s="164"/>
      <c r="AK196" s="164"/>
      <c r="AL196" s="164"/>
    </row>
    <row r="197" ht="14.25" customHeight="1">
      <c r="A197" s="164"/>
      <c r="B197" s="162"/>
      <c r="C197" s="162"/>
      <c r="D197" s="162"/>
      <c r="E197" s="163"/>
      <c r="F197" s="162"/>
      <c r="G197" s="162"/>
      <c r="H197" s="162"/>
      <c r="I197" s="162"/>
      <c r="J197" s="162"/>
      <c r="K197" s="162"/>
      <c r="L197" s="162"/>
      <c r="M197" s="162"/>
      <c r="N197" s="162"/>
      <c r="O197" s="163"/>
      <c r="P197" s="162"/>
      <c r="Q197" s="162"/>
      <c r="R197" s="162"/>
      <c r="S197" s="162"/>
      <c r="T197" s="162"/>
      <c r="U197" s="162"/>
      <c r="V197" s="162"/>
      <c r="W197" s="162"/>
      <c r="X197" s="162"/>
      <c r="Y197" s="162"/>
      <c r="Z197" s="162"/>
      <c r="AA197" s="164"/>
      <c r="AB197" s="164"/>
      <c r="AC197" s="164"/>
      <c r="AD197" s="164"/>
      <c r="AE197" s="164"/>
      <c r="AF197" s="164"/>
      <c r="AG197" s="164"/>
      <c r="AH197" s="164"/>
      <c r="AI197" s="164"/>
      <c r="AJ197" s="164"/>
      <c r="AK197" s="164"/>
      <c r="AL197" s="164"/>
    </row>
    <row r="198" ht="14.25" customHeight="1">
      <c r="A198" s="164"/>
      <c r="B198" s="162"/>
      <c r="C198" s="162"/>
      <c r="D198" s="162"/>
      <c r="E198" s="163"/>
      <c r="F198" s="162"/>
      <c r="G198" s="162"/>
      <c r="H198" s="162"/>
      <c r="I198" s="162"/>
      <c r="J198" s="162"/>
      <c r="K198" s="162"/>
      <c r="L198" s="162"/>
      <c r="M198" s="162"/>
      <c r="N198" s="162"/>
      <c r="O198" s="163"/>
      <c r="P198" s="162"/>
      <c r="Q198" s="162"/>
      <c r="R198" s="162"/>
      <c r="S198" s="162"/>
      <c r="T198" s="162"/>
      <c r="U198" s="162"/>
      <c r="V198" s="162"/>
      <c r="W198" s="162"/>
      <c r="X198" s="162"/>
      <c r="Y198" s="162"/>
      <c r="Z198" s="162"/>
      <c r="AA198" s="164"/>
      <c r="AB198" s="164"/>
      <c r="AC198" s="164"/>
      <c r="AD198" s="164"/>
      <c r="AE198" s="164"/>
      <c r="AF198" s="164"/>
      <c r="AG198" s="164"/>
      <c r="AH198" s="164"/>
      <c r="AI198" s="164"/>
      <c r="AJ198" s="164"/>
      <c r="AK198" s="164"/>
      <c r="AL198" s="164"/>
    </row>
    <row r="199" ht="14.25" customHeight="1">
      <c r="A199" s="164"/>
      <c r="B199" s="162"/>
      <c r="C199" s="162"/>
      <c r="D199" s="162"/>
      <c r="E199" s="163"/>
      <c r="F199" s="162"/>
      <c r="G199" s="162"/>
      <c r="H199" s="162"/>
      <c r="I199" s="162"/>
      <c r="J199" s="162"/>
      <c r="K199" s="162"/>
      <c r="L199" s="162"/>
      <c r="M199" s="162"/>
      <c r="N199" s="162"/>
      <c r="O199" s="163"/>
      <c r="P199" s="162"/>
      <c r="Q199" s="162"/>
      <c r="R199" s="162"/>
      <c r="S199" s="162"/>
      <c r="T199" s="162"/>
      <c r="U199" s="162"/>
      <c r="V199" s="162"/>
      <c r="W199" s="162"/>
      <c r="X199" s="162"/>
      <c r="Y199" s="162"/>
      <c r="Z199" s="162"/>
      <c r="AA199" s="164"/>
      <c r="AB199" s="164"/>
      <c r="AC199" s="164"/>
      <c r="AD199" s="164"/>
      <c r="AE199" s="164"/>
      <c r="AF199" s="164"/>
      <c r="AG199" s="164"/>
      <c r="AH199" s="164"/>
      <c r="AI199" s="164"/>
      <c r="AJ199" s="164"/>
      <c r="AK199" s="164"/>
      <c r="AL199" s="164"/>
    </row>
    <row r="200" ht="14.25" customHeight="1">
      <c r="A200" s="164"/>
      <c r="B200" s="162"/>
      <c r="C200" s="162"/>
      <c r="D200" s="162"/>
      <c r="E200" s="163"/>
      <c r="F200" s="162"/>
      <c r="G200" s="162"/>
      <c r="H200" s="162"/>
      <c r="I200" s="162"/>
      <c r="J200" s="162"/>
      <c r="K200" s="162"/>
      <c r="L200" s="162"/>
      <c r="M200" s="162"/>
      <c r="N200" s="162"/>
      <c r="O200" s="163"/>
      <c r="P200" s="162"/>
      <c r="Q200" s="162"/>
      <c r="R200" s="162"/>
      <c r="S200" s="162"/>
      <c r="T200" s="162"/>
      <c r="U200" s="162"/>
      <c r="V200" s="162"/>
      <c r="W200" s="162"/>
      <c r="X200" s="162"/>
      <c r="Y200" s="162"/>
      <c r="Z200" s="162"/>
      <c r="AA200" s="164"/>
      <c r="AB200" s="164"/>
      <c r="AC200" s="164"/>
      <c r="AD200" s="164"/>
      <c r="AE200" s="164"/>
      <c r="AF200" s="164"/>
      <c r="AG200" s="164"/>
      <c r="AH200" s="164"/>
      <c r="AI200" s="164"/>
      <c r="AJ200" s="164"/>
      <c r="AK200" s="164"/>
      <c r="AL200" s="164"/>
    </row>
    <row r="201" ht="14.25" customHeight="1">
      <c r="A201" s="164"/>
      <c r="B201" s="162"/>
      <c r="C201" s="162"/>
      <c r="D201" s="162"/>
      <c r="E201" s="163"/>
      <c r="F201" s="162"/>
      <c r="G201" s="162"/>
      <c r="H201" s="162"/>
      <c r="I201" s="162"/>
      <c r="J201" s="162"/>
      <c r="K201" s="162"/>
      <c r="L201" s="162"/>
      <c r="M201" s="162"/>
      <c r="N201" s="162"/>
      <c r="O201" s="163"/>
      <c r="P201" s="162"/>
      <c r="Q201" s="162"/>
      <c r="R201" s="162"/>
      <c r="S201" s="162"/>
      <c r="T201" s="162"/>
      <c r="U201" s="162"/>
      <c r="V201" s="162"/>
      <c r="W201" s="162"/>
      <c r="X201" s="162"/>
      <c r="Y201" s="162"/>
      <c r="Z201" s="162"/>
      <c r="AA201" s="164"/>
      <c r="AB201" s="164"/>
      <c r="AC201" s="164"/>
      <c r="AD201" s="164"/>
      <c r="AE201" s="164"/>
      <c r="AF201" s="164"/>
      <c r="AG201" s="164"/>
      <c r="AH201" s="164"/>
      <c r="AI201" s="164"/>
      <c r="AJ201" s="164"/>
      <c r="AK201" s="164"/>
      <c r="AL201" s="164"/>
    </row>
    <row r="202" ht="14.25" customHeight="1">
      <c r="A202" s="164"/>
      <c r="B202" s="162"/>
      <c r="C202" s="162"/>
      <c r="D202" s="162"/>
      <c r="E202" s="163"/>
      <c r="F202" s="162"/>
      <c r="G202" s="162"/>
      <c r="H202" s="162"/>
      <c r="I202" s="162"/>
      <c r="J202" s="162"/>
      <c r="K202" s="162"/>
      <c r="L202" s="162"/>
      <c r="M202" s="162"/>
      <c r="N202" s="162"/>
      <c r="O202" s="163"/>
      <c r="P202" s="162"/>
      <c r="Q202" s="162"/>
      <c r="R202" s="162"/>
      <c r="S202" s="162"/>
      <c r="T202" s="162"/>
      <c r="U202" s="162"/>
      <c r="V202" s="162"/>
      <c r="W202" s="162"/>
      <c r="X202" s="162"/>
      <c r="Y202" s="162"/>
      <c r="Z202" s="162"/>
      <c r="AA202" s="164"/>
      <c r="AB202" s="164"/>
      <c r="AC202" s="164"/>
      <c r="AD202" s="164"/>
      <c r="AE202" s="164"/>
      <c r="AF202" s="164"/>
      <c r="AG202" s="164"/>
      <c r="AH202" s="164"/>
      <c r="AI202" s="164"/>
      <c r="AJ202" s="164"/>
      <c r="AK202" s="164"/>
      <c r="AL202" s="164"/>
    </row>
    <row r="203" ht="14.25" customHeight="1">
      <c r="A203" s="164"/>
      <c r="B203" s="162"/>
      <c r="C203" s="162"/>
      <c r="D203" s="162"/>
      <c r="E203" s="163"/>
      <c r="F203" s="162"/>
      <c r="G203" s="162"/>
      <c r="H203" s="162"/>
      <c r="I203" s="162"/>
      <c r="J203" s="162"/>
      <c r="K203" s="162"/>
      <c r="L203" s="162"/>
      <c r="M203" s="162"/>
      <c r="N203" s="162"/>
      <c r="O203" s="163"/>
      <c r="P203" s="162"/>
      <c r="Q203" s="162"/>
      <c r="R203" s="162"/>
      <c r="S203" s="162"/>
      <c r="T203" s="162"/>
      <c r="U203" s="162"/>
      <c r="V203" s="162"/>
      <c r="W203" s="162"/>
      <c r="X203" s="162"/>
      <c r="Y203" s="162"/>
      <c r="Z203" s="162"/>
      <c r="AA203" s="164"/>
      <c r="AB203" s="164"/>
      <c r="AC203" s="164"/>
      <c r="AD203" s="164"/>
      <c r="AE203" s="164"/>
      <c r="AF203" s="164"/>
      <c r="AG203" s="164"/>
      <c r="AH203" s="164"/>
      <c r="AI203" s="164"/>
      <c r="AJ203" s="164"/>
      <c r="AK203" s="164"/>
      <c r="AL203" s="164"/>
    </row>
    <row r="204" ht="14.25" customHeight="1">
      <c r="A204" s="164"/>
      <c r="B204" s="162"/>
      <c r="C204" s="162"/>
      <c r="D204" s="162"/>
      <c r="E204" s="163"/>
      <c r="F204" s="162"/>
      <c r="G204" s="162"/>
      <c r="H204" s="162"/>
      <c r="I204" s="162"/>
      <c r="J204" s="162"/>
      <c r="K204" s="162"/>
      <c r="L204" s="162"/>
      <c r="M204" s="162"/>
      <c r="N204" s="162"/>
      <c r="O204" s="163"/>
      <c r="P204" s="162"/>
      <c r="Q204" s="162"/>
      <c r="R204" s="162"/>
      <c r="S204" s="162"/>
      <c r="T204" s="162"/>
      <c r="U204" s="162"/>
      <c r="V204" s="162"/>
      <c r="W204" s="162"/>
      <c r="X204" s="162"/>
      <c r="Y204" s="162"/>
      <c r="Z204" s="162"/>
      <c r="AA204" s="164"/>
      <c r="AB204" s="164"/>
      <c r="AC204" s="164"/>
      <c r="AD204" s="164"/>
      <c r="AE204" s="164"/>
      <c r="AF204" s="164"/>
      <c r="AG204" s="164"/>
      <c r="AH204" s="164"/>
      <c r="AI204" s="164"/>
      <c r="AJ204" s="164"/>
      <c r="AK204" s="164"/>
      <c r="AL204" s="164"/>
    </row>
    <row r="205" ht="14.25" customHeight="1">
      <c r="A205" s="164"/>
      <c r="B205" s="162"/>
      <c r="C205" s="162"/>
      <c r="D205" s="162"/>
      <c r="E205" s="163"/>
      <c r="F205" s="162"/>
      <c r="G205" s="162"/>
      <c r="H205" s="162"/>
      <c r="I205" s="162"/>
      <c r="J205" s="162"/>
      <c r="K205" s="162"/>
      <c r="L205" s="162"/>
      <c r="M205" s="162"/>
      <c r="N205" s="162"/>
      <c r="O205" s="163"/>
      <c r="P205" s="162"/>
      <c r="Q205" s="162"/>
      <c r="R205" s="162"/>
      <c r="S205" s="162"/>
      <c r="T205" s="162"/>
      <c r="U205" s="162"/>
      <c r="V205" s="162"/>
      <c r="W205" s="162"/>
      <c r="X205" s="162"/>
      <c r="Y205" s="162"/>
      <c r="Z205" s="162"/>
      <c r="AA205" s="164"/>
      <c r="AB205" s="164"/>
      <c r="AC205" s="164"/>
      <c r="AD205" s="164"/>
      <c r="AE205" s="164"/>
      <c r="AF205" s="164"/>
      <c r="AG205" s="164"/>
      <c r="AH205" s="164"/>
      <c r="AI205" s="164"/>
      <c r="AJ205" s="164"/>
      <c r="AK205" s="164"/>
      <c r="AL205" s="164"/>
    </row>
    <row r="206" ht="14.25" customHeight="1">
      <c r="A206" s="164"/>
      <c r="B206" s="162"/>
      <c r="C206" s="162"/>
      <c r="D206" s="162"/>
      <c r="E206" s="163"/>
      <c r="F206" s="162"/>
      <c r="G206" s="162"/>
      <c r="H206" s="162"/>
      <c r="I206" s="162"/>
      <c r="J206" s="162"/>
      <c r="K206" s="162"/>
      <c r="L206" s="162"/>
      <c r="M206" s="162"/>
      <c r="N206" s="162"/>
      <c r="O206" s="163"/>
      <c r="P206" s="162"/>
      <c r="Q206" s="162"/>
      <c r="R206" s="162"/>
      <c r="S206" s="162"/>
      <c r="T206" s="162"/>
      <c r="U206" s="162"/>
      <c r="V206" s="162"/>
      <c r="W206" s="162"/>
      <c r="X206" s="162"/>
      <c r="Y206" s="162"/>
      <c r="Z206" s="162"/>
      <c r="AA206" s="164"/>
      <c r="AB206" s="164"/>
      <c r="AC206" s="164"/>
      <c r="AD206" s="164"/>
      <c r="AE206" s="164"/>
      <c r="AF206" s="164"/>
      <c r="AG206" s="164"/>
      <c r="AH206" s="164"/>
      <c r="AI206" s="164"/>
      <c r="AJ206" s="164"/>
      <c r="AK206" s="164"/>
      <c r="AL206" s="164"/>
    </row>
    <row r="207" ht="14.25" customHeight="1">
      <c r="A207" s="164"/>
      <c r="B207" s="162"/>
      <c r="C207" s="162"/>
      <c r="D207" s="162"/>
      <c r="E207" s="163"/>
      <c r="F207" s="162"/>
      <c r="G207" s="162"/>
      <c r="H207" s="162"/>
      <c r="I207" s="162"/>
      <c r="J207" s="162"/>
      <c r="K207" s="162"/>
      <c r="L207" s="162"/>
      <c r="M207" s="162"/>
      <c r="N207" s="162"/>
      <c r="O207" s="163"/>
      <c r="P207" s="162"/>
      <c r="Q207" s="162"/>
      <c r="R207" s="162"/>
      <c r="S207" s="162"/>
      <c r="T207" s="162"/>
      <c r="U207" s="162"/>
      <c r="V207" s="162"/>
      <c r="W207" s="162"/>
      <c r="X207" s="162"/>
      <c r="Y207" s="162"/>
      <c r="Z207" s="162"/>
      <c r="AA207" s="164"/>
      <c r="AB207" s="164"/>
      <c r="AC207" s="164"/>
      <c r="AD207" s="164"/>
      <c r="AE207" s="164"/>
      <c r="AF207" s="164"/>
      <c r="AG207" s="164"/>
      <c r="AH207" s="164"/>
      <c r="AI207" s="164"/>
      <c r="AJ207" s="164"/>
      <c r="AK207" s="164"/>
      <c r="AL207" s="164"/>
    </row>
    <row r="208" ht="14.25" customHeight="1">
      <c r="A208" s="164"/>
      <c r="B208" s="162"/>
      <c r="C208" s="162"/>
      <c r="D208" s="162"/>
      <c r="E208" s="163"/>
      <c r="F208" s="162"/>
      <c r="G208" s="162"/>
      <c r="H208" s="162"/>
      <c r="I208" s="162"/>
      <c r="J208" s="162"/>
      <c r="K208" s="162"/>
      <c r="L208" s="162"/>
      <c r="M208" s="162"/>
      <c r="N208" s="162"/>
      <c r="O208" s="163"/>
      <c r="P208" s="162"/>
      <c r="Q208" s="162"/>
      <c r="R208" s="162"/>
      <c r="S208" s="162"/>
      <c r="T208" s="162"/>
      <c r="U208" s="162"/>
      <c r="V208" s="162"/>
      <c r="W208" s="162"/>
      <c r="X208" s="162"/>
      <c r="Y208" s="162"/>
      <c r="Z208" s="162"/>
      <c r="AA208" s="164"/>
      <c r="AB208" s="164"/>
      <c r="AC208" s="164"/>
      <c r="AD208" s="164"/>
      <c r="AE208" s="164"/>
      <c r="AF208" s="164"/>
      <c r="AG208" s="164"/>
      <c r="AH208" s="164"/>
      <c r="AI208" s="164"/>
      <c r="AJ208" s="164"/>
      <c r="AK208" s="164"/>
      <c r="AL208" s="164"/>
    </row>
    <row r="209" ht="14.25" customHeight="1">
      <c r="A209" s="164"/>
      <c r="B209" s="162"/>
      <c r="C209" s="162"/>
      <c r="D209" s="162"/>
      <c r="E209" s="163"/>
      <c r="F209" s="162"/>
      <c r="G209" s="162"/>
      <c r="H209" s="162"/>
      <c r="I209" s="162"/>
      <c r="J209" s="162"/>
      <c r="K209" s="162"/>
      <c r="L209" s="162"/>
      <c r="M209" s="162"/>
      <c r="N209" s="162"/>
      <c r="O209" s="163"/>
      <c r="P209" s="162"/>
      <c r="Q209" s="162"/>
      <c r="R209" s="162"/>
      <c r="S209" s="162"/>
      <c r="T209" s="162"/>
      <c r="U209" s="162"/>
      <c r="V209" s="162"/>
      <c r="W209" s="162"/>
      <c r="X209" s="162"/>
      <c r="Y209" s="162"/>
      <c r="Z209" s="162"/>
      <c r="AA209" s="164"/>
      <c r="AB209" s="164"/>
      <c r="AC209" s="164"/>
      <c r="AD209" s="164"/>
      <c r="AE209" s="164"/>
      <c r="AF209" s="164"/>
      <c r="AG209" s="164"/>
      <c r="AH209" s="164"/>
      <c r="AI209" s="164"/>
      <c r="AJ209" s="164"/>
      <c r="AK209" s="164"/>
      <c r="AL209" s="164"/>
    </row>
    <row r="210" ht="14.25" customHeight="1">
      <c r="A210" s="164"/>
      <c r="B210" s="162"/>
      <c r="C210" s="162"/>
      <c r="D210" s="162"/>
      <c r="E210" s="163"/>
      <c r="F210" s="162"/>
      <c r="G210" s="162"/>
      <c r="H210" s="162"/>
      <c r="I210" s="162"/>
      <c r="J210" s="162"/>
      <c r="K210" s="162"/>
      <c r="L210" s="162"/>
      <c r="M210" s="162"/>
      <c r="N210" s="162"/>
      <c r="O210" s="163"/>
      <c r="P210" s="162"/>
      <c r="Q210" s="162"/>
      <c r="R210" s="162"/>
      <c r="S210" s="162"/>
      <c r="T210" s="162"/>
      <c r="U210" s="162"/>
      <c r="V210" s="162"/>
      <c r="W210" s="162"/>
      <c r="X210" s="162"/>
      <c r="Y210" s="162"/>
      <c r="Z210" s="162"/>
      <c r="AA210" s="164"/>
      <c r="AB210" s="164"/>
      <c r="AC210" s="164"/>
      <c r="AD210" s="164"/>
      <c r="AE210" s="164"/>
      <c r="AF210" s="164"/>
      <c r="AG210" s="164"/>
      <c r="AH210" s="164"/>
      <c r="AI210" s="164"/>
      <c r="AJ210" s="164"/>
      <c r="AK210" s="164"/>
      <c r="AL210" s="164"/>
    </row>
    <row r="211" ht="14.25" customHeight="1">
      <c r="A211" s="164"/>
      <c r="B211" s="162"/>
      <c r="C211" s="162"/>
      <c r="D211" s="162"/>
      <c r="E211" s="163"/>
      <c r="F211" s="162"/>
      <c r="G211" s="162"/>
      <c r="H211" s="162"/>
      <c r="I211" s="162"/>
      <c r="J211" s="162"/>
      <c r="K211" s="162"/>
      <c r="L211" s="162"/>
      <c r="M211" s="162"/>
      <c r="N211" s="162"/>
      <c r="O211" s="163"/>
      <c r="P211" s="162"/>
      <c r="Q211" s="162"/>
      <c r="R211" s="162"/>
      <c r="S211" s="162"/>
      <c r="T211" s="162"/>
      <c r="U211" s="162"/>
      <c r="V211" s="162"/>
      <c r="W211" s="162"/>
      <c r="X211" s="162"/>
      <c r="Y211" s="162"/>
      <c r="Z211" s="162"/>
      <c r="AA211" s="164"/>
      <c r="AB211" s="164"/>
      <c r="AC211" s="164"/>
      <c r="AD211" s="164"/>
      <c r="AE211" s="164"/>
      <c r="AF211" s="164"/>
      <c r="AG211" s="164"/>
      <c r="AH211" s="164"/>
      <c r="AI211" s="164"/>
      <c r="AJ211" s="164"/>
      <c r="AK211" s="164"/>
      <c r="AL211" s="164"/>
    </row>
    <row r="212" ht="14.25" customHeight="1">
      <c r="A212" s="164"/>
      <c r="B212" s="162"/>
      <c r="C212" s="162"/>
      <c r="D212" s="162"/>
      <c r="E212" s="163"/>
      <c r="F212" s="162"/>
      <c r="G212" s="162"/>
      <c r="H212" s="162"/>
      <c r="I212" s="162"/>
      <c r="J212" s="162"/>
      <c r="K212" s="162"/>
      <c r="L212" s="162"/>
      <c r="M212" s="162"/>
      <c r="N212" s="162"/>
      <c r="O212" s="163"/>
      <c r="P212" s="162"/>
      <c r="Q212" s="162"/>
      <c r="R212" s="162"/>
      <c r="S212" s="162"/>
      <c r="T212" s="162"/>
      <c r="U212" s="162"/>
      <c r="V212" s="162"/>
      <c r="W212" s="162"/>
      <c r="X212" s="162"/>
      <c r="Y212" s="162"/>
      <c r="Z212" s="162"/>
      <c r="AA212" s="164"/>
      <c r="AB212" s="164"/>
      <c r="AC212" s="164"/>
      <c r="AD212" s="164"/>
      <c r="AE212" s="164"/>
      <c r="AF212" s="164"/>
      <c r="AG212" s="164"/>
      <c r="AH212" s="164"/>
      <c r="AI212" s="164"/>
      <c r="AJ212" s="164"/>
      <c r="AK212" s="164"/>
      <c r="AL212" s="164"/>
    </row>
    <row r="213" ht="14.25" customHeight="1">
      <c r="A213" s="164"/>
      <c r="B213" s="162"/>
      <c r="C213" s="162"/>
      <c r="D213" s="162"/>
      <c r="E213" s="163"/>
      <c r="F213" s="162"/>
      <c r="G213" s="162"/>
      <c r="H213" s="162"/>
      <c r="I213" s="162"/>
      <c r="J213" s="162"/>
      <c r="K213" s="162"/>
      <c r="L213" s="162"/>
      <c r="M213" s="162"/>
      <c r="N213" s="162"/>
      <c r="O213" s="163"/>
      <c r="P213" s="162"/>
      <c r="Q213" s="162"/>
      <c r="R213" s="162"/>
      <c r="S213" s="162"/>
      <c r="T213" s="162"/>
      <c r="U213" s="162"/>
      <c r="V213" s="162"/>
      <c r="W213" s="162"/>
      <c r="X213" s="162"/>
      <c r="Y213" s="162"/>
      <c r="Z213" s="162"/>
      <c r="AA213" s="164"/>
      <c r="AB213" s="164"/>
      <c r="AC213" s="164"/>
      <c r="AD213" s="164"/>
      <c r="AE213" s="164"/>
      <c r="AF213" s="164"/>
      <c r="AG213" s="164"/>
      <c r="AH213" s="164"/>
      <c r="AI213" s="164"/>
      <c r="AJ213" s="164"/>
      <c r="AK213" s="164"/>
      <c r="AL213" s="164"/>
    </row>
    <row r="214" ht="14.25" customHeight="1">
      <c r="A214" s="164"/>
      <c r="B214" s="162"/>
      <c r="C214" s="162"/>
      <c r="D214" s="162"/>
      <c r="E214" s="163"/>
      <c r="F214" s="162"/>
      <c r="G214" s="162"/>
      <c r="H214" s="162"/>
      <c r="I214" s="162"/>
      <c r="J214" s="162"/>
      <c r="K214" s="162"/>
      <c r="L214" s="162"/>
      <c r="M214" s="162"/>
      <c r="N214" s="162"/>
      <c r="O214" s="163"/>
      <c r="P214" s="162"/>
      <c r="Q214" s="162"/>
      <c r="R214" s="162"/>
      <c r="S214" s="162"/>
      <c r="T214" s="162"/>
      <c r="U214" s="162"/>
      <c r="V214" s="162"/>
      <c r="W214" s="162"/>
      <c r="X214" s="162"/>
      <c r="Y214" s="162"/>
      <c r="Z214" s="162"/>
      <c r="AA214" s="164"/>
      <c r="AB214" s="164"/>
      <c r="AC214" s="164"/>
      <c r="AD214" s="164"/>
      <c r="AE214" s="164"/>
      <c r="AF214" s="164"/>
      <c r="AG214" s="164"/>
      <c r="AH214" s="164"/>
      <c r="AI214" s="164"/>
      <c r="AJ214" s="164"/>
      <c r="AK214" s="164"/>
      <c r="AL214" s="164"/>
    </row>
    <row r="215" ht="14.25" customHeight="1">
      <c r="A215" s="164"/>
      <c r="B215" s="162"/>
      <c r="C215" s="162"/>
      <c r="D215" s="162"/>
      <c r="E215" s="163"/>
      <c r="F215" s="162"/>
      <c r="G215" s="162"/>
      <c r="H215" s="162"/>
      <c r="I215" s="162"/>
      <c r="J215" s="162"/>
      <c r="K215" s="162"/>
      <c r="L215" s="162"/>
      <c r="M215" s="162"/>
      <c r="N215" s="162"/>
      <c r="O215" s="163"/>
      <c r="P215" s="162"/>
      <c r="Q215" s="162"/>
      <c r="R215" s="162"/>
      <c r="S215" s="162"/>
      <c r="T215" s="162"/>
      <c r="U215" s="162"/>
      <c r="V215" s="162"/>
      <c r="W215" s="162"/>
      <c r="X215" s="162"/>
      <c r="Y215" s="162"/>
      <c r="Z215" s="162"/>
      <c r="AA215" s="164"/>
      <c r="AB215" s="164"/>
      <c r="AC215" s="164"/>
      <c r="AD215" s="164"/>
      <c r="AE215" s="164"/>
      <c r="AF215" s="164"/>
      <c r="AG215" s="164"/>
      <c r="AH215" s="164"/>
      <c r="AI215" s="164"/>
      <c r="AJ215" s="164"/>
      <c r="AK215" s="164"/>
      <c r="AL215" s="164"/>
    </row>
    <row r="216" ht="14.25" customHeight="1">
      <c r="A216" s="164"/>
      <c r="B216" s="162"/>
      <c r="C216" s="162"/>
      <c r="D216" s="162"/>
      <c r="E216" s="163"/>
      <c r="F216" s="162"/>
      <c r="G216" s="162"/>
      <c r="H216" s="162"/>
      <c r="I216" s="162"/>
      <c r="J216" s="162"/>
      <c r="K216" s="162"/>
      <c r="L216" s="162"/>
      <c r="M216" s="162"/>
      <c r="N216" s="162"/>
      <c r="O216" s="163"/>
      <c r="P216" s="162"/>
      <c r="Q216" s="162"/>
      <c r="R216" s="162"/>
      <c r="S216" s="162"/>
      <c r="T216" s="162"/>
      <c r="U216" s="162"/>
      <c r="V216" s="162"/>
      <c r="W216" s="162"/>
      <c r="X216" s="162"/>
      <c r="Y216" s="162"/>
      <c r="Z216" s="162"/>
      <c r="AA216" s="164"/>
      <c r="AB216" s="164"/>
      <c r="AC216" s="164"/>
      <c r="AD216" s="164"/>
      <c r="AE216" s="164"/>
      <c r="AF216" s="164"/>
      <c r="AG216" s="164"/>
      <c r="AH216" s="164"/>
      <c r="AI216" s="164"/>
      <c r="AJ216" s="164"/>
      <c r="AK216" s="164"/>
      <c r="AL216" s="164"/>
    </row>
    <row r="217" ht="14.25" customHeight="1">
      <c r="A217" s="164"/>
      <c r="B217" s="162"/>
      <c r="C217" s="162"/>
      <c r="D217" s="162"/>
      <c r="E217" s="163"/>
      <c r="F217" s="162"/>
      <c r="G217" s="162"/>
      <c r="H217" s="162"/>
      <c r="I217" s="162"/>
      <c r="J217" s="162"/>
      <c r="K217" s="162"/>
      <c r="L217" s="162"/>
      <c r="M217" s="162"/>
      <c r="N217" s="162"/>
      <c r="O217" s="163"/>
      <c r="P217" s="162"/>
      <c r="Q217" s="162"/>
      <c r="R217" s="162"/>
      <c r="S217" s="162"/>
      <c r="T217" s="162"/>
      <c r="U217" s="162"/>
      <c r="V217" s="162"/>
      <c r="W217" s="162"/>
      <c r="X217" s="162"/>
      <c r="Y217" s="162"/>
      <c r="Z217" s="162"/>
      <c r="AA217" s="164"/>
      <c r="AB217" s="164"/>
      <c r="AC217" s="164"/>
      <c r="AD217" s="164"/>
      <c r="AE217" s="164"/>
      <c r="AF217" s="164"/>
      <c r="AG217" s="164"/>
      <c r="AH217" s="164"/>
      <c r="AI217" s="164"/>
      <c r="AJ217" s="164"/>
      <c r="AK217" s="164"/>
      <c r="AL217" s="164"/>
    </row>
    <row r="218" ht="14.25" customHeight="1">
      <c r="A218" s="164"/>
      <c r="B218" s="162"/>
      <c r="C218" s="162"/>
      <c r="D218" s="162"/>
      <c r="E218" s="163"/>
      <c r="F218" s="162"/>
      <c r="G218" s="162"/>
      <c r="H218" s="162"/>
      <c r="I218" s="162"/>
      <c r="J218" s="162"/>
      <c r="K218" s="162"/>
      <c r="L218" s="162"/>
      <c r="M218" s="162"/>
      <c r="N218" s="162"/>
      <c r="O218" s="163"/>
      <c r="P218" s="162"/>
      <c r="Q218" s="162"/>
      <c r="R218" s="162"/>
      <c r="S218" s="162"/>
      <c r="T218" s="162"/>
      <c r="U218" s="162"/>
      <c r="V218" s="162"/>
      <c r="W218" s="162"/>
      <c r="X218" s="162"/>
      <c r="Y218" s="162"/>
      <c r="Z218" s="162"/>
      <c r="AA218" s="164"/>
      <c r="AB218" s="164"/>
      <c r="AC218" s="164"/>
      <c r="AD218" s="164"/>
      <c r="AE218" s="164"/>
      <c r="AF218" s="164"/>
      <c r="AG218" s="164"/>
      <c r="AH218" s="164"/>
      <c r="AI218" s="164"/>
      <c r="AJ218" s="164"/>
      <c r="AK218" s="164"/>
      <c r="AL218" s="164"/>
    </row>
    <row r="219" ht="14.25" customHeight="1">
      <c r="A219" s="164"/>
      <c r="B219" s="162"/>
      <c r="C219" s="162"/>
      <c r="D219" s="162"/>
      <c r="E219" s="163"/>
      <c r="F219" s="162"/>
      <c r="G219" s="162"/>
      <c r="H219" s="162"/>
      <c r="I219" s="162"/>
      <c r="J219" s="162"/>
      <c r="K219" s="162"/>
      <c r="L219" s="162"/>
      <c r="M219" s="162"/>
      <c r="N219" s="162"/>
      <c r="O219" s="163"/>
      <c r="P219" s="162"/>
      <c r="Q219" s="162"/>
      <c r="R219" s="162"/>
      <c r="S219" s="162"/>
      <c r="T219" s="162"/>
      <c r="U219" s="162"/>
      <c r="V219" s="162"/>
      <c r="W219" s="162"/>
      <c r="X219" s="162"/>
      <c r="Y219" s="162"/>
      <c r="Z219" s="162"/>
      <c r="AA219" s="164"/>
      <c r="AB219" s="164"/>
      <c r="AC219" s="164"/>
      <c r="AD219" s="164"/>
      <c r="AE219" s="164"/>
      <c r="AF219" s="164"/>
      <c r="AG219" s="164"/>
      <c r="AH219" s="164"/>
      <c r="AI219" s="164"/>
      <c r="AJ219" s="164"/>
      <c r="AK219" s="164"/>
      <c r="AL219" s="164"/>
    </row>
    <row r="220" ht="14.25" customHeight="1">
      <c r="A220" s="164"/>
      <c r="B220" s="162"/>
      <c r="C220" s="162"/>
      <c r="D220" s="162"/>
      <c r="E220" s="163"/>
      <c r="F220" s="162"/>
      <c r="G220" s="162"/>
      <c r="H220" s="162"/>
      <c r="I220" s="162"/>
      <c r="J220" s="162"/>
      <c r="K220" s="162"/>
      <c r="L220" s="162"/>
      <c r="M220" s="162"/>
      <c r="N220" s="162"/>
      <c r="O220" s="163"/>
      <c r="P220" s="162"/>
      <c r="Q220" s="162"/>
      <c r="R220" s="162"/>
      <c r="S220" s="162"/>
      <c r="T220" s="162"/>
      <c r="U220" s="162"/>
      <c r="V220" s="162"/>
      <c r="W220" s="162"/>
      <c r="X220" s="162"/>
      <c r="Y220" s="162"/>
      <c r="Z220" s="162"/>
      <c r="AA220" s="164"/>
      <c r="AB220" s="164"/>
      <c r="AC220" s="164"/>
      <c r="AD220" s="164"/>
      <c r="AE220" s="164"/>
      <c r="AF220" s="164"/>
      <c r="AG220" s="164"/>
      <c r="AH220" s="164"/>
      <c r="AI220" s="164"/>
      <c r="AJ220" s="164"/>
      <c r="AK220" s="164"/>
      <c r="AL220" s="164"/>
    </row>
    <row r="221" ht="14.25" customHeight="1">
      <c r="A221" s="164"/>
      <c r="B221" s="162"/>
      <c r="C221" s="162"/>
      <c r="D221" s="162"/>
      <c r="E221" s="163"/>
      <c r="F221" s="162"/>
      <c r="G221" s="162"/>
      <c r="H221" s="162"/>
      <c r="I221" s="162"/>
      <c r="J221" s="162"/>
      <c r="K221" s="162"/>
      <c r="L221" s="162"/>
      <c r="M221" s="162"/>
      <c r="N221" s="162"/>
      <c r="O221" s="163"/>
      <c r="P221" s="162"/>
      <c r="Q221" s="162"/>
      <c r="R221" s="162"/>
      <c r="S221" s="162"/>
      <c r="T221" s="162"/>
      <c r="U221" s="162"/>
      <c r="V221" s="162"/>
      <c r="W221" s="162"/>
      <c r="X221" s="162"/>
      <c r="Y221" s="162"/>
      <c r="Z221" s="162"/>
      <c r="AA221" s="164"/>
      <c r="AB221" s="164"/>
      <c r="AC221" s="164"/>
      <c r="AD221" s="164"/>
      <c r="AE221" s="164"/>
      <c r="AF221" s="164"/>
      <c r="AG221" s="164"/>
      <c r="AH221" s="164"/>
      <c r="AI221" s="164"/>
      <c r="AJ221" s="164"/>
      <c r="AK221" s="164"/>
      <c r="AL221" s="164"/>
    </row>
    <row r="222" ht="14.25" customHeight="1">
      <c r="A222" s="164"/>
      <c r="B222" s="162"/>
      <c r="C222" s="162"/>
      <c r="D222" s="162"/>
      <c r="E222" s="163"/>
      <c r="F222" s="162"/>
      <c r="G222" s="162"/>
      <c r="H222" s="162"/>
      <c r="I222" s="162"/>
      <c r="J222" s="162"/>
      <c r="K222" s="162"/>
      <c r="L222" s="162"/>
      <c r="M222" s="162"/>
      <c r="N222" s="162"/>
      <c r="O222" s="163"/>
      <c r="P222" s="162"/>
      <c r="Q222" s="162"/>
      <c r="R222" s="162"/>
      <c r="S222" s="162"/>
      <c r="T222" s="162"/>
      <c r="U222" s="162"/>
      <c r="V222" s="162"/>
      <c r="W222" s="162"/>
      <c r="X222" s="162"/>
      <c r="Y222" s="162"/>
      <c r="Z222" s="162"/>
      <c r="AA222" s="164"/>
      <c r="AB222" s="164"/>
      <c r="AC222" s="164"/>
      <c r="AD222" s="164"/>
      <c r="AE222" s="164"/>
      <c r="AF222" s="164"/>
      <c r="AG222" s="164"/>
      <c r="AH222" s="164"/>
      <c r="AI222" s="164"/>
      <c r="AJ222" s="164"/>
      <c r="AK222" s="164"/>
      <c r="AL222" s="164"/>
    </row>
    <row r="223" ht="14.25" customHeight="1">
      <c r="A223" s="164"/>
      <c r="B223" s="162"/>
      <c r="C223" s="162"/>
      <c r="D223" s="162"/>
      <c r="E223" s="163"/>
      <c r="F223" s="162"/>
      <c r="G223" s="162"/>
      <c r="H223" s="162"/>
      <c r="I223" s="162"/>
      <c r="J223" s="162"/>
      <c r="K223" s="162"/>
      <c r="L223" s="162"/>
      <c r="M223" s="162"/>
      <c r="N223" s="162"/>
      <c r="O223" s="163"/>
      <c r="P223" s="162"/>
      <c r="Q223" s="162"/>
      <c r="R223" s="162"/>
      <c r="S223" s="162"/>
      <c r="T223" s="162"/>
      <c r="U223" s="162"/>
      <c r="V223" s="162"/>
      <c r="W223" s="162"/>
      <c r="X223" s="162"/>
      <c r="Y223" s="162"/>
      <c r="Z223" s="162"/>
      <c r="AA223" s="164"/>
      <c r="AB223" s="164"/>
      <c r="AC223" s="164"/>
      <c r="AD223" s="164"/>
      <c r="AE223" s="164"/>
      <c r="AF223" s="164"/>
      <c r="AG223" s="164"/>
      <c r="AH223" s="164"/>
      <c r="AI223" s="164"/>
      <c r="AJ223" s="164"/>
      <c r="AK223" s="164"/>
      <c r="AL223" s="164"/>
    </row>
    <row r="224" ht="14.25" customHeight="1">
      <c r="A224" s="164"/>
      <c r="B224" s="162"/>
      <c r="C224" s="162"/>
      <c r="D224" s="162"/>
      <c r="E224" s="163"/>
      <c r="F224" s="162"/>
      <c r="G224" s="162"/>
      <c r="H224" s="162"/>
      <c r="I224" s="162"/>
      <c r="J224" s="162"/>
      <c r="K224" s="162"/>
      <c r="L224" s="162"/>
      <c r="M224" s="162"/>
      <c r="N224" s="162"/>
      <c r="O224" s="163"/>
      <c r="P224" s="162"/>
      <c r="Q224" s="162"/>
      <c r="R224" s="162"/>
      <c r="S224" s="162"/>
      <c r="T224" s="162"/>
      <c r="U224" s="162"/>
      <c r="V224" s="162"/>
      <c r="W224" s="162"/>
      <c r="X224" s="162"/>
      <c r="Y224" s="162"/>
      <c r="Z224" s="162"/>
      <c r="AA224" s="164"/>
      <c r="AB224" s="164"/>
      <c r="AC224" s="164"/>
      <c r="AD224" s="164"/>
      <c r="AE224" s="164"/>
      <c r="AF224" s="164"/>
      <c r="AG224" s="164"/>
      <c r="AH224" s="164"/>
      <c r="AI224" s="164"/>
      <c r="AJ224" s="164"/>
      <c r="AK224" s="164"/>
      <c r="AL224" s="164"/>
    </row>
    <row r="225" ht="14.25" customHeight="1">
      <c r="A225" s="164"/>
      <c r="B225" s="162"/>
      <c r="C225" s="162"/>
      <c r="D225" s="162"/>
      <c r="E225" s="163"/>
      <c r="F225" s="162"/>
      <c r="G225" s="162"/>
      <c r="H225" s="162"/>
      <c r="I225" s="162"/>
      <c r="J225" s="162"/>
      <c r="K225" s="162"/>
      <c r="L225" s="162"/>
      <c r="M225" s="162"/>
      <c r="N225" s="162"/>
      <c r="O225" s="163"/>
      <c r="P225" s="162"/>
      <c r="Q225" s="162"/>
      <c r="R225" s="162"/>
      <c r="S225" s="162"/>
      <c r="T225" s="162"/>
      <c r="U225" s="162"/>
      <c r="V225" s="162"/>
      <c r="W225" s="162"/>
      <c r="X225" s="162"/>
      <c r="Y225" s="162"/>
      <c r="Z225" s="162"/>
      <c r="AA225" s="164"/>
      <c r="AB225" s="164"/>
      <c r="AC225" s="164"/>
      <c r="AD225" s="164"/>
      <c r="AE225" s="164"/>
      <c r="AF225" s="164"/>
      <c r="AG225" s="164"/>
      <c r="AH225" s="164"/>
      <c r="AI225" s="164"/>
      <c r="AJ225" s="164"/>
      <c r="AK225" s="164"/>
      <c r="AL225" s="164"/>
    </row>
    <row r="226" ht="14.25" customHeight="1">
      <c r="A226" s="164"/>
      <c r="B226" s="162"/>
      <c r="C226" s="162"/>
      <c r="D226" s="162"/>
      <c r="E226" s="163"/>
      <c r="F226" s="162"/>
      <c r="G226" s="162"/>
      <c r="H226" s="162"/>
      <c r="I226" s="162"/>
      <c r="J226" s="162"/>
      <c r="K226" s="162"/>
      <c r="L226" s="162"/>
      <c r="M226" s="162"/>
      <c r="N226" s="162"/>
      <c r="O226" s="163"/>
      <c r="P226" s="162"/>
      <c r="Q226" s="162"/>
      <c r="R226" s="162"/>
      <c r="S226" s="162"/>
      <c r="T226" s="162"/>
      <c r="U226" s="162"/>
      <c r="V226" s="162"/>
      <c r="W226" s="162"/>
      <c r="X226" s="162"/>
      <c r="Y226" s="162"/>
      <c r="Z226" s="162"/>
      <c r="AA226" s="164"/>
      <c r="AB226" s="164"/>
      <c r="AC226" s="164"/>
      <c r="AD226" s="164"/>
      <c r="AE226" s="164"/>
      <c r="AF226" s="164"/>
      <c r="AG226" s="164"/>
      <c r="AH226" s="164"/>
      <c r="AI226" s="164"/>
      <c r="AJ226" s="164"/>
      <c r="AK226" s="164"/>
      <c r="AL226" s="164"/>
    </row>
    <row r="227" ht="14.25" customHeight="1">
      <c r="A227" s="164"/>
      <c r="B227" s="162"/>
      <c r="C227" s="162"/>
      <c r="D227" s="162"/>
      <c r="E227" s="163"/>
      <c r="F227" s="162"/>
      <c r="G227" s="162"/>
      <c r="H227" s="162"/>
      <c r="I227" s="162"/>
      <c r="J227" s="162"/>
      <c r="K227" s="162"/>
      <c r="L227" s="162"/>
      <c r="M227" s="162"/>
      <c r="N227" s="162"/>
      <c r="O227" s="163"/>
      <c r="P227" s="162"/>
      <c r="Q227" s="162"/>
      <c r="R227" s="162"/>
      <c r="S227" s="162"/>
      <c r="T227" s="162"/>
      <c r="U227" s="162"/>
      <c r="V227" s="162"/>
      <c r="W227" s="162"/>
      <c r="X227" s="162"/>
      <c r="Y227" s="162"/>
      <c r="Z227" s="162"/>
      <c r="AA227" s="164"/>
      <c r="AB227" s="164"/>
      <c r="AC227" s="164"/>
      <c r="AD227" s="164"/>
      <c r="AE227" s="164"/>
      <c r="AF227" s="164"/>
      <c r="AG227" s="164"/>
      <c r="AH227" s="164"/>
      <c r="AI227" s="164"/>
      <c r="AJ227" s="164"/>
      <c r="AK227" s="164"/>
      <c r="AL227" s="164"/>
    </row>
    <row r="228" ht="14.25" customHeight="1">
      <c r="A228" s="164"/>
      <c r="B228" s="162"/>
      <c r="C228" s="162"/>
      <c r="D228" s="162"/>
      <c r="E228" s="163"/>
      <c r="F228" s="162"/>
      <c r="G228" s="162"/>
      <c r="H228" s="162"/>
      <c r="I228" s="162"/>
      <c r="J228" s="162"/>
      <c r="K228" s="162"/>
      <c r="L228" s="162"/>
      <c r="M228" s="162"/>
      <c r="N228" s="162"/>
      <c r="O228" s="163"/>
      <c r="P228" s="162"/>
      <c r="Q228" s="162"/>
      <c r="R228" s="162"/>
      <c r="S228" s="162"/>
      <c r="T228" s="162"/>
      <c r="U228" s="162"/>
      <c r="V228" s="162"/>
      <c r="W228" s="162"/>
      <c r="X228" s="162"/>
      <c r="Y228" s="162"/>
      <c r="Z228" s="162"/>
      <c r="AA228" s="164"/>
      <c r="AB228" s="164"/>
      <c r="AC228" s="164"/>
      <c r="AD228" s="164"/>
      <c r="AE228" s="164"/>
      <c r="AF228" s="164"/>
      <c r="AG228" s="164"/>
      <c r="AH228" s="164"/>
      <c r="AI228" s="164"/>
      <c r="AJ228" s="164"/>
      <c r="AK228" s="164"/>
      <c r="AL228" s="164"/>
    </row>
    <row r="229" ht="14.25" customHeight="1">
      <c r="A229" s="164"/>
      <c r="B229" s="162"/>
      <c r="C229" s="162"/>
      <c r="D229" s="162"/>
      <c r="E229" s="163"/>
      <c r="F229" s="162"/>
      <c r="G229" s="162"/>
      <c r="H229" s="162"/>
      <c r="I229" s="162"/>
      <c r="J229" s="162"/>
      <c r="K229" s="162"/>
      <c r="L229" s="162"/>
      <c r="M229" s="162"/>
      <c r="N229" s="162"/>
      <c r="O229" s="163"/>
      <c r="P229" s="162"/>
      <c r="Q229" s="162"/>
      <c r="R229" s="162"/>
      <c r="S229" s="162"/>
      <c r="T229" s="162"/>
      <c r="U229" s="162"/>
      <c r="V229" s="162"/>
      <c r="W229" s="162"/>
      <c r="X229" s="162"/>
      <c r="Y229" s="162"/>
      <c r="Z229" s="162"/>
      <c r="AA229" s="164"/>
      <c r="AB229" s="164"/>
      <c r="AC229" s="164"/>
      <c r="AD229" s="164"/>
      <c r="AE229" s="164"/>
      <c r="AF229" s="164"/>
      <c r="AG229" s="164"/>
      <c r="AH229" s="164"/>
      <c r="AI229" s="164"/>
      <c r="AJ229" s="164"/>
      <c r="AK229" s="164"/>
      <c r="AL229" s="164"/>
    </row>
    <row r="230" ht="14.25" customHeight="1">
      <c r="A230" s="164"/>
      <c r="B230" s="162"/>
      <c r="C230" s="162"/>
      <c r="D230" s="162"/>
      <c r="E230" s="163"/>
      <c r="F230" s="162"/>
      <c r="G230" s="162"/>
      <c r="H230" s="162"/>
      <c r="I230" s="162"/>
      <c r="J230" s="162"/>
      <c r="K230" s="162"/>
      <c r="L230" s="162"/>
      <c r="M230" s="162"/>
      <c r="N230" s="162"/>
      <c r="O230" s="163"/>
      <c r="P230" s="162"/>
      <c r="Q230" s="162"/>
      <c r="R230" s="162"/>
      <c r="S230" s="162"/>
      <c r="T230" s="162"/>
      <c r="U230" s="162"/>
      <c r="V230" s="162"/>
      <c r="W230" s="162"/>
      <c r="X230" s="162"/>
      <c r="Y230" s="162"/>
      <c r="Z230" s="162"/>
      <c r="AA230" s="164"/>
      <c r="AB230" s="164"/>
      <c r="AC230" s="164"/>
      <c r="AD230" s="164"/>
      <c r="AE230" s="164"/>
      <c r="AF230" s="164"/>
      <c r="AG230" s="164"/>
      <c r="AH230" s="164"/>
      <c r="AI230" s="164"/>
      <c r="AJ230" s="164"/>
      <c r="AK230" s="164"/>
      <c r="AL230" s="164"/>
    </row>
    <row r="231" ht="14.25" customHeight="1">
      <c r="A231" s="164"/>
      <c r="B231" s="162"/>
      <c r="C231" s="162"/>
      <c r="D231" s="162"/>
      <c r="E231" s="163"/>
      <c r="F231" s="162"/>
      <c r="G231" s="162"/>
      <c r="H231" s="162"/>
      <c r="I231" s="162"/>
      <c r="J231" s="162"/>
      <c r="K231" s="162"/>
      <c r="L231" s="162"/>
      <c r="M231" s="162"/>
      <c r="N231" s="162"/>
      <c r="O231" s="163"/>
      <c r="P231" s="162"/>
      <c r="Q231" s="162"/>
      <c r="R231" s="162"/>
      <c r="S231" s="162"/>
      <c r="T231" s="162"/>
      <c r="U231" s="162"/>
      <c r="V231" s="162"/>
      <c r="W231" s="162"/>
      <c r="X231" s="162"/>
      <c r="Y231" s="162"/>
      <c r="Z231" s="162"/>
      <c r="AA231" s="164"/>
      <c r="AB231" s="164"/>
      <c r="AC231" s="164"/>
      <c r="AD231" s="164"/>
      <c r="AE231" s="164"/>
      <c r="AF231" s="164"/>
      <c r="AG231" s="164"/>
      <c r="AH231" s="164"/>
      <c r="AI231" s="164"/>
      <c r="AJ231" s="164"/>
      <c r="AK231" s="164"/>
      <c r="AL231" s="164"/>
    </row>
    <row r="232" ht="14.25" customHeight="1">
      <c r="A232" s="164"/>
      <c r="B232" s="162"/>
      <c r="C232" s="162"/>
      <c r="D232" s="162"/>
      <c r="E232" s="163"/>
      <c r="F232" s="162"/>
      <c r="G232" s="162"/>
      <c r="H232" s="162"/>
      <c r="I232" s="162"/>
      <c r="J232" s="162"/>
      <c r="K232" s="162"/>
      <c r="L232" s="162"/>
      <c r="M232" s="162"/>
      <c r="N232" s="162"/>
      <c r="O232" s="163"/>
      <c r="P232" s="162"/>
      <c r="Q232" s="162"/>
      <c r="R232" s="162"/>
      <c r="S232" s="162"/>
      <c r="T232" s="162"/>
      <c r="U232" s="162"/>
      <c r="V232" s="162"/>
      <c r="W232" s="162"/>
      <c r="X232" s="162"/>
      <c r="Y232" s="162"/>
      <c r="Z232" s="162"/>
      <c r="AA232" s="164"/>
      <c r="AB232" s="164"/>
      <c r="AC232" s="164"/>
      <c r="AD232" s="164"/>
      <c r="AE232" s="164"/>
      <c r="AF232" s="164"/>
      <c r="AG232" s="164"/>
      <c r="AH232" s="164"/>
      <c r="AI232" s="164"/>
      <c r="AJ232" s="164"/>
      <c r="AK232" s="164"/>
      <c r="AL232" s="164"/>
    </row>
    <row r="233" ht="14.25" customHeight="1">
      <c r="A233" s="164"/>
      <c r="B233" s="162"/>
      <c r="C233" s="162"/>
      <c r="D233" s="162"/>
      <c r="E233" s="163"/>
      <c r="F233" s="162"/>
      <c r="G233" s="162"/>
      <c r="H233" s="162"/>
      <c r="I233" s="162"/>
      <c r="J233" s="162"/>
      <c r="K233" s="162"/>
      <c r="L233" s="162"/>
      <c r="M233" s="162"/>
      <c r="N233" s="162"/>
      <c r="O233" s="163"/>
      <c r="P233" s="162"/>
      <c r="Q233" s="162"/>
      <c r="R233" s="162"/>
      <c r="S233" s="162"/>
      <c r="T233" s="162"/>
      <c r="U233" s="162"/>
      <c r="V233" s="162"/>
      <c r="W233" s="162"/>
      <c r="X233" s="162"/>
      <c r="Y233" s="162"/>
      <c r="Z233" s="162"/>
      <c r="AA233" s="164"/>
      <c r="AB233" s="164"/>
      <c r="AC233" s="164"/>
      <c r="AD233" s="164"/>
      <c r="AE233" s="164"/>
      <c r="AF233" s="164"/>
      <c r="AG233" s="164"/>
      <c r="AH233" s="164"/>
      <c r="AI233" s="164"/>
      <c r="AJ233" s="164"/>
      <c r="AK233" s="164"/>
      <c r="AL233" s="164"/>
    </row>
    <row r="234" ht="14.25" customHeight="1">
      <c r="A234" s="164"/>
      <c r="B234" s="162"/>
      <c r="C234" s="162"/>
      <c r="D234" s="162"/>
      <c r="E234" s="163"/>
      <c r="F234" s="162"/>
      <c r="G234" s="162"/>
      <c r="H234" s="162"/>
      <c r="I234" s="162"/>
      <c r="J234" s="162"/>
      <c r="K234" s="162"/>
      <c r="L234" s="162"/>
      <c r="M234" s="162"/>
      <c r="N234" s="162"/>
      <c r="O234" s="163"/>
      <c r="P234" s="162"/>
      <c r="Q234" s="162"/>
      <c r="R234" s="162"/>
      <c r="S234" s="162"/>
      <c r="T234" s="162"/>
      <c r="U234" s="162"/>
      <c r="V234" s="162"/>
      <c r="W234" s="162"/>
      <c r="X234" s="162"/>
      <c r="Y234" s="162"/>
      <c r="Z234" s="162"/>
      <c r="AA234" s="164"/>
      <c r="AB234" s="164"/>
      <c r="AC234" s="164"/>
      <c r="AD234" s="164"/>
      <c r="AE234" s="164"/>
      <c r="AF234" s="164"/>
      <c r="AG234" s="164"/>
      <c r="AH234" s="164"/>
      <c r="AI234" s="164"/>
      <c r="AJ234" s="164"/>
      <c r="AK234" s="164"/>
      <c r="AL234" s="164"/>
    </row>
    <row r="235" ht="14.25" customHeight="1">
      <c r="A235" s="164"/>
      <c r="B235" s="162"/>
      <c r="C235" s="162"/>
      <c r="D235" s="162"/>
      <c r="E235" s="163"/>
      <c r="F235" s="162"/>
      <c r="G235" s="162"/>
      <c r="H235" s="162"/>
      <c r="I235" s="162"/>
      <c r="J235" s="162"/>
      <c r="K235" s="162"/>
      <c r="L235" s="162"/>
      <c r="M235" s="162"/>
      <c r="N235" s="162"/>
      <c r="O235" s="163"/>
      <c r="P235" s="162"/>
      <c r="Q235" s="162"/>
      <c r="R235" s="162"/>
      <c r="S235" s="162"/>
      <c r="T235" s="162"/>
      <c r="U235" s="162"/>
      <c r="V235" s="162"/>
      <c r="W235" s="162"/>
      <c r="X235" s="162"/>
      <c r="Y235" s="162"/>
      <c r="Z235" s="162"/>
      <c r="AA235" s="164"/>
      <c r="AB235" s="164"/>
      <c r="AC235" s="164"/>
      <c r="AD235" s="164"/>
      <c r="AE235" s="164"/>
      <c r="AF235" s="164"/>
      <c r="AG235" s="164"/>
      <c r="AH235" s="164"/>
      <c r="AI235" s="164"/>
      <c r="AJ235" s="164"/>
      <c r="AK235" s="164"/>
      <c r="AL235" s="164"/>
    </row>
    <row r="236" ht="14.25" customHeight="1">
      <c r="A236" s="164"/>
      <c r="B236" s="162"/>
      <c r="C236" s="162"/>
      <c r="D236" s="162"/>
      <c r="E236" s="163"/>
      <c r="F236" s="162"/>
      <c r="G236" s="162"/>
      <c r="H236" s="162"/>
      <c r="I236" s="162"/>
      <c r="J236" s="162"/>
      <c r="K236" s="162"/>
      <c r="L236" s="162"/>
      <c r="M236" s="162"/>
      <c r="N236" s="162"/>
      <c r="O236" s="163"/>
      <c r="P236" s="162"/>
      <c r="Q236" s="162"/>
      <c r="R236" s="162"/>
      <c r="S236" s="162"/>
      <c r="T236" s="162"/>
      <c r="U236" s="162"/>
      <c r="V236" s="162"/>
      <c r="W236" s="162"/>
      <c r="X236" s="162"/>
      <c r="Y236" s="162"/>
      <c r="Z236" s="162"/>
      <c r="AA236" s="164"/>
      <c r="AB236" s="164"/>
      <c r="AC236" s="164"/>
      <c r="AD236" s="164"/>
      <c r="AE236" s="164"/>
      <c r="AF236" s="164"/>
      <c r="AG236" s="164"/>
      <c r="AH236" s="164"/>
      <c r="AI236" s="164"/>
      <c r="AJ236" s="164"/>
      <c r="AK236" s="164"/>
      <c r="AL236" s="164"/>
    </row>
    <row r="237" ht="14.25" customHeight="1">
      <c r="A237" s="164"/>
      <c r="B237" s="162"/>
      <c r="C237" s="162"/>
      <c r="D237" s="162"/>
      <c r="E237" s="163"/>
      <c r="F237" s="162"/>
      <c r="G237" s="162"/>
      <c r="H237" s="162"/>
      <c r="I237" s="162"/>
      <c r="J237" s="162"/>
      <c r="K237" s="162"/>
      <c r="L237" s="162"/>
      <c r="M237" s="162"/>
      <c r="N237" s="162"/>
      <c r="O237" s="163"/>
      <c r="P237" s="162"/>
      <c r="Q237" s="162"/>
      <c r="R237" s="162"/>
      <c r="S237" s="162"/>
      <c r="T237" s="162"/>
      <c r="U237" s="162"/>
      <c r="V237" s="162"/>
      <c r="W237" s="162"/>
      <c r="X237" s="162"/>
      <c r="Y237" s="162"/>
      <c r="Z237" s="162"/>
      <c r="AA237" s="164"/>
      <c r="AB237" s="164"/>
      <c r="AC237" s="164"/>
      <c r="AD237" s="164"/>
      <c r="AE237" s="164"/>
      <c r="AF237" s="164"/>
      <c r="AG237" s="164"/>
      <c r="AH237" s="164"/>
      <c r="AI237" s="164"/>
      <c r="AJ237" s="164"/>
      <c r="AK237" s="164"/>
      <c r="AL237" s="164"/>
    </row>
    <row r="238" ht="14.25" customHeight="1">
      <c r="A238" s="164"/>
      <c r="B238" s="162"/>
      <c r="C238" s="162"/>
      <c r="D238" s="162"/>
      <c r="E238" s="163"/>
      <c r="F238" s="162"/>
      <c r="G238" s="162"/>
      <c r="H238" s="162"/>
      <c r="I238" s="162"/>
      <c r="J238" s="162"/>
      <c r="K238" s="162"/>
      <c r="L238" s="162"/>
      <c r="M238" s="162"/>
      <c r="N238" s="162"/>
      <c r="O238" s="163"/>
      <c r="P238" s="162"/>
      <c r="Q238" s="162"/>
      <c r="R238" s="162"/>
      <c r="S238" s="162"/>
      <c r="T238" s="162"/>
      <c r="U238" s="162"/>
      <c r="V238" s="162"/>
      <c r="W238" s="162"/>
      <c r="X238" s="162"/>
      <c r="Y238" s="162"/>
      <c r="Z238" s="162"/>
      <c r="AA238" s="164"/>
      <c r="AB238" s="164"/>
      <c r="AC238" s="164"/>
      <c r="AD238" s="164"/>
      <c r="AE238" s="164"/>
      <c r="AF238" s="164"/>
      <c r="AG238" s="164"/>
      <c r="AH238" s="164"/>
      <c r="AI238" s="164"/>
      <c r="AJ238" s="164"/>
      <c r="AK238" s="164"/>
      <c r="AL238" s="164"/>
    </row>
    <row r="239" ht="14.25" customHeight="1">
      <c r="A239" s="164"/>
      <c r="B239" s="162"/>
      <c r="C239" s="162"/>
      <c r="D239" s="162"/>
      <c r="E239" s="163"/>
      <c r="F239" s="162"/>
      <c r="G239" s="162"/>
      <c r="H239" s="162"/>
      <c r="I239" s="162"/>
      <c r="J239" s="162"/>
      <c r="K239" s="162"/>
      <c r="L239" s="162"/>
      <c r="M239" s="162"/>
      <c r="N239" s="162"/>
      <c r="O239" s="163"/>
      <c r="P239" s="162"/>
      <c r="Q239" s="162"/>
      <c r="R239" s="162"/>
      <c r="S239" s="162"/>
      <c r="T239" s="162"/>
      <c r="U239" s="162"/>
      <c r="V239" s="162"/>
      <c r="W239" s="162"/>
      <c r="X239" s="162"/>
      <c r="Y239" s="162"/>
      <c r="Z239" s="162"/>
      <c r="AA239" s="164"/>
      <c r="AB239" s="164"/>
      <c r="AC239" s="164"/>
      <c r="AD239" s="164"/>
      <c r="AE239" s="164"/>
      <c r="AF239" s="164"/>
      <c r="AG239" s="164"/>
      <c r="AH239" s="164"/>
      <c r="AI239" s="164"/>
      <c r="AJ239" s="164"/>
      <c r="AK239" s="164"/>
      <c r="AL239" s="164"/>
    </row>
    <row r="240" ht="14.25" customHeight="1">
      <c r="A240" s="164"/>
      <c r="B240" s="162"/>
      <c r="C240" s="162"/>
      <c r="D240" s="162"/>
      <c r="E240" s="163"/>
      <c r="F240" s="162"/>
      <c r="G240" s="162"/>
      <c r="H240" s="162"/>
      <c r="I240" s="162"/>
      <c r="J240" s="162"/>
      <c r="K240" s="162"/>
      <c r="L240" s="162"/>
      <c r="M240" s="162"/>
      <c r="N240" s="162"/>
      <c r="O240" s="163"/>
      <c r="P240" s="162"/>
      <c r="Q240" s="162"/>
      <c r="R240" s="162"/>
      <c r="S240" s="162"/>
      <c r="T240" s="162"/>
      <c r="U240" s="162"/>
      <c r="V240" s="162"/>
      <c r="W240" s="162"/>
      <c r="X240" s="162"/>
      <c r="Y240" s="162"/>
      <c r="Z240" s="162"/>
      <c r="AA240" s="164"/>
      <c r="AB240" s="164"/>
      <c r="AC240" s="164"/>
      <c r="AD240" s="164"/>
      <c r="AE240" s="164"/>
      <c r="AF240" s="164"/>
      <c r="AG240" s="164"/>
      <c r="AH240" s="164"/>
      <c r="AI240" s="164"/>
      <c r="AJ240" s="164"/>
      <c r="AK240" s="164"/>
      <c r="AL240" s="164"/>
    </row>
    <row r="241" ht="14.25" customHeight="1">
      <c r="A241" s="164"/>
      <c r="B241" s="162"/>
      <c r="C241" s="162"/>
      <c r="D241" s="162"/>
      <c r="E241" s="163"/>
      <c r="F241" s="162"/>
      <c r="G241" s="162"/>
      <c r="H241" s="162"/>
      <c r="I241" s="162"/>
      <c r="J241" s="162"/>
      <c r="K241" s="162"/>
      <c r="L241" s="162"/>
      <c r="M241" s="162"/>
      <c r="N241" s="162"/>
      <c r="O241" s="163"/>
      <c r="P241" s="162"/>
      <c r="Q241" s="162"/>
      <c r="R241" s="162"/>
      <c r="S241" s="162"/>
      <c r="T241" s="162"/>
      <c r="U241" s="162"/>
      <c r="V241" s="162"/>
      <c r="W241" s="162"/>
      <c r="X241" s="162"/>
      <c r="Y241" s="162"/>
      <c r="Z241" s="162"/>
      <c r="AA241" s="164"/>
      <c r="AB241" s="164"/>
      <c r="AC241" s="164"/>
      <c r="AD241" s="164"/>
      <c r="AE241" s="164"/>
      <c r="AF241" s="164"/>
      <c r="AG241" s="164"/>
      <c r="AH241" s="164"/>
      <c r="AI241" s="164"/>
      <c r="AJ241" s="164"/>
      <c r="AK241" s="164"/>
      <c r="AL241" s="164"/>
    </row>
    <row r="242" ht="14.25" customHeight="1">
      <c r="A242" s="164"/>
      <c r="B242" s="162"/>
      <c r="C242" s="162"/>
      <c r="D242" s="162"/>
      <c r="E242" s="163"/>
      <c r="F242" s="162"/>
      <c r="G242" s="162"/>
      <c r="H242" s="162"/>
      <c r="I242" s="162"/>
      <c r="J242" s="162"/>
      <c r="K242" s="162"/>
      <c r="L242" s="162"/>
      <c r="M242" s="162"/>
      <c r="N242" s="162"/>
      <c r="O242" s="163"/>
      <c r="P242" s="162"/>
      <c r="Q242" s="162"/>
      <c r="R242" s="162"/>
      <c r="S242" s="162"/>
      <c r="T242" s="162"/>
      <c r="U242" s="162"/>
      <c r="V242" s="162"/>
      <c r="W242" s="162"/>
      <c r="X242" s="162"/>
      <c r="Y242" s="162"/>
      <c r="Z242" s="162"/>
      <c r="AA242" s="164"/>
      <c r="AB242" s="164"/>
      <c r="AC242" s="164"/>
      <c r="AD242" s="164"/>
      <c r="AE242" s="164"/>
      <c r="AF242" s="164"/>
      <c r="AG242" s="164"/>
      <c r="AH242" s="164"/>
      <c r="AI242" s="164"/>
      <c r="AJ242" s="164"/>
      <c r="AK242" s="164"/>
      <c r="AL242" s="164"/>
    </row>
    <row r="243" ht="14.25" customHeight="1">
      <c r="A243" s="164"/>
      <c r="B243" s="162"/>
      <c r="C243" s="162"/>
      <c r="D243" s="162"/>
      <c r="E243" s="163"/>
      <c r="F243" s="162"/>
      <c r="G243" s="162"/>
      <c r="H243" s="162"/>
      <c r="I243" s="162"/>
      <c r="J243" s="162"/>
      <c r="K243" s="162"/>
      <c r="L243" s="162"/>
      <c r="M243" s="162"/>
      <c r="N243" s="162"/>
      <c r="O243" s="163"/>
      <c r="P243" s="162"/>
      <c r="Q243" s="162"/>
      <c r="R243" s="162"/>
      <c r="S243" s="162"/>
      <c r="T243" s="162"/>
      <c r="U243" s="162"/>
      <c r="V243" s="162"/>
      <c r="W243" s="162"/>
      <c r="X243" s="162"/>
      <c r="Y243" s="162"/>
      <c r="Z243" s="162"/>
      <c r="AA243" s="164"/>
      <c r="AB243" s="164"/>
      <c r="AC243" s="164"/>
      <c r="AD243" s="164"/>
      <c r="AE243" s="164"/>
      <c r="AF243" s="164"/>
      <c r="AG243" s="164"/>
      <c r="AH243" s="164"/>
      <c r="AI243" s="164"/>
      <c r="AJ243" s="164"/>
      <c r="AK243" s="164"/>
      <c r="AL243" s="164"/>
    </row>
    <row r="244" ht="14.25" customHeight="1">
      <c r="A244" s="164"/>
      <c r="B244" s="162"/>
      <c r="C244" s="162"/>
      <c r="D244" s="162"/>
      <c r="E244" s="163"/>
      <c r="F244" s="162"/>
      <c r="G244" s="162"/>
      <c r="H244" s="162"/>
      <c r="I244" s="162"/>
      <c r="J244" s="162"/>
      <c r="K244" s="162"/>
      <c r="L244" s="162"/>
      <c r="M244" s="162"/>
      <c r="N244" s="162"/>
      <c r="O244" s="163"/>
      <c r="P244" s="162"/>
      <c r="Q244" s="162"/>
      <c r="R244" s="162"/>
      <c r="S244" s="162"/>
      <c r="T244" s="162"/>
      <c r="U244" s="162"/>
      <c r="V244" s="162"/>
      <c r="W244" s="162"/>
      <c r="X244" s="162"/>
      <c r="Y244" s="162"/>
      <c r="Z244" s="162"/>
      <c r="AA244" s="164"/>
      <c r="AB244" s="164"/>
      <c r="AC244" s="164"/>
      <c r="AD244" s="164"/>
      <c r="AE244" s="164"/>
      <c r="AF244" s="164"/>
      <c r="AG244" s="164"/>
      <c r="AH244" s="164"/>
      <c r="AI244" s="164"/>
      <c r="AJ244" s="164"/>
      <c r="AK244" s="164"/>
      <c r="AL244" s="164"/>
    </row>
    <row r="245" ht="14.25" customHeight="1">
      <c r="A245" s="164"/>
      <c r="B245" s="162"/>
      <c r="C245" s="162"/>
      <c r="D245" s="162"/>
      <c r="E245" s="163"/>
      <c r="F245" s="162"/>
      <c r="G245" s="162"/>
      <c r="H245" s="162"/>
      <c r="I245" s="162"/>
      <c r="J245" s="162"/>
      <c r="K245" s="162"/>
      <c r="L245" s="162"/>
      <c r="M245" s="162"/>
      <c r="N245" s="162"/>
      <c r="O245" s="163"/>
      <c r="P245" s="162"/>
      <c r="Q245" s="162"/>
      <c r="R245" s="162"/>
      <c r="S245" s="162"/>
      <c r="T245" s="162"/>
      <c r="U245" s="162"/>
      <c r="V245" s="162"/>
      <c r="W245" s="162"/>
      <c r="X245" s="162"/>
      <c r="Y245" s="162"/>
      <c r="Z245" s="162"/>
      <c r="AA245" s="164"/>
      <c r="AB245" s="164"/>
      <c r="AC245" s="164"/>
      <c r="AD245" s="164"/>
      <c r="AE245" s="164"/>
      <c r="AF245" s="164"/>
      <c r="AG245" s="164"/>
      <c r="AH245" s="164"/>
      <c r="AI245" s="164"/>
      <c r="AJ245" s="164"/>
      <c r="AK245" s="164"/>
      <c r="AL245" s="164"/>
    </row>
    <row r="246" ht="14.25" customHeight="1">
      <c r="A246" s="164"/>
      <c r="B246" s="162"/>
      <c r="C246" s="162"/>
      <c r="D246" s="162"/>
      <c r="E246" s="163"/>
      <c r="F246" s="162"/>
      <c r="G246" s="162"/>
      <c r="H246" s="162"/>
      <c r="I246" s="162"/>
      <c r="J246" s="162"/>
      <c r="K246" s="162"/>
      <c r="L246" s="162"/>
      <c r="M246" s="162"/>
      <c r="N246" s="162"/>
      <c r="O246" s="163"/>
      <c r="P246" s="162"/>
      <c r="Q246" s="162"/>
      <c r="R246" s="162"/>
      <c r="S246" s="162"/>
      <c r="T246" s="162"/>
      <c r="U246" s="162"/>
      <c r="V246" s="162"/>
      <c r="W246" s="162"/>
      <c r="X246" s="162"/>
      <c r="Y246" s="162"/>
      <c r="Z246" s="162"/>
      <c r="AA246" s="164"/>
      <c r="AB246" s="164"/>
      <c r="AC246" s="164"/>
      <c r="AD246" s="164"/>
      <c r="AE246" s="164"/>
      <c r="AF246" s="164"/>
      <c r="AG246" s="164"/>
      <c r="AH246" s="164"/>
      <c r="AI246" s="164"/>
      <c r="AJ246" s="164"/>
      <c r="AK246" s="164"/>
      <c r="AL246" s="164"/>
    </row>
    <row r="247" ht="14.25" customHeight="1">
      <c r="A247" s="164"/>
      <c r="B247" s="162"/>
      <c r="C247" s="162"/>
      <c r="D247" s="162"/>
      <c r="E247" s="163"/>
      <c r="F247" s="162"/>
      <c r="G247" s="162"/>
      <c r="H247" s="162"/>
      <c r="I247" s="162"/>
      <c r="J247" s="162"/>
      <c r="K247" s="162"/>
      <c r="L247" s="162"/>
      <c r="M247" s="162"/>
      <c r="N247" s="162"/>
      <c r="O247" s="163"/>
      <c r="P247" s="162"/>
      <c r="Q247" s="162"/>
      <c r="R247" s="162"/>
      <c r="S247" s="162"/>
      <c r="T247" s="162"/>
      <c r="U247" s="162"/>
      <c r="V247" s="162"/>
      <c r="W247" s="162"/>
      <c r="X247" s="162"/>
      <c r="Y247" s="162"/>
      <c r="Z247" s="162"/>
      <c r="AA247" s="164"/>
      <c r="AB247" s="164"/>
      <c r="AC247" s="164"/>
      <c r="AD247" s="164"/>
      <c r="AE247" s="164"/>
      <c r="AF247" s="164"/>
      <c r="AG247" s="164"/>
      <c r="AH247" s="164"/>
      <c r="AI247" s="164"/>
      <c r="AJ247" s="164"/>
      <c r="AK247" s="164"/>
      <c r="AL247" s="164"/>
    </row>
    <row r="248" ht="14.25" customHeight="1">
      <c r="A248" s="164"/>
      <c r="B248" s="162"/>
      <c r="C248" s="162"/>
      <c r="D248" s="162"/>
      <c r="E248" s="163"/>
      <c r="F248" s="162"/>
      <c r="G248" s="162"/>
      <c r="H248" s="162"/>
      <c r="I248" s="162"/>
      <c r="J248" s="162"/>
      <c r="K248" s="162"/>
      <c r="L248" s="162"/>
      <c r="M248" s="162"/>
      <c r="N248" s="162"/>
      <c r="O248" s="163"/>
      <c r="P248" s="162"/>
      <c r="Q248" s="162"/>
      <c r="R248" s="162"/>
      <c r="S248" s="162"/>
      <c r="T248" s="162"/>
      <c r="U248" s="162"/>
      <c r="V248" s="162"/>
      <c r="W248" s="162"/>
      <c r="X248" s="162"/>
      <c r="Y248" s="162"/>
      <c r="Z248" s="162"/>
      <c r="AA248" s="164"/>
      <c r="AB248" s="164"/>
      <c r="AC248" s="164"/>
      <c r="AD248" s="164"/>
      <c r="AE248" s="164"/>
      <c r="AF248" s="164"/>
      <c r="AG248" s="164"/>
      <c r="AH248" s="164"/>
      <c r="AI248" s="164"/>
      <c r="AJ248" s="164"/>
      <c r="AK248" s="164"/>
      <c r="AL248" s="164"/>
    </row>
    <row r="249" ht="14.25" customHeight="1">
      <c r="A249" s="164"/>
      <c r="B249" s="162"/>
      <c r="C249" s="162"/>
      <c r="D249" s="162"/>
      <c r="E249" s="163"/>
      <c r="F249" s="162"/>
      <c r="G249" s="162"/>
      <c r="H249" s="162"/>
      <c r="I249" s="162"/>
      <c r="J249" s="162"/>
      <c r="K249" s="162"/>
      <c r="L249" s="162"/>
      <c r="M249" s="162"/>
      <c r="N249" s="162"/>
      <c r="O249" s="163"/>
      <c r="P249" s="162"/>
      <c r="Q249" s="162"/>
      <c r="R249" s="162"/>
      <c r="S249" s="162"/>
      <c r="T249" s="162"/>
      <c r="U249" s="162"/>
      <c r="V249" s="162"/>
      <c r="W249" s="162"/>
      <c r="X249" s="162"/>
      <c r="Y249" s="162"/>
      <c r="Z249" s="162"/>
      <c r="AA249" s="164"/>
      <c r="AB249" s="164"/>
      <c r="AC249" s="164"/>
      <c r="AD249" s="164"/>
      <c r="AE249" s="164"/>
      <c r="AF249" s="164"/>
      <c r="AG249" s="164"/>
      <c r="AH249" s="164"/>
      <c r="AI249" s="164"/>
      <c r="AJ249" s="164"/>
      <c r="AK249" s="164"/>
      <c r="AL249" s="164"/>
    </row>
    <row r="250" ht="14.25" customHeight="1">
      <c r="A250" s="164"/>
      <c r="B250" s="162"/>
      <c r="C250" s="162"/>
      <c r="D250" s="162"/>
      <c r="E250" s="163"/>
      <c r="F250" s="162"/>
      <c r="G250" s="162"/>
      <c r="H250" s="162"/>
      <c r="I250" s="162"/>
      <c r="J250" s="162"/>
      <c r="K250" s="162"/>
      <c r="L250" s="162"/>
      <c r="M250" s="162"/>
      <c r="N250" s="162"/>
      <c r="O250" s="163"/>
      <c r="P250" s="162"/>
      <c r="Q250" s="162"/>
      <c r="R250" s="162"/>
      <c r="S250" s="162"/>
      <c r="T250" s="162"/>
      <c r="U250" s="162"/>
      <c r="V250" s="162"/>
      <c r="W250" s="162"/>
      <c r="X250" s="162"/>
      <c r="Y250" s="162"/>
      <c r="Z250" s="162"/>
      <c r="AA250" s="164"/>
      <c r="AB250" s="164"/>
      <c r="AC250" s="164"/>
      <c r="AD250" s="164"/>
      <c r="AE250" s="164"/>
      <c r="AF250" s="164"/>
      <c r="AG250" s="164"/>
      <c r="AH250" s="164"/>
      <c r="AI250" s="164"/>
      <c r="AJ250" s="164"/>
      <c r="AK250" s="164"/>
      <c r="AL250" s="164"/>
    </row>
    <row r="251" ht="14.25" customHeight="1">
      <c r="A251" s="164"/>
      <c r="B251" s="162"/>
      <c r="C251" s="162"/>
      <c r="D251" s="162"/>
      <c r="E251" s="163"/>
      <c r="F251" s="162"/>
      <c r="G251" s="162"/>
      <c r="H251" s="162"/>
      <c r="I251" s="162"/>
      <c r="J251" s="162"/>
      <c r="K251" s="162"/>
      <c r="L251" s="162"/>
      <c r="M251" s="162"/>
      <c r="N251" s="162"/>
      <c r="O251" s="163"/>
      <c r="P251" s="162"/>
      <c r="Q251" s="162"/>
      <c r="R251" s="162"/>
      <c r="S251" s="162"/>
      <c r="T251" s="162"/>
      <c r="U251" s="162"/>
      <c r="V251" s="162"/>
      <c r="W251" s="162"/>
      <c r="X251" s="162"/>
      <c r="Y251" s="162"/>
      <c r="Z251" s="162"/>
      <c r="AA251" s="164"/>
      <c r="AB251" s="164"/>
      <c r="AC251" s="164"/>
      <c r="AD251" s="164"/>
      <c r="AE251" s="164"/>
      <c r="AF251" s="164"/>
      <c r="AG251" s="164"/>
      <c r="AH251" s="164"/>
      <c r="AI251" s="164"/>
      <c r="AJ251" s="164"/>
      <c r="AK251" s="164"/>
      <c r="AL251" s="164"/>
    </row>
    <row r="252" ht="14.25" customHeight="1">
      <c r="A252" s="164"/>
      <c r="B252" s="162"/>
      <c r="C252" s="162"/>
      <c r="D252" s="162"/>
      <c r="E252" s="163"/>
      <c r="F252" s="162"/>
      <c r="G252" s="162"/>
      <c r="H252" s="162"/>
      <c r="I252" s="162"/>
      <c r="J252" s="162"/>
      <c r="K252" s="162"/>
      <c r="L252" s="162"/>
      <c r="M252" s="162"/>
      <c r="N252" s="162"/>
      <c r="O252" s="163"/>
      <c r="P252" s="162"/>
      <c r="Q252" s="162"/>
      <c r="R252" s="162"/>
      <c r="S252" s="162"/>
      <c r="T252" s="162"/>
      <c r="U252" s="162"/>
      <c r="V252" s="162"/>
      <c r="W252" s="162"/>
      <c r="X252" s="162"/>
      <c r="Y252" s="162"/>
      <c r="Z252" s="162"/>
      <c r="AA252" s="164"/>
      <c r="AB252" s="164"/>
      <c r="AC252" s="164"/>
      <c r="AD252" s="164"/>
      <c r="AE252" s="164"/>
      <c r="AF252" s="164"/>
      <c r="AG252" s="164"/>
      <c r="AH252" s="164"/>
      <c r="AI252" s="164"/>
      <c r="AJ252" s="164"/>
      <c r="AK252" s="164"/>
      <c r="AL252" s="164"/>
    </row>
    <row r="253" ht="14.25" customHeight="1">
      <c r="A253" s="164"/>
      <c r="B253" s="162"/>
      <c r="C253" s="162"/>
      <c r="D253" s="162"/>
      <c r="E253" s="163"/>
      <c r="F253" s="162"/>
      <c r="G253" s="162"/>
      <c r="H253" s="162"/>
      <c r="I253" s="162"/>
      <c r="J253" s="162"/>
      <c r="K253" s="162"/>
      <c r="L253" s="162"/>
      <c r="M253" s="162"/>
      <c r="N253" s="162"/>
      <c r="O253" s="163"/>
      <c r="P253" s="162"/>
      <c r="Q253" s="162"/>
      <c r="R253" s="162"/>
      <c r="S253" s="162"/>
      <c r="T253" s="162"/>
      <c r="U253" s="162"/>
      <c r="V253" s="162"/>
      <c r="W253" s="162"/>
      <c r="X253" s="162"/>
      <c r="Y253" s="162"/>
      <c r="Z253" s="162"/>
      <c r="AA253" s="164"/>
      <c r="AB253" s="164"/>
      <c r="AC253" s="164"/>
      <c r="AD253" s="164"/>
      <c r="AE253" s="164"/>
      <c r="AF253" s="164"/>
      <c r="AG253" s="164"/>
      <c r="AH253" s="164"/>
      <c r="AI253" s="164"/>
      <c r="AJ253" s="164"/>
      <c r="AK253" s="164"/>
      <c r="AL253" s="164"/>
    </row>
    <row r="254" ht="14.25" customHeight="1">
      <c r="A254" s="164"/>
      <c r="B254" s="162"/>
      <c r="C254" s="162"/>
      <c r="D254" s="162"/>
      <c r="E254" s="163"/>
      <c r="F254" s="162"/>
      <c r="G254" s="162"/>
      <c r="H254" s="162"/>
      <c r="I254" s="162"/>
      <c r="J254" s="162"/>
      <c r="K254" s="162"/>
      <c r="L254" s="162"/>
      <c r="M254" s="162"/>
      <c r="N254" s="162"/>
      <c r="O254" s="163"/>
      <c r="P254" s="162"/>
      <c r="Q254" s="162"/>
      <c r="R254" s="162"/>
      <c r="S254" s="162"/>
      <c r="T254" s="162"/>
      <c r="U254" s="162"/>
      <c r="V254" s="162"/>
      <c r="W254" s="162"/>
      <c r="X254" s="162"/>
      <c r="Y254" s="162"/>
      <c r="Z254" s="162"/>
      <c r="AA254" s="164"/>
      <c r="AB254" s="164"/>
      <c r="AC254" s="164"/>
      <c r="AD254" s="164"/>
      <c r="AE254" s="164"/>
      <c r="AF254" s="164"/>
      <c r="AG254" s="164"/>
      <c r="AH254" s="164"/>
      <c r="AI254" s="164"/>
      <c r="AJ254" s="164"/>
      <c r="AK254" s="164"/>
      <c r="AL254" s="164"/>
    </row>
    <row r="255" ht="14.25" customHeight="1">
      <c r="A255" s="164"/>
      <c r="B255" s="162"/>
      <c r="C255" s="162"/>
      <c r="D255" s="162"/>
      <c r="E255" s="163"/>
      <c r="F255" s="162"/>
      <c r="G255" s="162"/>
      <c r="H255" s="162"/>
      <c r="I255" s="162"/>
      <c r="J255" s="162"/>
      <c r="K255" s="162"/>
      <c r="L255" s="162"/>
      <c r="M255" s="162"/>
      <c r="N255" s="162"/>
      <c r="O255" s="163"/>
      <c r="P255" s="162"/>
      <c r="Q255" s="162"/>
      <c r="R255" s="162"/>
      <c r="S255" s="162"/>
      <c r="T255" s="162"/>
      <c r="U255" s="162"/>
      <c r="V255" s="162"/>
      <c r="W255" s="162"/>
      <c r="X255" s="162"/>
      <c r="Y255" s="162"/>
      <c r="Z255" s="162"/>
      <c r="AA255" s="164"/>
      <c r="AB255" s="164"/>
      <c r="AC255" s="164"/>
      <c r="AD255" s="164"/>
      <c r="AE255" s="164"/>
      <c r="AF255" s="164"/>
      <c r="AG255" s="164"/>
      <c r="AH255" s="164"/>
      <c r="AI255" s="164"/>
      <c r="AJ255" s="164"/>
      <c r="AK255" s="164"/>
      <c r="AL255" s="164"/>
    </row>
    <row r="256" ht="14.25" customHeight="1">
      <c r="A256" s="164"/>
      <c r="B256" s="162"/>
      <c r="C256" s="162"/>
      <c r="D256" s="162"/>
      <c r="E256" s="163"/>
      <c r="F256" s="162"/>
      <c r="G256" s="162"/>
      <c r="H256" s="162"/>
      <c r="I256" s="162"/>
      <c r="J256" s="162"/>
      <c r="K256" s="162"/>
      <c r="L256" s="162"/>
      <c r="M256" s="162"/>
      <c r="N256" s="162"/>
      <c r="O256" s="163"/>
      <c r="P256" s="162"/>
      <c r="Q256" s="162"/>
      <c r="R256" s="162"/>
      <c r="S256" s="162"/>
      <c r="T256" s="162"/>
      <c r="U256" s="162"/>
      <c r="V256" s="162"/>
      <c r="W256" s="162"/>
      <c r="X256" s="162"/>
      <c r="Y256" s="162"/>
      <c r="Z256" s="162"/>
      <c r="AA256" s="164"/>
      <c r="AB256" s="164"/>
      <c r="AC256" s="164"/>
      <c r="AD256" s="164"/>
      <c r="AE256" s="164"/>
      <c r="AF256" s="164"/>
      <c r="AG256" s="164"/>
      <c r="AH256" s="164"/>
      <c r="AI256" s="164"/>
      <c r="AJ256" s="164"/>
      <c r="AK256" s="164"/>
      <c r="AL256" s="164"/>
    </row>
    <row r="257" ht="14.25" customHeight="1">
      <c r="A257" s="164"/>
      <c r="B257" s="162"/>
      <c r="C257" s="162"/>
      <c r="D257" s="162"/>
      <c r="E257" s="163"/>
      <c r="F257" s="162"/>
      <c r="G257" s="162"/>
      <c r="H257" s="162"/>
      <c r="I257" s="162"/>
      <c r="J257" s="162"/>
      <c r="K257" s="162"/>
      <c r="L257" s="162"/>
      <c r="M257" s="162"/>
      <c r="N257" s="162"/>
      <c r="O257" s="163"/>
      <c r="P257" s="162"/>
      <c r="Q257" s="162"/>
      <c r="R257" s="162"/>
      <c r="S257" s="162"/>
      <c r="T257" s="162"/>
      <c r="U257" s="162"/>
      <c r="V257" s="162"/>
      <c r="W257" s="162"/>
      <c r="X257" s="162"/>
      <c r="Y257" s="162"/>
      <c r="Z257" s="162"/>
      <c r="AA257" s="164"/>
      <c r="AB257" s="164"/>
      <c r="AC257" s="164"/>
      <c r="AD257" s="164"/>
      <c r="AE257" s="164"/>
      <c r="AF257" s="164"/>
      <c r="AG257" s="164"/>
      <c r="AH257" s="164"/>
      <c r="AI257" s="164"/>
      <c r="AJ257" s="164"/>
      <c r="AK257" s="164"/>
      <c r="AL257" s="164"/>
    </row>
    <row r="258" ht="14.25" customHeight="1">
      <c r="A258" s="164"/>
      <c r="B258" s="162"/>
      <c r="C258" s="162"/>
      <c r="D258" s="162"/>
      <c r="E258" s="163"/>
      <c r="F258" s="162"/>
      <c r="G258" s="162"/>
      <c r="H258" s="162"/>
      <c r="I258" s="162"/>
      <c r="J258" s="162"/>
      <c r="K258" s="162"/>
      <c r="L258" s="162"/>
      <c r="M258" s="162"/>
      <c r="N258" s="162"/>
      <c r="O258" s="163"/>
      <c r="P258" s="162"/>
      <c r="Q258" s="162"/>
      <c r="R258" s="162"/>
      <c r="S258" s="162"/>
      <c r="T258" s="162"/>
      <c r="U258" s="162"/>
      <c r="V258" s="162"/>
      <c r="W258" s="162"/>
      <c r="X258" s="162"/>
      <c r="Y258" s="162"/>
      <c r="Z258" s="162"/>
      <c r="AA258" s="164"/>
      <c r="AB258" s="164"/>
      <c r="AC258" s="164"/>
      <c r="AD258" s="164"/>
      <c r="AE258" s="164"/>
      <c r="AF258" s="164"/>
      <c r="AG258" s="164"/>
      <c r="AH258" s="164"/>
      <c r="AI258" s="164"/>
      <c r="AJ258" s="164"/>
      <c r="AK258" s="164"/>
      <c r="AL258" s="164"/>
    </row>
    <row r="259" ht="14.25" customHeight="1">
      <c r="A259" s="164"/>
      <c r="B259" s="162"/>
      <c r="C259" s="162"/>
      <c r="D259" s="162"/>
      <c r="E259" s="163"/>
      <c r="F259" s="162"/>
      <c r="G259" s="162"/>
      <c r="H259" s="162"/>
      <c r="I259" s="162"/>
      <c r="J259" s="162"/>
      <c r="K259" s="162"/>
      <c r="L259" s="162"/>
      <c r="M259" s="162"/>
      <c r="N259" s="162"/>
      <c r="O259" s="163"/>
      <c r="P259" s="162"/>
      <c r="Q259" s="162"/>
      <c r="R259" s="162"/>
      <c r="S259" s="162"/>
      <c r="T259" s="162"/>
      <c r="U259" s="162"/>
      <c r="V259" s="162"/>
      <c r="W259" s="162"/>
      <c r="X259" s="162"/>
      <c r="Y259" s="162"/>
      <c r="Z259" s="162"/>
      <c r="AA259" s="164"/>
      <c r="AB259" s="164"/>
      <c r="AC259" s="164"/>
      <c r="AD259" s="164"/>
      <c r="AE259" s="164"/>
      <c r="AF259" s="164"/>
      <c r="AG259" s="164"/>
      <c r="AH259" s="164"/>
      <c r="AI259" s="164"/>
      <c r="AJ259" s="164"/>
      <c r="AK259" s="164"/>
      <c r="AL259" s="16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O2:P2"/>
    <mergeCell ref="Q2:R2"/>
    <mergeCell ref="C3:D3"/>
    <mergeCell ref="E3:F3"/>
    <mergeCell ref="G3:H3"/>
    <mergeCell ref="I3:J3"/>
    <mergeCell ref="K3:L3"/>
    <mergeCell ref="M3:N3"/>
    <mergeCell ref="O3:P3"/>
    <mergeCell ref="Q3:R3"/>
    <mergeCell ref="A1:B3"/>
    <mergeCell ref="C2:D2"/>
    <mergeCell ref="E2:F2"/>
    <mergeCell ref="G2:H2"/>
    <mergeCell ref="I2:J2"/>
    <mergeCell ref="K2:L2"/>
    <mergeCell ref="M2:N2"/>
  </mergeCells>
  <printOptions/>
  <pageMargins bottom="0.75" footer="0.0" header="0.0" left="0.7" right="0.7" top="0.75"/>
  <pageSetup paperSize="12" scale="7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52.44"/>
    <col customWidth="1" min="2" max="2" width="13.44"/>
    <col customWidth="1" min="3" max="3" width="10.89"/>
    <col customWidth="1" min="4" max="4" width="16.11"/>
    <col customWidth="1" min="5" max="5" width="10.78"/>
    <col customWidth="1" min="6" max="6" width="16.44"/>
    <col customWidth="1" min="7" max="7" width="10.89"/>
    <col customWidth="1" min="8" max="8" width="16.0"/>
    <col customWidth="1" min="9" max="9" width="11.11"/>
    <col customWidth="1" min="10" max="10" width="15.11"/>
    <col customWidth="1" min="11" max="11" width="14.89"/>
    <col customWidth="1" min="12" max="12" width="16.0"/>
    <col customWidth="1" min="13" max="13" width="11.78"/>
    <col customWidth="1" min="14" max="14" width="15.44"/>
    <col customWidth="1" min="15" max="15" width="11.11"/>
    <col customWidth="1" min="16" max="16" width="16.0"/>
    <col customWidth="1" min="17" max="17" width="12.0"/>
    <col customWidth="1" min="18" max="18" width="16.44"/>
    <col customWidth="1" min="19" max="19" width="10.44"/>
    <col customWidth="1" min="20" max="20" width="17.33"/>
    <col customWidth="1" min="21" max="21" width="9.22"/>
    <col customWidth="1" min="22" max="22" width="18.89"/>
    <col customWidth="1" min="23" max="23" width="10.89"/>
    <col customWidth="1" min="24" max="24" width="16.11"/>
    <col customWidth="1" min="25" max="25" width="8.11"/>
    <col customWidth="1" min="26" max="26" width="25.11"/>
    <col customWidth="1" min="27" max="29" width="8.11"/>
    <col customWidth="1" min="30" max="45" width="12.44"/>
  </cols>
  <sheetData>
    <row r="1" ht="14.25" customHeight="1">
      <c r="A1" s="184"/>
      <c r="B1" s="46"/>
      <c r="C1" s="185"/>
      <c r="D1" s="185"/>
      <c r="E1" s="185"/>
      <c r="F1" s="185"/>
      <c r="G1" s="185"/>
      <c r="H1" s="185"/>
      <c r="I1" s="185"/>
      <c r="J1" s="185"/>
      <c r="K1" s="185"/>
      <c r="L1" s="185"/>
      <c r="M1" s="185"/>
      <c r="N1" s="185"/>
      <c r="O1" s="185"/>
      <c r="P1" s="185"/>
      <c r="Q1" s="185"/>
      <c r="R1" s="185"/>
      <c r="S1" s="185"/>
      <c r="T1" s="185"/>
      <c r="U1" s="185"/>
      <c r="V1" s="185"/>
      <c r="W1" s="185"/>
      <c r="X1" s="185"/>
      <c r="Y1" s="154"/>
      <c r="Z1" s="154"/>
      <c r="AA1" s="154"/>
      <c r="AB1" s="154"/>
      <c r="AC1" s="154"/>
      <c r="AD1" s="139"/>
      <c r="AE1" s="139"/>
      <c r="AF1" s="139"/>
      <c r="AG1" s="139"/>
      <c r="AH1" s="139"/>
      <c r="AI1" s="139"/>
      <c r="AJ1" s="139"/>
      <c r="AK1" s="139"/>
      <c r="AL1" s="139"/>
      <c r="AM1" s="139"/>
      <c r="AN1" s="139"/>
      <c r="AO1" s="139"/>
      <c r="AP1" s="139"/>
      <c r="AQ1" s="139"/>
      <c r="AR1" s="139"/>
      <c r="AS1" s="139"/>
    </row>
    <row r="2" ht="15.0" customHeight="1">
      <c r="A2" s="114"/>
      <c r="B2" s="114"/>
      <c r="C2" s="115" t="s">
        <v>567</v>
      </c>
      <c r="D2" s="116"/>
      <c r="E2" s="117" t="s">
        <v>568</v>
      </c>
      <c r="F2" s="116"/>
      <c r="G2" s="118" t="s">
        <v>569</v>
      </c>
      <c r="H2" s="116"/>
      <c r="I2" s="120" t="s">
        <v>570</v>
      </c>
      <c r="J2" s="116"/>
      <c r="K2" s="121" t="s">
        <v>571</v>
      </c>
      <c r="L2" s="116"/>
      <c r="M2" s="122" t="s">
        <v>572</v>
      </c>
      <c r="N2" s="116"/>
      <c r="O2" s="186" t="s">
        <v>573</v>
      </c>
      <c r="P2" s="116"/>
      <c r="Q2" s="187" t="s">
        <v>574</v>
      </c>
      <c r="R2" s="116"/>
      <c r="S2" s="188" t="s">
        <v>575</v>
      </c>
      <c r="T2" s="116"/>
      <c r="U2" s="189" t="s">
        <v>576</v>
      </c>
      <c r="V2" s="116"/>
      <c r="W2" s="189" t="s">
        <v>577</v>
      </c>
      <c r="X2" s="116"/>
      <c r="Y2" s="153"/>
      <c r="Z2" s="154"/>
      <c r="AA2" s="154"/>
      <c r="AB2" s="154"/>
      <c r="AC2" s="154"/>
      <c r="AD2" s="139"/>
      <c r="AE2" s="139"/>
      <c r="AF2" s="139"/>
      <c r="AG2" s="139"/>
      <c r="AH2" s="139"/>
      <c r="AI2" s="139"/>
      <c r="AJ2" s="139"/>
      <c r="AK2" s="139"/>
      <c r="AL2" s="139"/>
      <c r="AM2" s="139"/>
      <c r="AN2" s="139"/>
      <c r="AO2" s="139"/>
      <c r="AP2" s="139"/>
      <c r="AQ2" s="139"/>
      <c r="AR2" s="139"/>
      <c r="AS2" s="139"/>
    </row>
    <row r="3" ht="14.25" customHeight="1">
      <c r="A3" s="130" t="s">
        <v>51</v>
      </c>
      <c r="B3" s="190" t="s">
        <v>52</v>
      </c>
      <c r="C3" s="126" t="s">
        <v>53</v>
      </c>
      <c r="D3" s="126" t="s">
        <v>54</v>
      </c>
      <c r="E3" s="127" t="s">
        <v>53</v>
      </c>
      <c r="F3" s="127" t="s">
        <v>54</v>
      </c>
      <c r="G3" s="128" t="s">
        <v>53</v>
      </c>
      <c r="H3" s="128" t="s">
        <v>54</v>
      </c>
      <c r="I3" s="129" t="s">
        <v>53</v>
      </c>
      <c r="J3" s="129" t="s">
        <v>54</v>
      </c>
      <c r="K3" s="130" t="s">
        <v>53</v>
      </c>
      <c r="L3" s="130" t="s">
        <v>54</v>
      </c>
      <c r="M3" s="131" t="s">
        <v>53</v>
      </c>
      <c r="N3" s="131" t="s">
        <v>54</v>
      </c>
      <c r="O3" s="191" t="s">
        <v>53</v>
      </c>
      <c r="P3" s="191" t="s">
        <v>54</v>
      </c>
      <c r="Q3" s="192" t="s">
        <v>53</v>
      </c>
      <c r="R3" s="192" t="s">
        <v>54</v>
      </c>
      <c r="S3" s="193" t="s">
        <v>53</v>
      </c>
      <c r="T3" s="193" t="s">
        <v>54</v>
      </c>
      <c r="U3" s="194" t="s">
        <v>53</v>
      </c>
      <c r="V3" s="194" t="s">
        <v>54</v>
      </c>
      <c r="W3" s="126" t="s">
        <v>53</v>
      </c>
      <c r="X3" s="126" t="s">
        <v>54</v>
      </c>
      <c r="Y3" s="195" t="s">
        <v>29</v>
      </c>
      <c r="Z3" s="185"/>
      <c r="AA3" s="185"/>
      <c r="AB3" s="185"/>
      <c r="AC3" s="185"/>
      <c r="AD3" s="196"/>
      <c r="AE3" s="196"/>
      <c r="AF3" s="196"/>
      <c r="AG3" s="196"/>
      <c r="AH3" s="196"/>
      <c r="AI3" s="196"/>
      <c r="AJ3" s="196"/>
      <c r="AK3" s="196"/>
      <c r="AL3" s="196"/>
      <c r="AM3" s="196"/>
      <c r="AN3" s="196"/>
      <c r="AO3" s="196"/>
      <c r="AP3" s="196"/>
      <c r="AQ3" s="196"/>
      <c r="AR3" s="196"/>
      <c r="AS3" s="196"/>
    </row>
    <row r="4" ht="14.25" customHeight="1">
      <c r="A4" s="197" t="s">
        <v>55</v>
      </c>
      <c r="B4" s="198"/>
      <c r="C4" s="137"/>
      <c r="D4" s="137"/>
      <c r="E4" s="137"/>
      <c r="F4" s="137"/>
      <c r="G4" s="137"/>
      <c r="H4" s="137"/>
      <c r="I4" s="137"/>
      <c r="J4" s="137"/>
      <c r="K4" s="137"/>
      <c r="L4" s="137"/>
      <c r="M4" s="137"/>
      <c r="N4" s="137"/>
      <c r="O4" s="137"/>
      <c r="P4" s="137"/>
      <c r="Q4" s="137"/>
      <c r="R4" s="137"/>
      <c r="S4" s="137"/>
      <c r="T4" s="137"/>
      <c r="U4" s="137"/>
      <c r="V4" s="137"/>
      <c r="W4" s="137"/>
      <c r="X4" s="137"/>
      <c r="Y4" s="199"/>
      <c r="Z4" s="200"/>
      <c r="AA4" s="200"/>
      <c r="AB4" s="200"/>
      <c r="AC4" s="200"/>
      <c r="AD4" s="201"/>
      <c r="AE4" s="201"/>
      <c r="AF4" s="201"/>
      <c r="AG4" s="201"/>
      <c r="AH4" s="201"/>
      <c r="AI4" s="201"/>
      <c r="AJ4" s="201"/>
      <c r="AK4" s="201"/>
      <c r="AL4" s="201"/>
      <c r="AM4" s="201"/>
      <c r="AN4" s="201"/>
      <c r="AO4" s="201"/>
      <c r="AP4" s="201"/>
      <c r="AQ4" s="201"/>
      <c r="AR4" s="201"/>
      <c r="AS4" s="201"/>
    </row>
    <row r="5" ht="14.25" customHeight="1">
      <c r="A5" s="202" t="s">
        <v>58</v>
      </c>
      <c r="B5" s="203" t="s">
        <v>59</v>
      </c>
      <c r="C5" s="204">
        <f>IF('Summary Sheet'!$M$4="Plywood",VLOOKUP($B5,'Pwood &amp; PB List'!$B$4:$V$158,9,FALSE),IF('Summary Sheet'!$M$4="PB w/ Wood Drawers",VLOOKUP($B5,'Pwood &amp; PB List'!$B$4:$V$158,13,FALSE),IF('Summary Sheet'!$M$4="PB w/ PB Drawers",VLOOKUP($B5,'Pwood &amp; PB List'!$B$4:$V$158,17,FALSE))))</f>
        <v>747.5</v>
      </c>
      <c r="D5" s="205" t="str">
        <f t="shared" ref="D5:D14" si="1">CONCATENATE("GLW-",B5)</f>
        <v>GLW-B12</v>
      </c>
      <c r="E5" s="204">
        <f>IF('Summary Sheet'!$M$4="Plywood",VLOOKUP($B5,'Pwood &amp; PB List'!$B$4:$V$158,10,FALSE),IF('Summary Sheet'!$M$4="PB w/ Wood Drawers",VLOOKUP($B5,'Pwood &amp; PB List'!$B$4:$V$158,14,FALSE),IF('Summary Sheet'!$M$4="PB w/ PB Drawers",VLOOKUP($B5,'Pwood &amp; PB List'!$B$4:$V$158,18,FALSE))))</f>
        <v>729.33</v>
      </c>
      <c r="F5" s="205" t="str">
        <f t="shared" ref="F5:F14" si="2">CONCATENATE("SLO-",B5)</f>
        <v>SLO-B12</v>
      </c>
      <c r="G5" s="204">
        <f>IF('Summary Sheet'!$M$4="Plywood",VLOOKUP($B5,'Pwood &amp; PB List'!$B$4:$V$158,11,FALSE),IF('Summary Sheet'!$M$4="PB w/ Wood Drawers",VLOOKUP($B5,'Pwood &amp; PB List'!$B$4:$V$158,15,FALSE),IF('Summary Sheet'!$M$4="PB w/ PB Drawers",VLOOKUP($B5,'Pwood &amp; PB List'!$B$4:$V$158,19,FALSE))))</f>
        <v>709.895</v>
      </c>
      <c r="H5" s="205" t="str">
        <f t="shared" ref="H5:H14" si="3">CONCATENATE("BLW-",B5)</f>
        <v>BLW-B12</v>
      </c>
      <c r="I5" s="204">
        <f>IF('Summary Sheet'!$M$4="Plywood",VLOOKUP($B5,'Pwood &amp; PB List'!$B$4:$V$158,10,FALSE),IF('Summary Sheet'!$M$4="PB w/ Wood Drawers",VLOOKUP($B5,'Pwood &amp; PB List'!$B$4:$V$158,14,FALSE),IF('Summary Sheet'!$M$4="PB w/ PB Drawers",VLOOKUP($B5,'Pwood &amp; PB List'!$B$4:$V$158,18,FALSE))))</f>
        <v>729.33</v>
      </c>
      <c r="J5" s="205" t="str">
        <f t="shared" ref="J5:J14" si="4">CONCATENATE("WEO-",B5)</f>
        <v>WEO-B12</v>
      </c>
      <c r="K5" s="204">
        <f>IF('Summary Sheet'!$M$4="Plywood",VLOOKUP($B5,'Pwood &amp; PB List'!$B$4:$V$158,9,FALSE),IF('Summary Sheet'!$M$4="PB w/ Wood Drawers",VLOOKUP($B5,'Pwood &amp; PB List'!$B$4:$V$158,13,FALSE),IF('Summary Sheet'!$M$4="PB w/ PB Drawers",VLOOKUP($B5,'Pwood &amp; PB List'!$B$4:$V$158,17,FALSE))))</f>
        <v>747.5</v>
      </c>
      <c r="L5" s="205" t="str">
        <f t="shared" ref="L5:L14" si="5">CONCATENATE("GLG-",B5)</f>
        <v>GLG-B12</v>
      </c>
      <c r="M5" s="204">
        <f>IF('Summary Sheet'!$M$4="Plywood",VLOOKUP($B5,'Pwood &amp; PB List'!$B$4:$V$158,12,FALSE),IF('Summary Sheet'!$M$4="PB w/ Wood Drawers",VLOOKUP($B5,'Pwood &amp; PB List'!$B$4:$V$158,16,FALSE),IF('Summary Sheet'!$M$4="PB w/ PB Drawers",VLOOKUP($B5,'Pwood &amp; PB List'!$B$4:$V$158,20,FALSE))))</f>
        <v>688.16</v>
      </c>
      <c r="N5" s="154" t="str">
        <f t="shared" ref="N5:N14" si="6">CONCATENATE("NAO-",B5)</f>
        <v>NAO-B12</v>
      </c>
      <c r="O5" s="204">
        <f>IF('Summary Sheet'!$M$4="Plywood",VLOOKUP($B5,'Pwood &amp; PB List'!$B$4:$V$158,12,FALSE),IF('Summary Sheet'!$M$4="PB w/ Wood Drawers",VLOOKUP($B5,'Pwood &amp; PB List'!$B$4:$V$158,16,FALSE),IF('Summary Sheet'!$M$4="PB w/ PB Drawers",VLOOKUP($B5,'Pwood &amp; PB List'!$B$4:$V$158,20,FALSE))))</f>
        <v>688.16</v>
      </c>
      <c r="P5" s="154" t="str">
        <f t="shared" ref="P5:P14" si="7">CONCATENATE("WHO-",B5)</f>
        <v>WHO-B12</v>
      </c>
      <c r="Q5" s="204">
        <f>IF('Summary Sheet'!$M$4="Plywood",VLOOKUP($B5,'Pwood &amp; PB List'!$B$4:$V$158,9,FALSE),IF('Summary Sheet'!$M$4="PB w/ Wood Drawers",VLOOKUP($B5,'Pwood &amp; PB List'!$B$4:$V$158,13,FALSE),IF('Summary Sheet'!$M$4="PB w/ PB Drawers",VLOOKUP($B5,'Pwood &amp; PB List'!$B$4:$V$158,17,FALSE))))</f>
        <v>747.5</v>
      </c>
      <c r="R5" s="154" t="str">
        <f t="shared" ref="R5:R14" si="8">CONCATENATE("MAW-",B5)</f>
        <v>MAW-B12</v>
      </c>
      <c r="S5" s="204">
        <f>IF('Summary Sheet'!$M$4="Plywood",VLOOKUP($B5,'Pwood &amp; PB List'!$B$4:$V$158,9,FALSE),IF('Summary Sheet'!$M$4="PB w/ Wood Drawers",VLOOKUP($B5,'Pwood &amp; PB List'!$B$4:$V$158,13,FALSE),IF('Summary Sheet'!$M$4="PB w/ PB Drawers",VLOOKUP($B5,'Pwood &amp; PB List'!$B$4:$V$158,17,FALSE))))</f>
        <v>747.5</v>
      </c>
      <c r="T5" s="154" t="str">
        <f t="shared" ref="T5:T14" si="9">CONCATENATE("MAG-",B5)</f>
        <v>MAG-B12</v>
      </c>
      <c r="U5" s="204">
        <f>IF('Summary Sheet'!$M$4="Plywood",VLOOKUP($B5,'Pwood &amp; PB List'!$B$4:$V$158,9,FALSE),IF('Summary Sheet'!$M$4="PB w/ Wood Drawers",VLOOKUP($B5,'Pwood &amp; PB List'!$B$4:$V$158,13,FALSE),IF('Summary Sheet'!$M$4="PB w/ PB Drawers",VLOOKUP($B5,'Pwood &amp; PB List'!$B$4:$V$158,17,FALSE))))</f>
        <v>747.5</v>
      </c>
      <c r="V5" s="154" t="str">
        <f t="shared" ref="V5:V14" si="10">CONCATENATE("MAB-",B5)</f>
        <v>MAB-B12</v>
      </c>
      <c r="W5" s="204">
        <f>IF('Summary Sheet'!$M$4="Plywood",VLOOKUP($B5,'Pwood &amp; PB List'!$B$4:$V$158,9,FALSE),IF('Summary Sheet'!$M$4="PB w/ Wood Drawers",VLOOKUP($B5,'Pwood &amp; PB List'!$B$4:$V$158,13,FALSE),IF('Summary Sheet'!$M$4="PB w/ PB Drawers",VLOOKUP($B5,'Pwood &amp; PB List'!$B$4:$V$158,17,FALSE))))</f>
        <v>747.5</v>
      </c>
      <c r="X5" s="205" t="str">
        <f t="shared" ref="X5:X14" si="11">CONCATENATE("GLB-",B5)</f>
        <v>GLB-B12</v>
      </c>
      <c r="Y5" s="206">
        <v>2.0</v>
      </c>
      <c r="Z5" s="207"/>
      <c r="AA5" s="207"/>
      <c r="AB5" s="207"/>
      <c r="AC5" s="207"/>
      <c r="AD5" s="208"/>
      <c r="AE5" s="208"/>
      <c r="AF5" s="208"/>
      <c r="AG5" s="208"/>
      <c r="AH5" s="208"/>
      <c r="AI5" s="208"/>
      <c r="AJ5" s="208"/>
      <c r="AK5" s="208"/>
      <c r="AL5" s="208"/>
      <c r="AM5" s="208"/>
      <c r="AN5" s="208"/>
      <c r="AO5" s="208"/>
      <c r="AP5" s="208"/>
      <c r="AQ5" s="208"/>
      <c r="AR5" s="208"/>
      <c r="AS5" s="208"/>
    </row>
    <row r="6" ht="14.25" customHeight="1">
      <c r="A6" s="202" t="s">
        <v>60</v>
      </c>
      <c r="B6" s="203" t="s">
        <v>61</v>
      </c>
      <c r="C6" s="204">
        <f>IF('Summary Sheet'!$M$4="Plywood",VLOOKUP($B6,'Pwood &amp; PB List'!$B$4:$V$158,9,FALSE),IF('Summary Sheet'!$M$4="PB w/ Wood Drawers",VLOOKUP($B6,'Pwood &amp; PB List'!$B$4:$V$158,13,FALSE),IF('Summary Sheet'!$M$4="PB w/ PB Drawers",VLOOKUP($B6,'Pwood &amp; PB List'!$B$4:$V$158,17,FALSE))))</f>
        <v>828.23</v>
      </c>
      <c r="D6" s="205" t="str">
        <f t="shared" si="1"/>
        <v>GLW-B15</v>
      </c>
      <c r="E6" s="204">
        <f>IF('Summary Sheet'!$M$4="Plywood",VLOOKUP($B6,'Pwood &amp; PB List'!$B$4:$V$158,10,FALSE),IF('Summary Sheet'!$M$4="PB w/ Wood Drawers",VLOOKUP($B6,'Pwood &amp; PB List'!$B$4:$V$158,14,FALSE),IF('Summary Sheet'!$M$4="PB w/ PB Drawers",VLOOKUP($B6,'Pwood &amp; PB List'!$B$4:$V$158,18,FALSE))))</f>
        <v>805.46</v>
      </c>
      <c r="F6" s="205" t="str">
        <f t="shared" si="2"/>
        <v>SLO-B15</v>
      </c>
      <c r="G6" s="204">
        <f>IF('Summary Sheet'!$M$4="Plywood",VLOOKUP($B6,'Pwood &amp; PB List'!$B$4:$V$158,11,FALSE),IF('Summary Sheet'!$M$4="PB w/ Wood Drawers",VLOOKUP($B6,'Pwood &amp; PB List'!$B$4:$V$158,15,FALSE),IF('Summary Sheet'!$M$4="PB w/ PB Drawers",VLOOKUP($B6,'Pwood &amp; PB List'!$B$4:$V$158,19,FALSE))))</f>
        <v>781.195</v>
      </c>
      <c r="H6" s="205" t="str">
        <f t="shared" si="3"/>
        <v>BLW-B15</v>
      </c>
      <c r="I6" s="204">
        <f>IF('Summary Sheet'!$M$4="Plywood",VLOOKUP($B6,'Pwood &amp; PB List'!$B$4:$V$158,10,FALSE),IF('Summary Sheet'!$M$4="PB w/ Wood Drawers",VLOOKUP($B6,'Pwood &amp; PB List'!$B$4:$V$158,14,FALSE),IF('Summary Sheet'!$M$4="PB w/ PB Drawers",VLOOKUP($B6,'Pwood &amp; PB List'!$B$4:$V$158,18,FALSE))))</f>
        <v>805.46</v>
      </c>
      <c r="J6" s="205" t="str">
        <f t="shared" si="4"/>
        <v>WEO-B15</v>
      </c>
      <c r="K6" s="204">
        <f>IF('Summary Sheet'!$M$4="Plywood",VLOOKUP($B6,'Pwood &amp; PB List'!$B$4:$V$158,9,FALSE),IF('Summary Sheet'!$M$4="PB w/ Wood Drawers",VLOOKUP($B6,'Pwood &amp; PB List'!$B$4:$V$158,13,FALSE),IF('Summary Sheet'!$M$4="PB w/ PB Drawers",VLOOKUP($B6,'Pwood &amp; PB List'!$B$4:$V$158,17,FALSE))))</f>
        <v>828.23</v>
      </c>
      <c r="L6" s="205" t="str">
        <f t="shared" si="5"/>
        <v>GLG-B15</v>
      </c>
      <c r="M6" s="204">
        <f>IF('Summary Sheet'!$M$4="Plywood",VLOOKUP($B6,'Pwood &amp; PB List'!$B$4:$V$158,12,FALSE),IF('Summary Sheet'!$M$4="PB w/ Wood Drawers",VLOOKUP($B6,'Pwood &amp; PB List'!$B$4:$V$158,16,FALSE),IF('Summary Sheet'!$M$4="PB w/ PB Drawers",VLOOKUP($B6,'Pwood &amp; PB List'!$B$4:$V$158,20,FALSE))))</f>
        <v>753.825</v>
      </c>
      <c r="N6" s="154" t="str">
        <f t="shared" si="6"/>
        <v>NAO-B15</v>
      </c>
      <c r="O6" s="204">
        <f>IF('Summary Sheet'!$M$4="Plywood",VLOOKUP($B6,'Pwood &amp; PB List'!$B$4:$V$158,12,FALSE),IF('Summary Sheet'!$M$4="PB w/ Wood Drawers",VLOOKUP($B6,'Pwood &amp; PB List'!$B$4:$V$158,16,FALSE),IF('Summary Sheet'!$M$4="PB w/ PB Drawers",VLOOKUP($B6,'Pwood &amp; PB List'!$B$4:$V$158,20,FALSE))))</f>
        <v>753.825</v>
      </c>
      <c r="P6" s="154" t="str">
        <f t="shared" si="7"/>
        <v>WHO-B15</v>
      </c>
      <c r="Q6" s="204">
        <f>IF('Summary Sheet'!$M$4="Plywood",VLOOKUP($B6,'Pwood &amp; PB List'!$B$4:$V$158,9,FALSE),IF('Summary Sheet'!$M$4="PB w/ Wood Drawers",VLOOKUP($B6,'Pwood &amp; PB List'!$B$4:$V$158,13,FALSE),IF('Summary Sheet'!$M$4="PB w/ PB Drawers",VLOOKUP($B6,'Pwood &amp; PB List'!$B$4:$V$158,17,FALSE))))</f>
        <v>828.23</v>
      </c>
      <c r="R6" s="154" t="str">
        <f t="shared" si="8"/>
        <v>MAW-B15</v>
      </c>
      <c r="S6" s="204">
        <f>IF('Summary Sheet'!$M$4="Plywood",VLOOKUP($B6,'Pwood &amp; PB List'!$B$4:$V$158,9,FALSE),IF('Summary Sheet'!$M$4="PB w/ Wood Drawers",VLOOKUP($B6,'Pwood &amp; PB List'!$B$4:$V$158,13,FALSE),IF('Summary Sheet'!$M$4="PB w/ PB Drawers",VLOOKUP($B6,'Pwood &amp; PB List'!$B$4:$V$158,17,FALSE))))</f>
        <v>828.23</v>
      </c>
      <c r="T6" s="154" t="str">
        <f t="shared" si="9"/>
        <v>MAG-B15</v>
      </c>
      <c r="U6" s="204">
        <f>IF('Summary Sheet'!$M$4="Plywood",VLOOKUP($B6,'Pwood &amp; PB List'!$B$4:$V$158,9,FALSE),IF('Summary Sheet'!$M$4="PB w/ Wood Drawers",VLOOKUP($B6,'Pwood &amp; PB List'!$B$4:$V$158,13,FALSE),IF('Summary Sheet'!$M$4="PB w/ PB Drawers",VLOOKUP($B6,'Pwood &amp; PB List'!$B$4:$V$158,17,FALSE))))</f>
        <v>828.23</v>
      </c>
      <c r="V6" s="154" t="str">
        <f t="shared" si="10"/>
        <v>MAB-B15</v>
      </c>
      <c r="W6" s="204">
        <f>IF('Summary Sheet'!$M$4="Plywood",VLOOKUP($B6,'Pwood &amp; PB List'!$B$4:$V$158,9,FALSE),IF('Summary Sheet'!$M$4="PB w/ Wood Drawers",VLOOKUP($B6,'Pwood &amp; PB List'!$B$4:$V$158,13,FALSE),IF('Summary Sheet'!$M$4="PB w/ PB Drawers",VLOOKUP($B6,'Pwood &amp; PB List'!$B$4:$V$158,17,FALSE))))</f>
        <v>828.23</v>
      </c>
      <c r="X6" s="205" t="str">
        <f t="shared" si="11"/>
        <v>GLB-B15</v>
      </c>
      <c r="Y6" s="153">
        <v>2.0</v>
      </c>
      <c r="Z6" s="154"/>
      <c r="AA6" s="154"/>
      <c r="AB6" s="154"/>
      <c r="AC6" s="154"/>
      <c r="AD6" s="139"/>
      <c r="AE6" s="139"/>
      <c r="AF6" s="139"/>
      <c r="AG6" s="139"/>
      <c r="AH6" s="139"/>
      <c r="AI6" s="139"/>
      <c r="AJ6" s="139"/>
      <c r="AK6" s="139"/>
      <c r="AL6" s="139"/>
      <c r="AM6" s="139"/>
      <c r="AN6" s="139"/>
      <c r="AO6" s="139"/>
      <c r="AP6" s="139"/>
      <c r="AQ6" s="139"/>
      <c r="AR6" s="139"/>
      <c r="AS6" s="139"/>
    </row>
    <row r="7" ht="14.25" customHeight="1">
      <c r="A7" s="202" t="s">
        <v>62</v>
      </c>
      <c r="B7" s="203" t="s">
        <v>63</v>
      </c>
      <c r="C7" s="204">
        <f>IF('Summary Sheet'!$M$4="Plywood",VLOOKUP($B7,'Pwood &amp; PB List'!$B$4:$V$158,9,FALSE),IF('Summary Sheet'!$M$4="PB w/ Wood Drawers",VLOOKUP($B7,'Pwood &amp; PB List'!$B$4:$V$158,13,FALSE),IF('Summary Sheet'!$M$4="PB w/ PB Drawers",VLOOKUP($B7,'Pwood &amp; PB List'!$B$4:$V$158,17,FALSE))))</f>
        <v>908.845</v>
      </c>
      <c r="D7" s="205" t="str">
        <f t="shared" si="1"/>
        <v>GLW-B18</v>
      </c>
      <c r="E7" s="204">
        <f>IF('Summary Sheet'!$M$4="Plywood",VLOOKUP($B7,'Pwood &amp; PB List'!$B$4:$V$158,10,FALSE),IF('Summary Sheet'!$M$4="PB w/ Wood Drawers",VLOOKUP($B7,'Pwood &amp; PB List'!$B$4:$V$158,14,FALSE),IF('Summary Sheet'!$M$4="PB w/ PB Drawers",VLOOKUP($B7,'Pwood &amp; PB List'!$B$4:$V$158,18,FALSE))))</f>
        <v>881.59</v>
      </c>
      <c r="F7" s="205" t="str">
        <f t="shared" si="2"/>
        <v>SLO-B18</v>
      </c>
      <c r="G7" s="204">
        <f>IF('Summary Sheet'!$M$4="Plywood",VLOOKUP($B7,'Pwood &amp; PB List'!$B$4:$V$158,11,FALSE),IF('Summary Sheet'!$M$4="PB w/ Wood Drawers",VLOOKUP($B7,'Pwood &amp; PB List'!$B$4:$V$158,15,FALSE),IF('Summary Sheet'!$M$4="PB w/ PB Drawers",VLOOKUP($B7,'Pwood &amp; PB List'!$B$4:$V$158,19,FALSE))))</f>
        <v>852.38</v>
      </c>
      <c r="H7" s="205" t="str">
        <f t="shared" si="3"/>
        <v>BLW-B18</v>
      </c>
      <c r="I7" s="204">
        <f>IF('Summary Sheet'!$M$4="Plywood",VLOOKUP($B7,'Pwood &amp; PB List'!$B$4:$V$158,10,FALSE),IF('Summary Sheet'!$M$4="PB w/ Wood Drawers",VLOOKUP($B7,'Pwood &amp; PB List'!$B$4:$V$158,14,FALSE),IF('Summary Sheet'!$M$4="PB w/ PB Drawers",VLOOKUP($B7,'Pwood &amp; PB List'!$B$4:$V$158,18,FALSE))))</f>
        <v>881.59</v>
      </c>
      <c r="J7" s="205" t="str">
        <f t="shared" si="4"/>
        <v>WEO-B18</v>
      </c>
      <c r="K7" s="204">
        <f>IF('Summary Sheet'!$M$4="Plywood",VLOOKUP($B7,'Pwood &amp; PB List'!$B$4:$V$158,9,FALSE),IF('Summary Sheet'!$M$4="PB w/ Wood Drawers",VLOOKUP($B7,'Pwood &amp; PB List'!$B$4:$V$158,13,FALSE),IF('Summary Sheet'!$M$4="PB w/ PB Drawers",VLOOKUP($B7,'Pwood &amp; PB List'!$B$4:$V$158,17,FALSE))))</f>
        <v>908.845</v>
      </c>
      <c r="L7" s="205" t="str">
        <f t="shared" si="5"/>
        <v>GLG-B18</v>
      </c>
      <c r="M7" s="204">
        <f>IF('Summary Sheet'!$M$4="Plywood",VLOOKUP($B7,'Pwood &amp; PB List'!$B$4:$V$158,12,FALSE),IF('Summary Sheet'!$M$4="PB w/ Wood Drawers",VLOOKUP($B7,'Pwood &amp; PB List'!$B$4:$V$158,16,FALSE),IF('Summary Sheet'!$M$4="PB w/ PB Drawers",VLOOKUP($B7,'Pwood &amp; PB List'!$B$4:$V$158,20,FALSE))))</f>
        <v>819.605</v>
      </c>
      <c r="N7" s="154" t="str">
        <f t="shared" si="6"/>
        <v>NAO-B18</v>
      </c>
      <c r="O7" s="204">
        <f>IF('Summary Sheet'!$M$4="Plywood",VLOOKUP($B7,'Pwood &amp; PB List'!$B$4:$V$158,12,FALSE),IF('Summary Sheet'!$M$4="PB w/ Wood Drawers",VLOOKUP($B7,'Pwood &amp; PB List'!$B$4:$V$158,16,FALSE),IF('Summary Sheet'!$M$4="PB w/ PB Drawers",VLOOKUP($B7,'Pwood &amp; PB List'!$B$4:$V$158,20,FALSE))))</f>
        <v>819.605</v>
      </c>
      <c r="P7" s="154" t="str">
        <f t="shared" si="7"/>
        <v>WHO-B18</v>
      </c>
      <c r="Q7" s="204">
        <f>IF('Summary Sheet'!$M$4="Plywood",VLOOKUP($B7,'Pwood &amp; PB List'!$B$4:$V$158,9,FALSE),IF('Summary Sheet'!$M$4="PB w/ Wood Drawers",VLOOKUP($B7,'Pwood &amp; PB List'!$B$4:$V$158,13,FALSE),IF('Summary Sheet'!$M$4="PB w/ PB Drawers",VLOOKUP($B7,'Pwood &amp; PB List'!$B$4:$V$158,17,FALSE))))</f>
        <v>908.845</v>
      </c>
      <c r="R7" s="154" t="str">
        <f t="shared" si="8"/>
        <v>MAW-B18</v>
      </c>
      <c r="S7" s="204">
        <f>IF('Summary Sheet'!$M$4="Plywood",VLOOKUP($B7,'Pwood &amp; PB List'!$B$4:$V$158,9,FALSE),IF('Summary Sheet'!$M$4="PB w/ Wood Drawers",VLOOKUP($B7,'Pwood &amp; PB List'!$B$4:$V$158,13,FALSE),IF('Summary Sheet'!$M$4="PB w/ PB Drawers",VLOOKUP($B7,'Pwood &amp; PB List'!$B$4:$V$158,17,FALSE))))</f>
        <v>908.845</v>
      </c>
      <c r="T7" s="154" t="str">
        <f t="shared" si="9"/>
        <v>MAG-B18</v>
      </c>
      <c r="U7" s="204">
        <f>IF('Summary Sheet'!$M$4="Plywood",VLOOKUP($B7,'Pwood &amp; PB List'!$B$4:$V$158,9,FALSE),IF('Summary Sheet'!$M$4="PB w/ Wood Drawers",VLOOKUP($B7,'Pwood &amp; PB List'!$B$4:$V$158,13,FALSE),IF('Summary Sheet'!$M$4="PB w/ PB Drawers",VLOOKUP($B7,'Pwood &amp; PB List'!$B$4:$V$158,17,FALSE))))</f>
        <v>908.845</v>
      </c>
      <c r="V7" s="154" t="str">
        <f t="shared" si="10"/>
        <v>MAB-B18</v>
      </c>
      <c r="W7" s="204">
        <f>IF('Summary Sheet'!$M$4="Plywood",VLOOKUP($B7,'Pwood &amp; PB List'!$B$4:$V$158,9,FALSE),IF('Summary Sheet'!$M$4="PB w/ Wood Drawers",VLOOKUP($B7,'Pwood &amp; PB List'!$B$4:$V$158,13,FALSE),IF('Summary Sheet'!$M$4="PB w/ PB Drawers",VLOOKUP($B7,'Pwood &amp; PB List'!$B$4:$V$158,17,FALSE))))</f>
        <v>908.845</v>
      </c>
      <c r="X7" s="205" t="str">
        <f t="shared" si="11"/>
        <v>GLB-B18</v>
      </c>
      <c r="Y7" s="153">
        <v>2.0</v>
      </c>
      <c r="Z7" s="154"/>
      <c r="AA7" s="154"/>
      <c r="AB7" s="154"/>
      <c r="AC7" s="154"/>
      <c r="AD7" s="139"/>
      <c r="AE7" s="139"/>
      <c r="AF7" s="139"/>
      <c r="AG7" s="139"/>
      <c r="AH7" s="139"/>
      <c r="AI7" s="139"/>
      <c r="AJ7" s="139"/>
      <c r="AK7" s="139"/>
      <c r="AL7" s="139"/>
      <c r="AM7" s="139"/>
      <c r="AN7" s="139"/>
      <c r="AO7" s="139"/>
      <c r="AP7" s="139"/>
      <c r="AQ7" s="139"/>
      <c r="AR7" s="139"/>
      <c r="AS7" s="139"/>
    </row>
    <row r="8" ht="14.25" customHeight="1">
      <c r="A8" s="202" t="s">
        <v>578</v>
      </c>
      <c r="B8" s="203" t="s">
        <v>579</v>
      </c>
      <c r="C8" s="204">
        <f>IF('Summary Sheet'!$M$4="Plywood",VLOOKUP($B8,'Pwood &amp; PB List'!$B$4:$V$158,9,FALSE),IF('Summary Sheet'!$M$4="PB w/ Wood Drawers",VLOOKUP($B8,'Pwood &amp; PB List'!$B$4:$V$158,13,FALSE),IF('Summary Sheet'!$M$4="PB w/ PB Drawers",VLOOKUP($B8,'Pwood &amp; PB List'!$B$4:$V$158,17,FALSE))))</f>
        <v>1358.495</v>
      </c>
      <c r="D8" s="205" t="str">
        <f t="shared" si="1"/>
        <v>GLW-BTC18</v>
      </c>
      <c r="E8" s="204">
        <f>IF('Summary Sheet'!$M$4="Plywood",VLOOKUP($B8,'Pwood &amp; PB List'!$B$4:$V$158,10,FALSE),IF('Summary Sheet'!$M$4="PB w/ Wood Drawers",VLOOKUP($B8,'Pwood &amp; PB List'!$B$4:$V$158,14,FALSE),IF('Summary Sheet'!$M$4="PB w/ PB Drawers",VLOOKUP($B8,'Pwood &amp; PB List'!$B$4:$V$158,18,FALSE))))</f>
        <v>1331.24</v>
      </c>
      <c r="F8" s="205" t="str">
        <f t="shared" si="2"/>
        <v>SLO-BTC18</v>
      </c>
      <c r="G8" s="204">
        <f>IF('Summary Sheet'!$M$4="Plywood",VLOOKUP($B8,'Pwood &amp; PB List'!$B$4:$V$158,11,FALSE),IF('Summary Sheet'!$M$4="PB w/ Wood Drawers",VLOOKUP($B8,'Pwood &amp; PB List'!$B$4:$V$158,15,FALSE),IF('Summary Sheet'!$M$4="PB w/ PB Drawers",VLOOKUP($B8,'Pwood &amp; PB List'!$B$4:$V$158,19,FALSE))))</f>
        <v>1302.03</v>
      </c>
      <c r="H8" s="205" t="str">
        <f t="shared" si="3"/>
        <v>BLW-BTC18</v>
      </c>
      <c r="I8" s="204">
        <f>IF('Summary Sheet'!$M$4="Plywood",VLOOKUP($B8,'Pwood &amp; PB List'!$B$4:$V$158,10,FALSE),IF('Summary Sheet'!$M$4="PB w/ Wood Drawers",VLOOKUP($B8,'Pwood &amp; PB List'!$B$4:$V$158,14,FALSE),IF('Summary Sheet'!$M$4="PB w/ PB Drawers",VLOOKUP($B8,'Pwood &amp; PB List'!$B$4:$V$158,18,FALSE))))</f>
        <v>1331.24</v>
      </c>
      <c r="J8" s="205" t="str">
        <f t="shared" si="4"/>
        <v>WEO-BTC18</v>
      </c>
      <c r="K8" s="204">
        <f>IF('Summary Sheet'!$M$4="Plywood",VLOOKUP($B8,'Pwood &amp; PB List'!$B$4:$V$158,9,FALSE),IF('Summary Sheet'!$M$4="PB w/ Wood Drawers",VLOOKUP($B8,'Pwood &amp; PB List'!$B$4:$V$158,13,FALSE),IF('Summary Sheet'!$M$4="PB w/ PB Drawers",VLOOKUP($B8,'Pwood &amp; PB List'!$B$4:$V$158,17,FALSE))))</f>
        <v>1358.495</v>
      </c>
      <c r="L8" s="205" t="str">
        <f t="shared" si="5"/>
        <v>GLG-BTC18</v>
      </c>
      <c r="M8" s="204">
        <f>IF('Summary Sheet'!$M$4="Plywood",VLOOKUP($B8,'Pwood &amp; PB List'!$B$4:$V$158,12,FALSE),IF('Summary Sheet'!$M$4="PB w/ Wood Drawers",VLOOKUP($B8,'Pwood &amp; PB List'!$B$4:$V$158,16,FALSE),IF('Summary Sheet'!$M$4="PB w/ PB Drawers",VLOOKUP($B8,'Pwood &amp; PB List'!$B$4:$V$158,20,FALSE))))</f>
        <v>1269.255</v>
      </c>
      <c r="N8" s="154" t="str">
        <f t="shared" si="6"/>
        <v>NAO-BTC18</v>
      </c>
      <c r="O8" s="204">
        <f>IF('Summary Sheet'!$M$4="Plywood",VLOOKUP($B8,'Pwood &amp; PB List'!$B$4:$V$158,12,FALSE),IF('Summary Sheet'!$M$4="PB w/ Wood Drawers",VLOOKUP($B8,'Pwood &amp; PB List'!$B$4:$V$158,16,FALSE),IF('Summary Sheet'!$M$4="PB w/ PB Drawers",VLOOKUP($B8,'Pwood &amp; PB List'!$B$4:$V$158,20,FALSE))))</f>
        <v>1269.255</v>
      </c>
      <c r="P8" s="154" t="str">
        <f t="shared" si="7"/>
        <v>WHO-BTC18</v>
      </c>
      <c r="Q8" s="204">
        <f>IF('Summary Sheet'!$M$4="Plywood",VLOOKUP($B8,'Pwood &amp; PB List'!$B$4:$V$158,9,FALSE),IF('Summary Sheet'!$M$4="PB w/ Wood Drawers",VLOOKUP($B8,'Pwood &amp; PB List'!$B$4:$V$158,13,FALSE),IF('Summary Sheet'!$M$4="PB w/ PB Drawers",VLOOKUP($B8,'Pwood &amp; PB List'!$B$4:$V$158,17,FALSE))))</f>
        <v>1358.495</v>
      </c>
      <c r="R8" s="154" t="str">
        <f t="shared" si="8"/>
        <v>MAW-BTC18</v>
      </c>
      <c r="S8" s="204">
        <f>IF('Summary Sheet'!$M$4="Plywood",VLOOKUP($B8,'Pwood &amp; PB List'!$B$4:$V$158,9,FALSE),IF('Summary Sheet'!$M$4="PB w/ Wood Drawers",VLOOKUP($B8,'Pwood &amp; PB List'!$B$4:$V$158,13,FALSE),IF('Summary Sheet'!$M$4="PB w/ PB Drawers",VLOOKUP($B8,'Pwood &amp; PB List'!$B$4:$V$158,17,FALSE))))</f>
        <v>1358.495</v>
      </c>
      <c r="T8" s="154" t="str">
        <f t="shared" si="9"/>
        <v>MAG-BTC18</v>
      </c>
      <c r="U8" s="204">
        <f>IF('Summary Sheet'!$M$4="Plywood",VLOOKUP($B8,'Pwood &amp; PB List'!$B$4:$V$158,9,FALSE),IF('Summary Sheet'!$M$4="PB w/ Wood Drawers",VLOOKUP($B8,'Pwood &amp; PB List'!$B$4:$V$158,13,FALSE),IF('Summary Sheet'!$M$4="PB w/ PB Drawers",VLOOKUP($B8,'Pwood &amp; PB List'!$B$4:$V$158,17,FALSE))))</f>
        <v>1358.495</v>
      </c>
      <c r="V8" s="154" t="str">
        <f t="shared" si="10"/>
        <v>MAB-BTC18</v>
      </c>
      <c r="W8" s="204">
        <f>IF('Summary Sheet'!$M$4="Plywood",VLOOKUP($B8,'Pwood &amp; PB List'!$B$4:$V$158,9,FALSE),IF('Summary Sheet'!$M$4="PB w/ Wood Drawers",VLOOKUP($B8,'Pwood &amp; PB List'!$B$4:$V$158,13,FALSE),IF('Summary Sheet'!$M$4="PB w/ PB Drawers",VLOOKUP($B8,'Pwood &amp; PB List'!$B$4:$V$158,17,FALSE))))</f>
        <v>1358.495</v>
      </c>
      <c r="X8" s="205" t="str">
        <f t="shared" si="11"/>
        <v>GLB-BTC18</v>
      </c>
      <c r="Y8" s="153">
        <v>2.0</v>
      </c>
      <c r="Z8" s="154"/>
      <c r="AA8" s="154"/>
      <c r="AB8" s="154"/>
      <c r="AC8" s="154"/>
      <c r="AD8" s="139"/>
      <c r="AE8" s="139"/>
      <c r="AF8" s="139"/>
      <c r="AG8" s="139"/>
      <c r="AH8" s="139"/>
      <c r="AI8" s="139"/>
      <c r="AJ8" s="139"/>
      <c r="AK8" s="139"/>
      <c r="AL8" s="139"/>
      <c r="AM8" s="139"/>
      <c r="AN8" s="139"/>
      <c r="AO8" s="139"/>
      <c r="AP8" s="139"/>
      <c r="AQ8" s="139"/>
      <c r="AR8" s="139"/>
      <c r="AS8" s="139"/>
    </row>
    <row r="9" ht="14.25" customHeight="1">
      <c r="A9" s="202" t="s">
        <v>66</v>
      </c>
      <c r="B9" s="203" t="s">
        <v>67</v>
      </c>
      <c r="C9" s="204">
        <f>IF('Summary Sheet'!$M$4="Plywood",VLOOKUP($B9,'Pwood &amp; PB List'!$B$4:$V$158,9,FALSE),IF('Summary Sheet'!$M$4="PB w/ Wood Drawers",VLOOKUP($B9,'Pwood &amp; PB List'!$B$4:$V$158,13,FALSE),IF('Summary Sheet'!$M$4="PB w/ PB Drawers",VLOOKUP($B9,'Pwood &amp; PB List'!$B$4:$V$158,17,FALSE))))</f>
        <v>989.575</v>
      </c>
      <c r="D9" s="205" t="str">
        <f t="shared" si="1"/>
        <v>GLW-B21</v>
      </c>
      <c r="E9" s="204">
        <f>IF('Summary Sheet'!$M$4="Plywood",VLOOKUP($B9,'Pwood &amp; PB List'!$B$4:$V$158,10,FALSE),IF('Summary Sheet'!$M$4="PB w/ Wood Drawers",VLOOKUP($B9,'Pwood &amp; PB List'!$B$4:$V$158,14,FALSE),IF('Summary Sheet'!$M$4="PB w/ PB Drawers",VLOOKUP($B9,'Pwood &amp; PB List'!$B$4:$V$158,18,FALSE))))</f>
        <v>957.72</v>
      </c>
      <c r="F9" s="205" t="str">
        <f t="shared" si="2"/>
        <v>SLO-B21</v>
      </c>
      <c r="G9" s="204">
        <f>IF('Summary Sheet'!$M$4="Plywood",VLOOKUP($B9,'Pwood &amp; PB List'!$B$4:$V$158,11,FALSE),IF('Summary Sheet'!$M$4="PB w/ Wood Drawers",VLOOKUP($B9,'Pwood &amp; PB List'!$B$4:$V$158,15,FALSE),IF('Summary Sheet'!$M$4="PB w/ PB Drawers",VLOOKUP($B9,'Pwood &amp; PB List'!$B$4:$V$158,19,FALSE))))</f>
        <v>923.565</v>
      </c>
      <c r="H9" s="205" t="str">
        <f t="shared" si="3"/>
        <v>BLW-B21</v>
      </c>
      <c r="I9" s="204">
        <f>IF('Summary Sheet'!$M$4="Plywood",VLOOKUP($B9,'Pwood &amp; PB List'!$B$4:$V$158,10,FALSE),IF('Summary Sheet'!$M$4="PB w/ Wood Drawers",VLOOKUP($B9,'Pwood &amp; PB List'!$B$4:$V$158,14,FALSE),IF('Summary Sheet'!$M$4="PB w/ PB Drawers",VLOOKUP($B9,'Pwood &amp; PB List'!$B$4:$V$158,18,FALSE))))</f>
        <v>957.72</v>
      </c>
      <c r="J9" s="205" t="str">
        <f t="shared" si="4"/>
        <v>WEO-B21</v>
      </c>
      <c r="K9" s="204">
        <f>IF('Summary Sheet'!$M$4="Plywood",VLOOKUP($B9,'Pwood &amp; PB List'!$B$4:$V$158,9,FALSE),IF('Summary Sheet'!$M$4="PB w/ Wood Drawers",VLOOKUP($B9,'Pwood &amp; PB List'!$B$4:$V$158,13,FALSE),IF('Summary Sheet'!$M$4="PB w/ PB Drawers",VLOOKUP($B9,'Pwood &amp; PB List'!$B$4:$V$158,17,FALSE))))</f>
        <v>989.575</v>
      </c>
      <c r="L9" s="205" t="str">
        <f t="shared" si="5"/>
        <v>GLG-B21</v>
      </c>
      <c r="M9" s="204">
        <f>IF('Summary Sheet'!$M$4="Plywood",VLOOKUP($B9,'Pwood &amp; PB List'!$B$4:$V$158,12,FALSE),IF('Summary Sheet'!$M$4="PB w/ Wood Drawers",VLOOKUP($B9,'Pwood &amp; PB List'!$B$4:$V$158,16,FALSE),IF('Summary Sheet'!$M$4="PB w/ PB Drawers",VLOOKUP($B9,'Pwood &amp; PB List'!$B$4:$V$158,20,FALSE))))</f>
        <v>885.27</v>
      </c>
      <c r="N9" s="154" t="str">
        <f t="shared" si="6"/>
        <v>NAO-B21</v>
      </c>
      <c r="O9" s="204">
        <f>IF('Summary Sheet'!$M$4="Plywood",VLOOKUP($B9,'Pwood &amp; PB List'!$B$4:$V$158,12,FALSE),IF('Summary Sheet'!$M$4="PB w/ Wood Drawers",VLOOKUP($B9,'Pwood &amp; PB List'!$B$4:$V$158,16,FALSE),IF('Summary Sheet'!$M$4="PB w/ PB Drawers",VLOOKUP($B9,'Pwood &amp; PB List'!$B$4:$V$158,20,FALSE))))</f>
        <v>885.27</v>
      </c>
      <c r="P9" s="154" t="str">
        <f t="shared" si="7"/>
        <v>WHO-B21</v>
      </c>
      <c r="Q9" s="204">
        <f>IF('Summary Sheet'!$M$4="Plywood",VLOOKUP($B9,'Pwood &amp; PB List'!$B$4:$V$158,9,FALSE),IF('Summary Sheet'!$M$4="PB w/ Wood Drawers",VLOOKUP($B9,'Pwood &amp; PB List'!$B$4:$V$158,13,FALSE),IF('Summary Sheet'!$M$4="PB w/ PB Drawers",VLOOKUP($B9,'Pwood &amp; PB List'!$B$4:$V$158,17,FALSE))))</f>
        <v>989.575</v>
      </c>
      <c r="R9" s="154" t="str">
        <f t="shared" si="8"/>
        <v>MAW-B21</v>
      </c>
      <c r="S9" s="204">
        <f>IF('Summary Sheet'!$M$4="Plywood",VLOOKUP($B9,'Pwood &amp; PB List'!$B$4:$V$158,9,FALSE),IF('Summary Sheet'!$M$4="PB w/ Wood Drawers",VLOOKUP($B9,'Pwood &amp; PB List'!$B$4:$V$158,13,FALSE),IF('Summary Sheet'!$M$4="PB w/ PB Drawers",VLOOKUP($B9,'Pwood &amp; PB List'!$B$4:$V$158,17,FALSE))))</f>
        <v>989.575</v>
      </c>
      <c r="T9" s="154" t="str">
        <f t="shared" si="9"/>
        <v>MAG-B21</v>
      </c>
      <c r="U9" s="204">
        <f>IF('Summary Sheet'!$M$4="Plywood",VLOOKUP($B9,'Pwood &amp; PB List'!$B$4:$V$158,9,FALSE),IF('Summary Sheet'!$M$4="PB w/ Wood Drawers",VLOOKUP($B9,'Pwood &amp; PB List'!$B$4:$V$158,13,FALSE),IF('Summary Sheet'!$M$4="PB w/ PB Drawers",VLOOKUP($B9,'Pwood &amp; PB List'!$B$4:$V$158,17,FALSE))))</f>
        <v>989.575</v>
      </c>
      <c r="V9" s="154" t="str">
        <f t="shared" si="10"/>
        <v>MAB-B21</v>
      </c>
      <c r="W9" s="204">
        <f>IF('Summary Sheet'!$M$4="Plywood",VLOOKUP($B9,'Pwood &amp; PB List'!$B$4:$V$158,9,FALSE),IF('Summary Sheet'!$M$4="PB w/ Wood Drawers",VLOOKUP($B9,'Pwood &amp; PB List'!$B$4:$V$158,13,FALSE),IF('Summary Sheet'!$M$4="PB w/ PB Drawers",VLOOKUP($B9,'Pwood &amp; PB List'!$B$4:$V$158,17,FALSE))))</f>
        <v>989.575</v>
      </c>
      <c r="X9" s="205" t="str">
        <f t="shared" si="11"/>
        <v>GLB-B21</v>
      </c>
      <c r="Y9" s="153">
        <v>2.0</v>
      </c>
      <c r="Z9" s="154"/>
      <c r="AA9" s="154"/>
      <c r="AB9" s="154"/>
      <c r="AC9" s="154"/>
      <c r="AD9" s="139"/>
      <c r="AE9" s="139"/>
      <c r="AF9" s="139"/>
      <c r="AG9" s="139"/>
      <c r="AH9" s="139"/>
      <c r="AI9" s="139"/>
      <c r="AJ9" s="139"/>
      <c r="AK9" s="139"/>
      <c r="AL9" s="139"/>
      <c r="AM9" s="139"/>
      <c r="AN9" s="139"/>
      <c r="AO9" s="139"/>
      <c r="AP9" s="139"/>
      <c r="AQ9" s="139"/>
      <c r="AR9" s="139"/>
      <c r="AS9" s="139"/>
    </row>
    <row r="10" ht="14.25" customHeight="1">
      <c r="A10" s="202" t="s">
        <v>68</v>
      </c>
      <c r="B10" s="203" t="s">
        <v>69</v>
      </c>
      <c r="C10" s="204">
        <f>IF('Summary Sheet'!$M$4="Plywood",VLOOKUP($B10,'Pwood &amp; PB List'!$B$4:$V$158,9,FALSE),IF('Summary Sheet'!$M$4="PB w/ Wood Drawers",VLOOKUP($B10,'Pwood &amp; PB List'!$B$4:$V$158,13,FALSE),IF('Summary Sheet'!$M$4="PB w/ PB Drawers",VLOOKUP($B10,'Pwood &amp; PB List'!$B$4:$V$158,17,FALSE))))</f>
        <v>1087.555</v>
      </c>
      <c r="D10" s="205" t="str">
        <f t="shared" si="1"/>
        <v>GLW-B24</v>
      </c>
      <c r="E10" s="204">
        <f>IF('Summary Sheet'!$M$4="Plywood",VLOOKUP($B10,'Pwood &amp; PB List'!$B$4:$V$158,10,FALSE),IF('Summary Sheet'!$M$4="PB w/ Wood Drawers",VLOOKUP($B10,'Pwood &amp; PB List'!$B$4:$V$158,14,FALSE),IF('Summary Sheet'!$M$4="PB w/ PB Drawers",VLOOKUP($B10,'Pwood &amp; PB List'!$B$4:$V$158,18,FALSE))))</f>
        <v>1051.1</v>
      </c>
      <c r="F10" s="205" t="str">
        <f t="shared" si="2"/>
        <v>SLO-B24</v>
      </c>
      <c r="G10" s="204">
        <f>IF('Summary Sheet'!$M$4="Plywood",VLOOKUP($B10,'Pwood &amp; PB List'!$B$4:$V$158,11,FALSE),IF('Summary Sheet'!$M$4="PB w/ Wood Drawers",VLOOKUP($B10,'Pwood &amp; PB List'!$B$4:$V$158,15,FALSE),IF('Summary Sheet'!$M$4="PB w/ PB Drawers",VLOOKUP($B10,'Pwood &amp; PB List'!$B$4:$V$158,19,FALSE))))</f>
        <v>1012.345</v>
      </c>
      <c r="H10" s="205" t="str">
        <f t="shared" si="3"/>
        <v>BLW-B24</v>
      </c>
      <c r="I10" s="204">
        <f>IF('Summary Sheet'!$M$4="Plywood",VLOOKUP($B10,'Pwood &amp; PB List'!$B$4:$V$158,10,FALSE),IF('Summary Sheet'!$M$4="PB w/ Wood Drawers",VLOOKUP($B10,'Pwood &amp; PB List'!$B$4:$V$158,14,FALSE),IF('Summary Sheet'!$M$4="PB w/ PB Drawers",VLOOKUP($B10,'Pwood &amp; PB List'!$B$4:$V$158,18,FALSE))))</f>
        <v>1051.1</v>
      </c>
      <c r="J10" s="205" t="str">
        <f t="shared" si="4"/>
        <v>WEO-B24</v>
      </c>
      <c r="K10" s="204">
        <f>IF('Summary Sheet'!$M$4="Plywood",VLOOKUP($B10,'Pwood &amp; PB List'!$B$4:$V$158,9,FALSE),IF('Summary Sheet'!$M$4="PB w/ Wood Drawers",VLOOKUP($B10,'Pwood &amp; PB List'!$B$4:$V$158,13,FALSE),IF('Summary Sheet'!$M$4="PB w/ PB Drawers",VLOOKUP($B10,'Pwood &amp; PB List'!$B$4:$V$158,17,FALSE))))</f>
        <v>1087.555</v>
      </c>
      <c r="L10" s="205" t="str">
        <f t="shared" si="5"/>
        <v>GLG-B24</v>
      </c>
      <c r="M10" s="204">
        <f>IF('Summary Sheet'!$M$4="Plywood",VLOOKUP($B10,'Pwood &amp; PB List'!$B$4:$V$158,12,FALSE),IF('Summary Sheet'!$M$4="PB w/ Wood Drawers",VLOOKUP($B10,'Pwood &amp; PB List'!$B$4:$V$158,16,FALSE),IF('Summary Sheet'!$M$4="PB w/ PB Drawers",VLOOKUP($B10,'Pwood &amp; PB List'!$B$4:$V$158,20,FALSE))))</f>
        <v>968.645</v>
      </c>
      <c r="N10" s="154" t="str">
        <f t="shared" si="6"/>
        <v>NAO-B24</v>
      </c>
      <c r="O10" s="204">
        <f>IF('Summary Sheet'!$M$4="Plywood",VLOOKUP($B10,'Pwood &amp; PB List'!$B$4:$V$158,12,FALSE),IF('Summary Sheet'!$M$4="PB w/ Wood Drawers",VLOOKUP($B10,'Pwood &amp; PB List'!$B$4:$V$158,16,FALSE),IF('Summary Sheet'!$M$4="PB w/ PB Drawers",VLOOKUP($B10,'Pwood &amp; PB List'!$B$4:$V$158,20,FALSE))))</f>
        <v>968.645</v>
      </c>
      <c r="P10" s="154" t="str">
        <f t="shared" si="7"/>
        <v>WHO-B24</v>
      </c>
      <c r="Q10" s="204">
        <f>IF('Summary Sheet'!$M$4="Plywood",VLOOKUP($B10,'Pwood &amp; PB List'!$B$4:$V$158,9,FALSE),IF('Summary Sheet'!$M$4="PB w/ Wood Drawers",VLOOKUP($B10,'Pwood &amp; PB List'!$B$4:$V$158,13,FALSE),IF('Summary Sheet'!$M$4="PB w/ PB Drawers",VLOOKUP($B10,'Pwood &amp; PB List'!$B$4:$V$158,17,FALSE))))</f>
        <v>1087.555</v>
      </c>
      <c r="R10" s="154" t="str">
        <f t="shared" si="8"/>
        <v>MAW-B24</v>
      </c>
      <c r="S10" s="204">
        <f>IF('Summary Sheet'!$M$4="Plywood",VLOOKUP($B10,'Pwood &amp; PB List'!$B$4:$V$158,9,FALSE),IF('Summary Sheet'!$M$4="PB w/ Wood Drawers",VLOOKUP($B10,'Pwood &amp; PB List'!$B$4:$V$158,13,FALSE),IF('Summary Sheet'!$M$4="PB w/ PB Drawers",VLOOKUP($B10,'Pwood &amp; PB List'!$B$4:$V$158,17,FALSE))))</f>
        <v>1087.555</v>
      </c>
      <c r="T10" s="154" t="str">
        <f t="shared" si="9"/>
        <v>MAG-B24</v>
      </c>
      <c r="U10" s="204">
        <f>IF('Summary Sheet'!$M$4="Plywood",VLOOKUP($B10,'Pwood &amp; PB List'!$B$4:$V$158,9,FALSE),IF('Summary Sheet'!$M$4="PB w/ Wood Drawers",VLOOKUP($B10,'Pwood &amp; PB List'!$B$4:$V$158,13,FALSE),IF('Summary Sheet'!$M$4="PB w/ PB Drawers",VLOOKUP($B10,'Pwood &amp; PB List'!$B$4:$V$158,17,FALSE))))</f>
        <v>1087.555</v>
      </c>
      <c r="V10" s="154" t="str">
        <f t="shared" si="10"/>
        <v>MAB-B24</v>
      </c>
      <c r="W10" s="204">
        <f>IF('Summary Sheet'!$M$4="Plywood",VLOOKUP($B10,'Pwood &amp; PB List'!$B$4:$V$158,9,FALSE),IF('Summary Sheet'!$M$4="PB w/ Wood Drawers",VLOOKUP($B10,'Pwood &amp; PB List'!$B$4:$V$158,13,FALSE),IF('Summary Sheet'!$M$4="PB w/ PB Drawers",VLOOKUP($B10,'Pwood &amp; PB List'!$B$4:$V$158,17,FALSE))))</f>
        <v>1087.555</v>
      </c>
      <c r="X10" s="205" t="str">
        <f t="shared" si="11"/>
        <v>GLB-B24</v>
      </c>
      <c r="Y10" s="153">
        <v>3.0</v>
      </c>
      <c r="Z10" s="154"/>
      <c r="AA10" s="154"/>
      <c r="AB10" s="154"/>
      <c r="AC10" s="154"/>
      <c r="AD10" s="139"/>
      <c r="AE10" s="139"/>
      <c r="AF10" s="139"/>
      <c r="AG10" s="139"/>
      <c r="AH10" s="139"/>
      <c r="AI10" s="139"/>
      <c r="AJ10" s="139"/>
      <c r="AK10" s="139"/>
      <c r="AL10" s="139"/>
      <c r="AM10" s="139"/>
      <c r="AN10" s="139"/>
      <c r="AO10" s="139"/>
      <c r="AP10" s="139"/>
      <c r="AQ10" s="139"/>
      <c r="AR10" s="139"/>
      <c r="AS10" s="139"/>
    </row>
    <row r="11" ht="14.25" customHeight="1">
      <c r="A11" s="202" t="s">
        <v>70</v>
      </c>
      <c r="B11" s="203" t="s">
        <v>71</v>
      </c>
      <c r="C11" s="204">
        <f>IF('Summary Sheet'!$M$4="Plywood",VLOOKUP($B11,'Pwood &amp; PB List'!$B$4:$V$158,9,FALSE),IF('Summary Sheet'!$M$4="PB w/ Wood Drawers",VLOOKUP($B11,'Pwood &amp; PB List'!$B$4:$V$158,13,FALSE),IF('Summary Sheet'!$M$4="PB w/ PB Drawers",VLOOKUP($B11,'Pwood &amp; PB List'!$B$4:$V$158,17,FALSE))))</f>
        <v>1168.17</v>
      </c>
      <c r="D11" s="205" t="str">
        <f t="shared" si="1"/>
        <v>GLW-B27</v>
      </c>
      <c r="E11" s="204">
        <f>IF('Summary Sheet'!$M$4="Plywood",VLOOKUP($B11,'Pwood &amp; PB List'!$B$4:$V$158,10,FALSE),IF('Summary Sheet'!$M$4="PB w/ Wood Drawers",VLOOKUP($B11,'Pwood &amp; PB List'!$B$4:$V$158,14,FALSE),IF('Summary Sheet'!$M$4="PB w/ PB Drawers",VLOOKUP($B11,'Pwood &amp; PB List'!$B$4:$V$158,18,FALSE))))</f>
        <v>1127.115</v>
      </c>
      <c r="F11" s="205" t="str">
        <f t="shared" si="2"/>
        <v>SLO-B27</v>
      </c>
      <c r="G11" s="204">
        <f>IF('Summary Sheet'!$M$4="Plywood",VLOOKUP($B11,'Pwood &amp; PB List'!$B$4:$V$158,11,FALSE),IF('Summary Sheet'!$M$4="PB w/ Wood Drawers",VLOOKUP($B11,'Pwood &amp; PB List'!$B$4:$V$158,15,FALSE),IF('Summary Sheet'!$M$4="PB w/ PB Drawers",VLOOKUP($B11,'Pwood &amp; PB List'!$B$4:$V$158,19,FALSE))))</f>
        <v>1083.415</v>
      </c>
      <c r="H11" s="205" t="str">
        <f t="shared" si="3"/>
        <v>BLW-B27</v>
      </c>
      <c r="I11" s="204">
        <f>IF('Summary Sheet'!$M$4="Plywood",VLOOKUP($B11,'Pwood &amp; PB List'!$B$4:$V$158,10,FALSE),IF('Summary Sheet'!$M$4="PB w/ Wood Drawers",VLOOKUP($B11,'Pwood &amp; PB List'!$B$4:$V$158,14,FALSE),IF('Summary Sheet'!$M$4="PB w/ PB Drawers",VLOOKUP($B11,'Pwood &amp; PB List'!$B$4:$V$158,18,FALSE))))</f>
        <v>1127.115</v>
      </c>
      <c r="J11" s="205" t="str">
        <f t="shared" si="4"/>
        <v>WEO-B27</v>
      </c>
      <c r="K11" s="204">
        <f>IF('Summary Sheet'!$M$4="Plywood",VLOOKUP($B11,'Pwood &amp; PB List'!$B$4:$V$158,9,FALSE),IF('Summary Sheet'!$M$4="PB w/ Wood Drawers",VLOOKUP($B11,'Pwood &amp; PB List'!$B$4:$V$158,13,FALSE),IF('Summary Sheet'!$M$4="PB w/ PB Drawers",VLOOKUP($B11,'Pwood &amp; PB List'!$B$4:$V$158,17,FALSE))))</f>
        <v>1168.17</v>
      </c>
      <c r="L11" s="205" t="str">
        <f t="shared" si="5"/>
        <v>GLG-B27</v>
      </c>
      <c r="M11" s="204">
        <f>IF('Summary Sheet'!$M$4="Plywood",VLOOKUP($B11,'Pwood &amp; PB List'!$B$4:$V$158,12,FALSE),IF('Summary Sheet'!$M$4="PB w/ Wood Drawers",VLOOKUP($B11,'Pwood &amp; PB List'!$B$4:$V$158,16,FALSE),IF('Summary Sheet'!$M$4="PB w/ PB Drawers",VLOOKUP($B11,'Pwood &amp; PB List'!$B$4:$V$158,20,FALSE))))</f>
        <v>1034.31</v>
      </c>
      <c r="N11" s="154" t="str">
        <f t="shared" si="6"/>
        <v>NAO-B27</v>
      </c>
      <c r="O11" s="204">
        <f>IF('Summary Sheet'!$M$4="Plywood",VLOOKUP($B11,'Pwood &amp; PB List'!$B$4:$V$158,12,FALSE),IF('Summary Sheet'!$M$4="PB w/ Wood Drawers",VLOOKUP($B11,'Pwood &amp; PB List'!$B$4:$V$158,16,FALSE),IF('Summary Sheet'!$M$4="PB w/ PB Drawers",VLOOKUP($B11,'Pwood &amp; PB List'!$B$4:$V$158,20,FALSE))))</f>
        <v>1034.31</v>
      </c>
      <c r="P11" s="154" t="str">
        <f t="shared" si="7"/>
        <v>WHO-B27</v>
      </c>
      <c r="Q11" s="204">
        <f>IF('Summary Sheet'!$M$4="Plywood",VLOOKUP($B11,'Pwood &amp; PB List'!$B$4:$V$158,9,FALSE),IF('Summary Sheet'!$M$4="PB w/ Wood Drawers",VLOOKUP($B11,'Pwood &amp; PB List'!$B$4:$V$158,13,FALSE),IF('Summary Sheet'!$M$4="PB w/ PB Drawers",VLOOKUP($B11,'Pwood &amp; PB List'!$B$4:$V$158,17,FALSE))))</f>
        <v>1168.17</v>
      </c>
      <c r="R11" s="154" t="str">
        <f t="shared" si="8"/>
        <v>MAW-B27</v>
      </c>
      <c r="S11" s="204">
        <f>IF('Summary Sheet'!$M$4="Plywood",VLOOKUP($B11,'Pwood &amp; PB List'!$B$4:$V$158,9,FALSE),IF('Summary Sheet'!$M$4="PB w/ Wood Drawers",VLOOKUP($B11,'Pwood &amp; PB List'!$B$4:$V$158,13,FALSE),IF('Summary Sheet'!$M$4="PB w/ PB Drawers",VLOOKUP($B11,'Pwood &amp; PB List'!$B$4:$V$158,17,FALSE))))</f>
        <v>1168.17</v>
      </c>
      <c r="T11" s="154" t="str">
        <f t="shared" si="9"/>
        <v>MAG-B27</v>
      </c>
      <c r="U11" s="204">
        <f>IF('Summary Sheet'!$M$4="Plywood",VLOOKUP($B11,'Pwood &amp; PB List'!$B$4:$V$158,9,FALSE),IF('Summary Sheet'!$M$4="PB w/ Wood Drawers",VLOOKUP($B11,'Pwood &amp; PB List'!$B$4:$V$158,13,FALSE),IF('Summary Sheet'!$M$4="PB w/ PB Drawers",VLOOKUP($B11,'Pwood &amp; PB List'!$B$4:$V$158,17,FALSE))))</f>
        <v>1168.17</v>
      </c>
      <c r="V11" s="154" t="str">
        <f t="shared" si="10"/>
        <v>MAB-B27</v>
      </c>
      <c r="W11" s="204">
        <f>IF('Summary Sheet'!$M$4="Plywood",VLOOKUP($B11,'Pwood &amp; PB List'!$B$4:$V$158,9,FALSE),IF('Summary Sheet'!$M$4="PB w/ Wood Drawers",VLOOKUP($B11,'Pwood &amp; PB List'!$B$4:$V$158,13,FALSE),IF('Summary Sheet'!$M$4="PB w/ PB Drawers",VLOOKUP($B11,'Pwood &amp; PB List'!$B$4:$V$158,17,FALSE))))</f>
        <v>1168.17</v>
      </c>
      <c r="X11" s="205" t="str">
        <f t="shared" si="11"/>
        <v>GLB-B27</v>
      </c>
      <c r="Y11" s="153">
        <v>3.0</v>
      </c>
      <c r="Z11" s="154"/>
      <c r="AA11" s="154"/>
      <c r="AB11" s="154"/>
      <c r="AC11" s="154"/>
      <c r="AD11" s="139"/>
      <c r="AE11" s="139"/>
      <c r="AF11" s="139"/>
      <c r="AG11" s="139"/>
      <c r="AH11" s="139"/>
      <c r="AI11" s="139"/>
      <c r="AJ11" s="139"/>
      <c r="AK11" s="139"/>
      <c r="AL11" s="139"/>
      <c r="AM11" s="139"/>
      <c r="AN11" s="139"/>
      <c r="AO11" s="139"/>
      <c r="AP11" s="139"/>
      <c r="AQ11" s="139"/>
      <c r="AR11" s="139"/>
      <c r="AS11" s="139"/>
    </row>
    <row r="12" ht="14.25" customHeight="1">
      <c r="A12" s="202" t="s">
        <v>72</v>
      </c>
      <c r="B12" s="203" t="s">
        <v>73</v>
      </c>
      <c r="C12" s="204">
        <f>IF('Summary Sheet'!$M$4="Plywood",VLOOKUP($B12,'Pwood &amp; PB List'!$B$4:$V$158,9,FALSE),IF('Summary Sheet'!$M$4="PB w/ Wood Drawers",VLOOKUP($B12,'Pwood &amp; PB List'!$B$4:$V$158,13,FALSE),IF('Summary Sheet'!$M$4="PB w/ PB Drawers",VLOOKUP($B12,'Pwood &amp; PB List'!$B$4:$V$158,17,FALSE))))</f>
        <v>1254.42</v>
      </c>
      <c r="D12" s="205" t="str">
        <f t="shared" si="1"/>
        <v>GLW-B30</v>
      </c>
      <c r="E12" s="204">
        <f>IF('Summary Sheet'!$M$4="Plywood",VLOOKUP($B12,'Pwood &amp; PB List'!$B$4:$V$158,10,FALSE),IF('Summary Sheet'!$M$4="PB w/ Wood Drawers",VLOOKUP($B12,'Pwood &amp; PB List'!$B$4:$V$158,14,FALSE),IF('Summary Sheet'!$M$4="PB w/ PB Drawers",VLOOKUP($B12,'Pwood &amp; PB List'!$B$4:$V$158,18,FALSE))))</f>
        <v>1208.88</v>
      </c>
      <c r="F12" s="205" t="str">
        <f t="shared" si="2"/>
        <v>SLO-B30</v>
      </c>
      <c r="G12" s="204">
        <f>IF('Summary Sheet'!$M$4="Plywood",VLOOKUP($B12,'Pwood &amp; PB List'!$B$4:$V$158,11,FALSE),IF('Summary Sheet'!$M$4="PB w/ Wood Drawers",VLOOKUP($B12,'Pwood &amp; PB List'!$B$4:$V$158,15,FALSE),IF('Summary Sheet'!$M$4="PB w/ PB Drawers",VLOOKUP($B12,'Pwood &amp; PB List'!$B$4:$V$158,19,FALSE))))</f>
        <v>1160.35</v>
      </c>
      <c r="H12" s="205" t="str">
        <f t="shared" si="3"/>
        <v>BLW-B30</v>
      </c>
      <c r="I12" s="204">
        <f>IF('Summary Sheet'!$M$4="Plywood",VLOOKUP($B12,'Pwood &amp; PB List'!$B$4:$V$158,10,FALSE),IF('Summary Sheet'!$M$4="PB w/ Wood Drawers",VLOOKUP($B12,'Pwood &amp; PB List'!$B$4:$V$158,14,FALSE),IF('Summary Sheet'!$M$4="PB w/ PB Drawers",VLOOKUP($B12,'Pwood &amp; PB List'!$B$4:$V$158,18,FALSE))))</f>
        <v>1208.88</v>
      </c>
      <c r="J12" s="205" t="str">
        <f t="shared" si="4"/>
        <v>WEO-B30</v>
      </c>
      <c r="K12" s="204">
        <f>IF('Summary Sheet'!$M$4="Plywood",VLOOKUP($B12,'Pwood &amp; PB List'!$B$4:$V$158,9,FALSE),IF('Summary Sheet'!$M$4="PB w/ Wood Drawers",VLOOKUP($B12,'Pwood &amp; PB List'!$B$4:$V$158,13,FALSE),IF('Summary Sheet'!$M$4="PB w/ PB Drawers",VLOOKUP($B12,'Pwood &amp; PB List'!$B$4:$V$158,17,FALSE))))</f>
        <v>1254.42</v>
      </c>
      <c r="L12" s="205" t="str">
        <f t="shared" si="5"/>
        <v>GLG-B30</v>
      </c>
      <c r="M12" s="204">
        <f>IF('Summary Sheet'!$M$4="Plywood",VLOOKUP($B12,'Pwood &amp; PB List'!$B$4:$V$158,12,FALSE),IF('Summary Sheet'!$M$4="PB w/ Wood Drawers",VLOOKUP($B12,'Pwood &amp; PB List'!$B$4:$V$158,16,FALSE),IF('Summary Sheet'!$M$4="PB w/ PB Drawers",VLOOKUP($B12,'Pwood &amp; PB List'!$B$4:$V$158,20,FALSE))))</f>
        <v>1105.61</v>
      </c>
      <c r="N12" s="154" t="str">
        <f t="shared" si="6"/>
        <v>NAO-B30</v>
      </c>
      <c r="O12" s="204">
        <f>IF('Summary Sheet'!$M$4="Plywood",VLOOKUP($B12,'Pwood &amp; PB List'!$B$4:$V$158,12,FALSE),IF('Summary Sheet'!$M$4="PB w/ Wood Drawers",VLOOKUP($B12,'Pwood &amp; PB List'!$B$4:$V$158,16,FALSE),IF('Summary Sheet'!$M$4="PB w/ PB Drawers",VLOOKUP($B12,'Pwood &amp; PB List'!$B$4:$V$158,20,FALSE))))</f>
        <v>1105.61</v>
      </c>
      <c r="P12" s="154" t="str">
        <f t="shared" si="7"/>
        <v>WHO-B30</v>
      </c>
      <c r="Q12" s="204">
        <f>IF('Summary Sheet'!$M$4="Plywood",VLOOKUP($B12,'Pwood &amp; PB List'!$B$4:$V$158,9,FALSE),IF('Summary Sheet'!$M$4="PB w/ Wood Drawers",VLOOKUP($B12,'Pwood &amp; PB List'!$B$4:$V$158,13,FALSE),IF('Summary Sheet'!$M$4="PB w/ PB Drawers",VLOOKUP($B12,'Pwood &amp; PB List'!$B$4:$V$158,17,FALSE))))</f>
        <v>1254.42</v>
      </c>
      <c r="R12" s="154" t="str">
        <f t="shared" si="8"/>
        <v>MAW-B30</v>
      </c>
      <c r="S12" s="204">
        <f>IF('Summary Sheet'!$M$4="Plywood",VLOOKUP($B12,'Pwood &amp; PB List'!$B$4:$V$158,9,FALSE),IF('Summary Sheet'!$M$4="PB w/ Wood Drawers",VLOOKUP($B12,'Pwood &amp; PB List'!$B$4:$V$158,13,FALSE),IF('Summary Sheet'!$M$4="PB w/ PB Drawers",VLOOKUP($B12,'Pwood &amp; PB List'!$B$4:$V$158,17,FALSE))))</f>
        <v>1254.42</v>
      </c>
      <c r="T12" s="154" t="str">
        <f t="shared" si="9"/>
        <v>MAG-B30</v>
      </c>
      <c r="U12" s="204">
        <f>IF('Summary Sheet'!$M$4="Plywood",VLOOKUP($B12,'Pwood &amp; PB List'!$B$4:$V$158,9,FALSE),IF('Summary Sheet'!$M$4="PB w/ Wood Drawers",VLOOKUP($B12,'Pwood &amp; PB List'!$B$4:$V$158,13,FALSE),IF('Summary Sheet'!$M$4="PB w/ PB Drawers",VLOOKUP($B12,'Pwood &amp; PB List'!$B$4:$V$158,17,FALSE))))</f>
        <v>1254.42</v>
      </c>
      <c r="V12" s="154" t="str">
        <f t="shared" si="10"/>
        <v>MAB-B30</v>
      </c>
      <c r="W12" s="204">
        <f>IF('Summary Sheet'!$M$4="Plywood",VLOOKUP($B12,'Pwood &amp; PB List'!$B$4:$V$158,9,FALSE),IF('Summary Sheet'!$M$4="PB w/ Wood Drawers",VLOOKUP($B12,'Pwood &amp; PB List'!$B$4:$V$158,13,FALSE),IF('Summary Sheet'!$M$4="PB w/ PB Drawers",VLOOKUP($B12,'Pwood &amp; PB List'!$B$4:$V$158,17,FALSE))))</f>
        <v>1254.42</v>
      </c>
      <c r="X12" s="205" t="str">
        <f t="shared" si="11"/>
        <v>GLB-B30</v>
      </c>
      <c r="Y12" s="153">
        <v>3.0</v>
      </c>
      <c r="Z12" s="154"/>
      <c r="AA12" s="154"/>
      <c r="AB12" s="154"/>
      <c r="AC12" s="154"/>
      <c r="AD12" s="139"/>
      <c r="AE12" s="139"/>
      <c r="AF12" s="139"/>
      <c r="AG12" s="139"/>
      <c r="AH12" s="139"/>
      <c r="AI12" s="139"/>
      <c r="AJ12" s="139"/>
      <c r="AK12" s="139"/>
      <c r="AL12" s="139"/>
      <c r="AM12" s="139"/>
      <c r="AN12" s="139"/>
      <c r="AO12" s="139"/>
      <c r="AP12" s="139"/>
      <c r="AQ12" s="139"/>
      <c r="AR12" s="139"/>
      <c r="AS12" s="139"/>
    </row>
    <row r="13" ht="14.25" customHeight="1">
      <c r="A13" s="202" t="s">
        <v>580</v>
      </c>
      <c r="B13" s="203" t="s">
        <v>75</v>
      </c>
      <c r="C13" s="204">
        <f>IF('Summary Sheet'!$M$4="Plywood",VLOOKUP($B13,'Pwood &amp; PB List'!$B$4:$V$158,9,FALSE),IF('Summary Sheet'!$M$4="PB w/ Wood Drawers",VLOOKUP($B13,'Pwood &amp; PB List'!$B$4:$V$158,13,FALSE),IF('Summary Sheet'!$M$4="PB w/ PB Drawers",VLOOKUP($B13,'Pwood &amp; PB List'!$B$4:$V$158,17,FALSE))))</f>
        <v>1335.035</v>
      </c>
      <c r="D13" s="205" t="str">
        <f t="shared" si="1"/>
        <v>GLW-B33</v>
      </c>
      <c r="E13" s="204">
        <f>IF('Summary Sheet'!$M$4="Plywood",VLOOKUP($B13,'Pwood &amp; PB List'!$B$4:$V$158,10,FALSE),IF('Summary Sheet'!$M$4="PB w/ Wood Drawers",VLOOKUP($B13,'Pwood &amp; PB List'!$B$4:$V$158,14,FALSE),IF('Summary Sheet'!$M$4="PB w/ PB Drawers",VLOOKUP($B13,'Pwood &amp; PB List'!$B$4:$V$158,18,FALSE))))</f>
        <v>1284.895</v>
      </c>
      <c r="F13" s="205" t="str">
        <f t="shared" si="2"/>
        <v>SLO-B33</v>
      </c>
      <c r="G13" s="204">
        <f>IF('Summary Sheet'!$M$4="Plywood",VLOOKUP($B13,'Pwood &amp; PB List'!$B$4:$V$158,11,FALSE),IF('Summary Sheet'!$M$4="PB w/ Wood Drawers",VLOOKUP($B13,'Pwood &amp; PB List'!$B$4:$V$158,15,FALSE),IF('Summary Sheet'!$M$4="PB w/ PB Drawers",VLOOKUP($B13,'Pwood &amp; PB List'!$B$4:$V$158,19,FALSE))))</f>
        <v>1231.42</v>
      </c>
      <c r="H13" s="205" t="str">
        <f t="shared" si="3"/>
        <v>BLW-B33</v>
      </c>
      <c r="I13" s="204">
        <f>IF('Summary Sheet'!$M$4="Plywood",VLOOKUP($B13,'Pwood &amp; PB List'!$B$4:$V$158,10,FALSE),IF('Summary Sheet'!$M$4="PB w/ Wood Drawers",VLOOKUP($B13,'Pwood &amp; PB List'!$B$4:$V$158,14,FALSE),IF('Summary Sheet'!$M$4="PB w/ PB Drawers",VLOOKUP($B13,'Pwood &amp; PB List'!$B$4:$V$158,18,FALSE))))</f>
        <v>1284.895</v>
      </c>
      <c r="J13" s="205" t="str">
        <f t="shared" si="4"/>
        <v>WEO-B33</v>
      </c>
      <c r="K13" s="204">
        <f>IF('Summary Sheet'!$M$4="Plywood",VLOOKUP($B13,'Pwood &amp; PB List'!$B$4:$V$158,9,FALSE),IF('Summary Sheet'!$M$4="PB w/ Wood Drawers",VLOOKUP($B13,'Pwood &amp; PB List'!$B$4:$V$158,13,FALSE),IF('Summary Sheet'!$M$4="PB w/ PB Drawers",VLOOKUP($B13,'Pwood &amp; PB List'!$B$4:$V$158,17,FALSE))))</f>
        <v>1335.035</v>
      </c>
      <c r="L13" s="205" t="str">
        <f t="shared" si="5"/>
        <v>GLG-B33</v>
      </c>
      <c r="M13" s="204">
        <f>IF('Summary Sheet'!$M$4="Plywood",VLOOKUP($B13,'Pwood &amp; PB List'!$B$4:$V$158,12,FALSE),IF('Summary Sheet'!$M$4="PB w/ Wood Drawers",VLOOKUP($B13,'Pwood &amp; PB List'!$B$4:$V$158,16,FALSE),IF('Summary Sheet'!$M$4="PB w/ PB Drawers",VLOOKUP($B13,'Pwood &amp; PB List'!$B$4:$V$158,20,FALSE))))</f>
        <v>1171.275</v>
      </c>
      <c r="N13" s="154" t="str">
        <f t="shared" si="6"/>
        <v>NAO-B33</v>
      </c>
      <c r="O13" s="204">
        <f>IF('Summary Sheet'!$M$4="Plywood",VLOOKUP($B13,'Pwood &amp; PB List'!$B$4:$V$158,12,FALSE),IF('Summary Sheet'!$M$4="PB w/ Wood Drawers",VLOOKUP($B13,'Pwood &amp; PB List'!$B$4:$V$158,16,FALSE),IF('Summary Sheet'!$M$4="PB w/ PB Drawers",VLOOKUP($B13,'Pwood &amp; PB List'!$B$4:$V$158,20,FALSE))))</f>
        <v>1171.275</v>
      </c>
      <c r="P13" s="154" t="str">
        <f t="shared" si="7"/>
        <v>WHO-B33</v>
      </c>
      <c r="Q13" s="204">
        <f>IF('Summary Sheet'!$M$4="Plywood",VLOOKUP($B13,'Pwood &amp; PB List'!$B$4:$V$158,9,FALSE),IF('Summary Sheet'!$M$4="PB w/ Wood Drawers",VLOOKUP($B13,'Pwood &amp; PB List'!$B$4:$V$158,13,FALSE),IF('Summary Sheet'!$M$4="PB w/ PB Drawers",VLOOKUP($B13,'Pwood &amp; PB List'!$B$4:$V$158,17,FALSE))))</f>
        <v>1335.035</v>
      </c>
      <c r="R13" s="154" t="str">
        <f t="shared" si="8"/>
        <v>MAW-B33</v>
      </c>
      <c r="S13" s="204">
        <f>IF('Summary Sheet'!$M$4="Plywood",VLOOKUP($B13,'Pwood &amp; PB List'!$B$4:$V$158,9,FALSE),IF('Summary Sheet'!$M$4="PB w/ Wood Drawers",VLOOKUP($B13,'Pwood &amp; PB List'!$B$4:$V$158,13,FALSE),IF('Summary Sheet'!$M$4="PB w/ PB Drawers",VLOOKUP($B13,'Pwood &amp; PB List'!$B$4:$V$158,17,FALSE))))</f>
        <v>1335.035</v>
      </c>
      <c r="T13" s="154" t="str">
        <f t="shared" si="9"/>
        <v>MAG-B33</v>
      </c>
      <c r="U13" s="204">
        <f>IF('Summary Sheet'!$M$4="Plywood",VLOOKUP($B13,'Pwood &amp; PB List'!$B$4:$V$158,9,FALSE),IF('Summary Sheet'!$M$4="PB w/ Wood Drawers",VLOOKUP($B13,'Pwood &amp; PB List'!$B$4:$V$158,13,FALSE),IF('Summary Sheet'!$M$4="PB w/ PB Drawers",VLOOKUP($B13,'Pwood &amp; PB List'!$B$4:$V$158,17,FALSE))))</f>
        <v>1335.035</v>
      </c>
      <c r="V13" s="154" t="str">
        <f t="shared" si="10"/>
        <v>MAB-B33</v>
      </c>
      <c r="W13" s="204">
        <f>IF('Summary Sheet'!$M$4="Plywood",VLOOKUP($B13,'Pwood &amp; PB List'!$B$4:$V$158,9,FALSE),IF('Summary Sheet'!$M$4="PB w/ Wood Drawers",VLOOKUP($B13,'Pwood &amp; PB List'!$B$4:$V$158,13,FALSE),IF('Summary Sheet'!$M$4="PB w/ PB Drawers",VLOOKUP($B13,'Pwood &amp; PB List'!$B$4:$V$158,17,FALSE))))</f>
        <v>1335.035</v>
      </c>
      <c r="X13" s="205" t="str">
        <f t="shared" si="11"/>
        <v>GLB-B33</v>
      </c>
      <c r="Y13" s="153">
        <v>3.0</v>
      </c>
      <c r="Z13" s="154"/>
      <c r="AA13" s="154"/>
      <c r="AB13" s="154"/>
      <c r="AC13" s="154"/>
      <c r="AD13" s="139"/>
      <c r="AE13" s="139"/>
      <c r="AF13" s="139"/>
      <c r="AG13" s="139"/>
      <c r="AH13" s="139"/>
      <c r="AI13" s="139"/>
      <c r="AJ13" s="139"/>
      <c r="AK13" s="139"/>
      <c r="AL13" s="139"/>
      <c r="AM13" s="139"/>
      <c r="AN13" s="139"/>
      <c r="AO13" s="139"/>
      <c r="AP13" s="139"/>
      <c r="AQ13" s="139"/>
      <c r="AR13" s="139"/>
      <c r="AS13" s="139"/>
    </row>
    <row r="14" ht="14.25" customHeight="1">
      <c r="A14" s="202" t="s">
        <v>581</v>
      </c>
      <c r="B14" s="203" t="s">
        <v>77</v>
      </c>
      <c r="C14" s="204">
        <f>IF('Summary Sheet'!$M$4="Plywood",VLOOKUP($B14,'Pwood &amp; PB List'!$B$4:$V$158,9,FALSE),IF('Summary Sheet'!$M$4="PB w/ Wood Drawers",VLOOKUP($B14,'Pwood &amp; PB List'!$B$4:$V$158,13,FALSE),IF('Summary Sheet'!$M$4="PB w/ PB Drawers",VLOOKUP($B14,'Pwood &amp; PB List'!$B$4:$V$158,17,FALSE))))</f>
        <v>1415.65</v>
      </c>
      <c r="D14" s="205" t="str">
        <f t="shared" si="1"/>
        <v>GLW-B36</v>
      </c>
      <c r="E14" s="204">
        <f>IF('Summary Sheet'!$M$4="Plywood",VLOOKUP($B14,'Pwood &amp; PB List'!$B$4:$V$158,10,FALSE),IF('Summary Sheet'!$M$4="PB w/ Wood Drawers",VLOOKUP($B14,'Pwood &amp; PB List'!$B$4:$V$158,14,FALSE),IF('Summary Sheet'!$M$4="PB w/ PB Drawers",VLOOKUP($B14,'Pwood &amp; PB List'!$B$4:$V$158,18,FALSE))))</f>
        <v>1360.91</v>
      </c>
      <c r="F14" s="205" t="str">
        <f t="shared" si="2"/>
        <v>SLO-B36</v>
      </c>
      <c r="G14" s="204">
        <f>IF('Summary Sheet'!$M$4="Plywood",VLOOKUP($B14,'Pwood &amp; PB List'!$B$4:$V$158,11,FALSE),IF('Summary Sheet'!$M$4="PB w/ Wood Drawers",VLOOKUP($B14,'Pwood &amp; PB List'!$B$4:$V$158,15,FALSE),IF('Summary Sheet'!$M$4="PB w/ PB Drawers",VLOOKUP($B14,'Pwood &amp; PB List'!$B$4:$V$158,19,FALSE))))</f>
        <v>1302.49</v>
      </c>
      <c r="H14" s="205" t="str">
        <f t="shared" si="3"/>
        <v>BLW-B36</v>
      </c>
      <c r="I14" s="204">
        <f>IF('Summary Sheet'!$M$4="Plywood",VLOOKUP($B14,'Pwood &amp; PB List'!$B$4:$V$158,10,FALSE),IF('Summary Sheet'!$M$4="PB w/ Wood Drawers",VLOOKUP($B14,'Pwood &amp; PB List'!$B$4:$V$158,14,FALSE),IF('Summary Sheet'!$M$4="PB w/ PB Drawers",VLOOKUP($B14,'Pwood &amp; PB List'!$B$4:$V$158,18,FALSE))))</f>
        <v>1360.91</v>
      </c>
      <c r="J14" s="205" t="str">
        <f t="shared" si="4"/>
        <v>WEO-B36</v>
      </c>
      <c r="K14" s="204">
        <f>IF('Summary Sheet'!$M$4="Plywood",VLOOKUP($B14,'Pwood &amp; PB List'!$B$4:$V$158,9,FALSE),IF('Summary Sheet'!$M$4="PB w/ Wood Drawers",VLOOKUP($B14,'Pwood &amp; PB List'!$B$4:$V$158,13,FALSE),IF('Summary Sheet'!$M$4="PB w/ PB Drawers",VLOOKUP($B14,'Pwood &amp; PB List'!$B$4:$V$158,17,FALSE))))</f>
        <v>1415.65</v>
      </c>
      <c r="L14" s="205" t="str">
        <f t="shared" si="5"/>
        <v>GLG-B36</v>
      </c>
      <c r="M14" s="204">
        <f>IF('Summary Sheet'!$M$4="Plywood",VLOOKUP($B14,'Pwood &amp; PB List'!$B$4:$V$158,12,FALSE),IF('Summary Sheet'!$M$4="PB w/ Wood Drawers",VLOOKUP($B14,'Pwood &amp; PB List'!$B$4:$V$158,16,FALSE),IF('Summary Sheet'!$M$4="PB w/ PB Drawers",VLOOKUP($B14,'Pwood &amp; PB List'!$B$4:$V$158,20,FALSE))))</f>
        <v>1236.825</v>
      </c>
      <c r="N14" s="154" t="str">
        <f t="shared" si="6"/>
        <v>NAO-B36</v>
      </c>
      <c r="O14" s="204">
        <f>IF('Summary Sheet'!$M$4="Plywood",VLOOKUP($B14,'Pwood &amp; PB List'!$B$4:$V$158,12,FALSE),IF('Summary Sheet'!$M$4="PB w/ Wood Drawers",VLOOKUP($B14,'Pwood &amp; PB List'!$B$4:$V$158,16,FALSE),IF('Summary Sheet'!$M$4="PB w/ PB Drawers",VLOOKUP($B14,'Pwood &amp; PB List'!$B$4:$V$158,20,FALSE))))</f>
        <v>1236.825</v>
      </c>
      <c r="P14" s="154" t="str">
        <f t="shared" si="7"/>
        <v>WHO-B36</v>
      </c>
      <c r="Q14" s="204">
        <f>IF('Summary Sheet'!$M$4="Plywood",VLOOKUP($B14,'Pwood &amp; PB List'!$B$4:$V$158,9,FALSE),IF('Summary Sheet'!$M$4="PB w/ Wood Drawers",VLOOKUP($B14,'Pwood &amp; PB List'!$B$4:$V$158,13,FALSE),IF('Summary Sheet'!$M$4="PB w/ PB Drawers",VLOOKUP($B14,'Pwood &amp; PB List'!$B$4:$V$158,17,FALSE))))</f>
        <v>1415.65</v>
      </c>
      <c r="R14" s="154" t="str">
        <f t="shared" si="8"/>
        <v>MAW-B36</v>
      </c>
      <c r="S14" s="204">
        <f>IF('Summary Sheet'!$M$4="Plywood",VLOOKUP($B14,'Pwood &amp; PB List'!$B$4:$V$158,9,FALSE),IF('Summary Sheet'!$M$4="PB w/ Wood Drawers",VLOOKUP($B14,'Pwood &amp; PB List'!$B$4:$V$158,13,FALSE),IF('Summary Sheet'!$M$4="PB w/ PB Drawers",VLOOKUP($B14,'Pwood &amp; PB List'!$B$4:$V$158,17,FALSE))))</f>
        <v>1415.65</v>
      </c>
      <c r="T14" s="154" t="str">
        <f t="shared" si="9"/>
        <v>MAG-B36</v>
      </c>
      <c r="U14" s="204">
        <f>IF('Summary Sheet'!$M$4="Plywood",VLOOKUP($B14,'Pwood &amp; PB List'!$B$4:$V$158,9,FALSE),IF('Summary Sheet'!$M$4="PB w/ Wood Drawers",VLOOKUP($B14,'Pwood &amp; PB List'!$B$4:$V$158,13,FALSE),IF('Summary Sheet'!$M$4="PB w/ PB Drawers",VLOOKUP($B14,'Pwood &amp; PB List'!$B$4:$V$158,17,FALSE))))</f>
        <v>1415.65</v>
      </c>
      <c r="V14" s="154" t="str">
        <f t="shared" si="10"/>
        <v>MAB-B36</v>
      </c>
      <c r="W14" s="204">
        <f>IF('Summary Sheet'!$M$4="Plywood",VLOOKUP($B14,'Pwood &amp; PB List'!$B$4:$V$158,9,FALSE),IF('Summary Sheet'!$M$4="PB w/ Wood Drawers",VLOOKUP($B14,'Pwood &amp; PB List'!$B$4:$V$158,13,FALSE),IF('Summary Sheet'!$M$4="PB w/ PB Drawers",VLOOKUP($B14,'Pwood &amp; PB List'!$B$4:$V$158,17,FALSE))))</f>
        <v>1415.65</v>
      </c>
      <c r="X14" s="205" t="str">
        <f t="shared" si="11"/>
        <v>GLB-B36</v>
      </c>
      <c r="Y14" s="153">
        <v>3.0</v>
      </c>
      <c r="Z14" s="154"/>
      <c r="AA14" s="154"/>
      <c r="AB14" s="154"/>
      <c r="AC14" s="154"/>
      <c r="AD14" s="139"/>
      <c r="AE14" s="139"/>
      <c r="AF14" s="139"/>
      <c r="AG14" s="139"/>
      <c r="AH14" s="139"/>
      <c r="AI14" s="139"/>
      <c r="AJ14" s="139"/>
      <c r="AK14" s="139"/>
      <c r="AL14" s="139"/>
      <c r="AM14" s="139"/>
      <c r="AN14" s="139"/>
      <c r="AO14" s="139"/>
      <c r="AP14" s="139"/>
      <c r="AQ14" s="139"/>
      <c r="AR14" s="139"/>
      <c r="AS14" s="139"/>
    </row>
    <row r="15" ht="14.25" customHeight="1">
      <c r="A15" s="209" t="s">
        <v>582</v>
      </c>
      <c r="B15" s="203"/>
      <c r="C15" s="204"/>
      <c r="D15" s="205"/>
      <c r="E15" s="204"/>
      <c r="F15" s="205"/>
      <c r="G15" s="204"/>
      <c r="H15" s="205"/>
      <c r="I15" s="204"/>
      <c r="J15" s="205"/>
      <c r="K15" s="204"/>
      <c r="L15" s="205"/>
      <c r="M15" s="204"/>
      <c r="N15" s="154"/>
      <c r="O15" s="204"/>
      <c r="P15" s="154"/>
      <c r="Q15" s="204"/>
      <c r="R15" s="154"/>
      <c r="S15" s="204"/>
      <c r="T15" s="154"/>
      <c r="U15" s="204"/>
      <c r="V15" s="154"/>
      <c r="W15" s="204"/>
      <c r="X15" s="205"/>
      <c r="Y15" s="153"/>
      <c r="Z15" s="154"/>
      <c r="AA15" s="154"/>
      <c r="AB15" s="154"/>
      <c r="AC15" s="154"/>
      <c r="AD15" s="139"/>
      <c r="AE15" s="139"/>
      <c r="AF15" s="139"/>
      <c r="AG15" s="139"/>
      <c r="AH15" s="139"/>
      <c r="AI15" s="139"/>
      <c r="AJ15" s="139"/>
      <c r="AK15" s="139"/>
      <c r="AL15" s="139"/>
      <c r="AM15" s="139"/>
      <c r="AN15" s="139"/>
      <c r="AO15" s="139"/>
      <c r="AP15" s="139"/>
      <c r="AQ15" s="139"/>
      <c r="AR15" s="139"/>
      <c r="AS15" s="139"/>
    </row>
    <row r="16" ht="14.25" customHeight="1">
      <c r="A16" s="202" t="s">
        <v>583</v>
      </c>
      <c r="B16" s="203" t="s">
        <v>584</v>
      </c>
      <c r="C16" s="204">
        <f>IF('Summary Sheet'!$M$4="Plywood",VLOOKUP($B16,'Pwood &amp; PB List'!$B$4:$V$158,9,FALSE),IF('Summary Sheet'!$M$4="PB w/ Wood Drawers",VLOOKUP($B16,'Pwood &amp; PB List'!$B$4:$V$158,13,FALSE),IF('Summary Sheet'!$M$4="PB w/ PB Drawers",VLOOKUP($B16,'Pwood &amp; PB List'!$B$4:$V$158,17,FALSE))))</f>
        <v>515.43</v>
      </c>
      <c r="D16" s="205" t="str">
        <f t="shared" ref="D16:D25" si="12">CONCATENATE("GLW-",B16)</f>
        <v>GLW-B09FD</v>
      </c>
      <c r="E16" s="204">
        <f>IF('Summary Sheet'!$M$4="Plywood",VLOOKUP($B16,'Pwood &amp; PB List'!$B$4:$V$158,10,FALSE),IF('Summary Sheet'!$M$4="PB w/ Wood Drawers",VLOOKUP($B16,'Pwood &amp; PB List'!$B$4:$V$158,14,FALSE),IF('Summary Sheet'!$M$4="PB w/ PB Drawers",VLOOKUP($B16,'Pwood &amp; PB List'!$B$4:$V$158,18,FALSE))))</f>
        <v>501.86</v>
      </c>
      <c r="F16" s="205" t="str">
        <f t="shared" ref="F16:F25" si="13">CONCATENATE("SLO-",B16)</f>
        <v>SLO-B09FD</v>
      </c>
      <c r="G16" s="204">
        <f>IF('Summary Sheet'!$M$4="Plywood",VLOOKUP($B16,'Pwood &amp; PB List'!$B$4:$V$158,11,FALSE),IF('Summary Sheet'!$M$4="PB w/ Wood Drawers",VLOOKUP($B16,'Pwood &amp; PB List'!$B$4:$V$158,15,FALSE),IF('Summary Sheet'!$M$4="PB w/ PB Drawers",VLOOKUP($B16,'Pwood &amp; PB List'!$B$4:$V$158,19,FALSE))))</f>
        <v>487.255</v>
      </c>
      <c r="H16" s="205" t="str">
        <f t="shared" ref="H16:H25" si="14">CONCATENATE("BLW-",B16)</f>
        <v>BLW-B09FD</v>
      </c>
      <c r="I16" s="204">
        <f>IF('Summary Sheet'!$M$4="Plywood",VLOOKUP($B16,'Pwood &amp; PB List'!$B$4:$V$158,10,FALSE),IF('Summary Sheet'!$M$4="PB w/ Wood Drawers",VLOOKUP($B16,'Pwood &amp; PB List'!$B$4:$V$158,14,FALSE),IF('Summary Sheet'!$M$4="PB w/ PB Drawers",VLOOKUP($B16,'Pwood &amp; PB List'!$B$4:$V$158,18,FALSE))))</f>
        <v>501.86</v>
      </c>
      <c r="J16" s="205" t="str">
        <f t="shared" ref="J16:J25" si="15">CONCATENATE("WEO-",B16)</f>
        <v>WEO-B09FD</v>
      </c>
      <c r="K16" s="204">
        <f>IF('Summary Sheet'!$M$4="Plywood",VLOOKUP($B16,'Pwood &amp; PB List'!$B$4:$V$158,9,FALSE),IF('Summary Sheet'!$M$4="PB w/ Wood Drawers",VLOOKUP($B16,'Pwood &amp; PB List'!$B$4:$V$158,13,FALSE),IF('Summary Sheet'!$M$4="PB w/ PB Drawers",VLOOKUP($B16,'Pwood &amp; PB List'!$B$4:$V$158,17,FALSE))))</f>
        <v>515.43</v>
      </c>
      <c r="L16" s="205" t="str">
        <f t="shared" ref="L16:L25" si="16">CONCATENATE("GLG-",B16)</f>
        <v>GLG-B09FD</v>
      </c>
      <c r="M16" s="204">
        <f>IF('Summary Sheet'!$M$4="Plywood",VLOOKUP($B16,'Pwood &amp; PB List'!$B$4:$V$158,12,FALSE),IF('Summary Sheet'!$M$4="PB w/ Wood Drawers",VLOOKUP($B16,'Pwood &amp; PB List'!$B$4:$V$158,16,FALSE),IF('Summary Sheet'!$M$4="PB w/ PB Drawers",VLOOKUP($B16,'Pwood &amp; PB List'!$B$4:$V$158,20,FALSE))))</f>
        <v>470.925</v>
      </c>
      <c r="N16" s="154" t="str">
        <f t="shared" ref="N16:N25" si="17">CONCATENATE("NAO-",B16)</f>
        <v>NAO-B09FD</v>
      </c>
      <c r="O16" s="204">
        <f>IF('Summary Sheet'!$M$4="Plywood",VLOOKUP($B16,'Pwood &amp; PB List'!$B$4:$V$158,12,FALSE),IF('Summary Sheet'!$M$4="PB w/ Wood Drawers",VLOOKUP($B16,'Pwood &amp; PB List'!$B$4:$V$158,16,FALSE),IF('Summary Sheet'!$M$4="PB w/ PB Drawers",VLOOKUP($B16,'Pwood &amp; PB List'!$B$4:$V$158,20,FALSE))))</f>
        <v>470.925</v>
      </c>
      <c r="P16" s="154" t="str">
        <f t="shared" ref="P16:P25" si="18">CONCATENATE("WHO-",B16)</f>
        <v>WHO-B09FD</v>
      </c>
      <c r="Q16" s="204">
        <f>IF('Summary Sheet'!$M$4="Plywood",VLOOKUP($B16,'Pwood &amp; PB List'!$B$4:$V$158,9,FALSE),IF('Summary Sheet'!$M$4="PB w/ Wood Drawers",VLOOKUP($B16,'Pwood &amp; PB List'!$B$4:$V$158,13,FALSE),IF('Summary Sheet'!$M$4="PB w/ PB Drawers",VLOOKUP($B16,'Pwood &amp; PB List'!$B$4:$V$158,17,FALSE))))</f>
        <v>515.43</v>
      </c>
      <c r="R16" s="154" t="str">
        <f t="shared" ref="R16:R25" si="19">CONCATENATE("MAW-",B16)</f>
        <v>MAW-B09FD</v>
      </c>
      <c r="S16" s="204">
        <f>IF('Summary Sheet'!$M$4="Plywood",VLOOKUP($B16,'Pwood &amp; PB List'!$B$4:$V$158,9,FALSE),IF('Summary Sheet'!$M$4="PB w/ Wood Drawers",VLOOKUP($B16,'Pwood &amp; PB List'!$B$4:$V$158,13,FALSE),IF('Summary Sheet'!$M$4="PB w/ PB Drawers",VLOOKUP($B16,'Pwood &amp; PB List'!$B$4:$V$158,17,FALSE))))</f>
        <v>515.43</v>
      </c>
      <c r="T16" s="154" t="str">
        <f t="shared" ref="T16:T25" si="20">CONCATENATE("MAG-",B16)</f>
        <v>MAG-B09FD</v>
      </c>
      <c r="U16" s="204">
        <f>IF('Summary Sheet'!$M$4="Plywood",VLOOKUP($B16,'Pwood &amp; PB List'!$B$4:$V$158,9,FALSE),IF('Summary Sheet'!$M$4="PB w/ Wood Drawers",VLOOKUP($B16,'Pwood &amp; PB List'!$B$4:$V$158,13,FALSE),IF('Summary Sheet'!$M$4="PB w/ PB Drawers",VLOOKUP($B16,'Pwood &amp; PB List'!$B$4:$V$158,17,FALSE))))</f>
        <v>515.43</v>
      </c>
      <c r="V16" s="154" t="str">
        <f t="shared" ref="V16:V25" si="21">CONCATENATE("MAB-",B16)</f>
        <v>MAB-B09FD</v>
      </c>
      <c r="W16" s="204">
        <f>IF('Summary Sheet'!$M$4="Plywood",VLOOKUP($B16,'Pwood &amp; PB List'!$B$4:$V$158,9,FALSE),IF('Summary Sheet'!$M$4="PB w/ Wood Drawers",VLOOKUP($B16,'Pwood &amp; PB List'!$B$4:$V$158,13,FALSE),IF('Summary Sheet'!$M$4="PB w/ PB Drawers",VLOOKUP($B16,'Pwood &amp; PB List'!$B$4:$V$158,17,FALSE))))</f>
        <v>515.43</v>
      </c>
      <c r="X16" s="205" t="str">
        <f t="shared" ref="X16:X25" si="22">CONCATENATE("GLB-",B16)</f>
        <v>GLB-B09FD</v>
      </c>
      <c r="Y16" s="153">
        <v>1.0</v>
      </c>
      <c r="Z16" s="154"/>
      <c r="AA16" s="154"/>
      <c r="AB16" s="154"/>
      <c r="AC16" s="154"/>
      <c r="AD16" s="139"/>
      <c r="AE16" s="139"/>
      <c r="AF16" s="139"/>
      <c r="AG16" s="139"/>
      <c r="AH16" s="139"/>
      <c r="AI16" s="139"/>
      <c r="AJ16" s="139"/>
      <c r="AK16" s="139"/>
      <c r="AL16" s="139"/>
      <c r="AM16" s="139"/>
      <c r="AN16" s="139"/>
      <c r="AO16" s="139"/>
      <c r="AP16" s="139"/>
      <c r="AQ16" s="139"/>
      <c r="AR16" s="139"/>
      <c r="AS16" s="139"/>
    </row>
    <row r="17" ht="14.25" customHeight="1">
      <c r="A17" s="202" t="s">
        <v>585</v>
      </c>
      <c r="B17" s="203" t="s">
        <v>586</v>
      </c>
      <c r="C17" s="204">
        <f>IF('Summary Sheet'!$M$4="Plywood",VLOOKUP($B17,'Pwood &amp; PB List'!$B$4:$V$158,9,FALSE),IF('Summary Sheet'!$M$4="PB w/ Wood Drawers",VLOOKUP($B17,'Pwood &amp; PB List'!$B$4:$V$158,13,FALSE),IF('Summary Sheet'!$M$4="PB w/ PB Drawers",VLOOKUP($B17,'Pwood &amp; PB List'!$B$4:$V$158,17,FALSE))))</f>
        <v>747.96</v>
      </c>
      <c r="D17" s="205" t="str">
        <f t="shared" si="12"/>
        <v>GLW-B12FD</v>
      </c>
      <c r="E17" s="204">
        <f>IF('Summary Sheet'!$M$4="Plywood",VLOOKUP($B17,'Pwood &amp; PB List'!$B$4:$V$158,10,FALSE),IF('Summary Sheet'!$M$4="PB w/ Wood Drawers",VLOOKUP($B17,'Pwood &amp; PB List'!$B$4:$V$158,14,FALSE),IF('Summary Sheet'!$M$4="PB w/ PB Drawers",VLOOKUP($B17,'Pwood &amp; PB List'!$B$4:$V$158,18,FALSE))))</f>
        <v>729.675</v>
      </c>
      <c r="F17" s="205" t="str">
        <f t="shared" si="13"/>
        <v>SLO-B12FD</v>
      </c>
      <c r="G17" s="204">
        <f>IF('Summary Sheet'!$M$4="Plywood",VLOOKUP($B17,'Pwood &amp; PB List'!$B$4:$V$158,11,FALSE),IF('Summary Sheet'!$M$4="PB w/ Wood Drawers",VLOOKUP($B17,'Pwood &amp; PB List'!$B$4:$V$158,15,FALSE),IF('Summary Sheet'!$M$4="PB w/ PB Drawers",VLOOKUP($B17,'Pwood &amp; PB List'!$B$4:$V$158,19,FALSE))))</f>
        <v>710.24</v>
      </c>
      <c r="H17" s="205" t="str">
        <f t="shared" si="14"/>
        <v>BLW-B12FD</v>
      </c>
      <c r="I17" s="204">
        <f>IF('Summary Sheet'!$M$4="Plywood",VLOOKUP($B17,'Pwood &amp; PB List'!$B$4:$V$158,10,FALSE),IF('Summary Sheet'!$M$4="PB w/ Wood Drawers",VLOOKUP($B17,'Pwood &amp; PB List'!$B$4:$V$158,14,FALSE),IF('Summary Sheet'!$M$4="PB w/ PB Drawers",VLOOKUP($B17,'Pwood &amp; PB List'!$B$4:$V$158,18,FALSE))))</f>
        <v>729.675</v>
      </c>
      <c r="J17" s="205" t="str">
        <f t="shared" si="15"/>
        <v>WEO-B12FD</v>
      </c>
      <c r="K17" s="204">
        <f>IF('Summary Sheet'!$M$4="Plywood",VLOOKUP($B17,'Pwood &amp; PB List'!$B$4:$V$158,9,FALSE),IF('Summary Sheet'!$M$4="PB w/ Wood Drawers",VLOOKUP($B17,'Pwood &amp; PB List'!$B$4:$V$158,13,FALSE),IF('Summary Sheet'!$M$4="PB w/ PB Drawers",VLOOKUP($B17,'Pwood &amp; PB List'!$B$4:$V$158,17,FALSE))))</f>
        <v>747.96</v>
      </c>
      <c r="L17" s="205" t="str">
        <f t="shared" si="16"/>
        <v>GLG-B12FD</v>
      </c>
      <c r="M17" s="204">
        <f>IF('Summary Sheet'!$M$4="Plywood",VLOOKUP($B17,'Pwood &amp; PB List'!$B$4:$V$158,12,FALSE),IF('Summary Sheet'!$M$4="PB w/ Wood Drawers",VLOOKUP($B17,'Pwood &amp; PB List'!$B$4:$V$158,16,FALSE),IF('Summary Sheet'!$M$4="PB w/ PB Drawers",VLOOKUP($B17,'Pwood &amp; PB List'!$B$4:$V$158,20,FALSE))))</f>
        <v>688.39</v>
      </c>
      <c r="N17" s="154" t="str">
        <f t="shared" si="17"/>
        <v>NAO-B12FD</v>
      </c>
      <c r="O17" s="204">
        <f>IF('Summary Sheet'!$M$4="Plywood",VLOOKUP($B17,'Pwood &amp; PB List'!$B$4:$V$158,12,FALSE),IF('Summary Sheet'!$M$4="PB w/ Wood Drawers",VLOOKUP($B17,'Pwood &amp; PB List'!$B$4:$V$158,16,FALSE),IF('Summary Sheet'!$M$4="PB w/ PB Drawers",VLOOKUP($B17,'Pwood &amp; PB List'!$B$4:$V$158,20,FALSE))))</f>
        <v>688.39</v>
      </c>
      <c r="P17" s="154" t="str">
        <f t="shared" si="18"/>
        <v>WHO-B12FD</v>
      </c>
      <c r="Q17" s="204">
        <f>IF('Summary Sheet'!$M$4="Plywood",VLOOKUP($B17,'Pwood &amp; PB List'!$B$4:$V$158,9,FALSE),IF('Summary Sheet'!$M$4="PB w/ Wood Drawers",VLOOKUP($B17,'Pwood &amp; PB List'!$B$4:$V$158,13,FALSE),IF('Summary Sheet'!$M$4="PB w/ PB Drawers",VLOOKUP($B17,'Pwood &amp; PB List'!$B$4:$V$158,17,FALSE))))</f>
        <v>747.96</v>
      </c>
      <c r="R17" s="154" t="str">
        <f t="shared" si="19"/>
        <v>MAW-B12FD</v>
      </c>
      <c r="S17" s="204">
        <f>IF('Summary Sheet'!$M$4="Plywood",VLOOKUP($B17,'Pwood &amp; PB List'!$B$4:$V$158,9,FALSE),IF('Summary Sheet'!$M$4="PB w/ Wood Drawers",VLOOKUP($B17,'Pwood &amp; PB List'!$B$4:$V$158,13,FALSE),IF('Summary Sheet'!$M$4="PB w/ PB Drawers",VLOOKUP($B17,'Pwood &amp; PB List'!$B$4:$V$158,17,FALSE))))</f>
        <v>747.96</v>
      </c>
      <c r="T17" s="154" t="str">
        <f t="shared" si="20"/>
        <v>MAG-B12FD</v>
      </c>
      <c r="U17" s="204">
        <f>IF('Summary Sheet'!$M$4="Plywood",VLOOKUP($B17,'Pwood &amp; PB List'!$B$4:$V$158,9,FALSE),IF('Summary Sheet'!$M$4="PB w/ Wood Drawers",VLOOKUP($B17,'Pwood &amp; PB List'!$B$4:$V$158,13,FALSE),IF('Summary Sheet'!$M$4="PB w/ PB Drawers",VLOOKUP($B17,'Pwood &amp; PB List'!$B$4:$V$158,17,FALSE))))</f>
        <v>747.96</v>
      </c>
      <c r="V17" s="154" t="str">
        <f t="shared" si="21"/>
        <v>MAB-B12FD</v>
      </c>
      <c r="W17" s="204">
        <f>IF('Summary Sheet'!$M$4="Plywood",VLOOKUP($B17,'Pwood &amp; PB List'!$B$4:$V$158,9,FALSE),IF('Summary Sheet'!$M$4="PB w/ Wood Drawers",VLOOKUP($B17,'Pwood &amp; PB List'!$B$4:$V$158,13,FALSE),IF('Summary Sheet'!$M$4="PB w/ PB Drawers",VLOOKUP($B17,'Pwood &amp; PB List'!$B$4:$V$158,17,FALSE))))</f>
        <v>747.96</v>
      </c>
      <c r="X17" s="205" t="str">
        <f t="shared" si="22"/>
        <v>GLB-B12FD</v>
      </c>
      <c r="Y17" s="153">
        <v>1.0</v>
      </c>
      <c r="Z17" s="154"/>
      <c r="AA17" s="154"/>
      <c r="AB17" s="154"/>
      <c r="AC17" s="154"/>
      <c r="AD17" s="139"/>
      <c r="AE17" s="139"/>
      <c r="AF17" s="139"/>
      <c r="AG17" s="139"/>
      <c r="AH17" s="139"/>
      <c r="AI17" s="139"/>
      <c r="AJ17" s="139"/>
      <c r="AK17" s="139"/>
      <c r="AL17" s="139"/>
      <c r="AM17" s="139"/>
      <c r="AN17" s="139"/>
      <c r="AO17" s="139"/>
      <c r="AP17" s="139"/>
      <c r="AQ17" s="139"/>
      <c r="AR17" s="139"/>
      <c r="AS17" s="139"/>
    </row>
    <row r="18" ht="14.25" customHeight="1">
      <c r="A18" s="202" t="s">
        <v>585</v>
      </c>
      <c r="B18" s="203" t="s">
        <v>587</v>
      </c>
      <c r="C18" s="204">
        <f>IF('Summary Sheet'!$M$4="Plywood",VLOOKUP($B18,'Pwood &amp; PB List'!$B$4:$V$158,9,FALSE),IF('Summary Sheet'!$M$4="PB w/ Wood Drawers",VLOOKUP($B18,'Pwood &amp; PB List'!$B$4:$V$158,13,FALSE),IF('Summary Sheet'!$M$4="PB w/ PB Drawers",VLOOKUP($B18,'Pwood &amp; PB List'!$B$4:$V$158,17,FALSE))))</f>
        <v>828.69</v>
      </c>
      <c r="D18" s="205" t="str">
        <f t="shared" si="12"/>
        <v>GLW-B15FD</v>
      </c>
      <c r="E18" s="204">
        <f>IF('Summary Sheet'!$M$4="Plywood",VLOOKUP($B18,'Pwood &amp; PB List'!$B$4:$V$158,10,FALSE),IF('Summary Sheet'!$M$4="PB w/ Wood Drawers",VLOOKUP($B18,'Pwood &amp; PB List'!$B$4:$V$158,14,FALSE),IF('Summary Sheet'!$M$4="PB w/ PB Drawers",VLOOKUP($B18,'Pwood &amp; PB List'!$B$4:$V$158,18,FALSE))))</f>
        <v>805.92</v>
      </c>
      <c r="F18" s="205" t="str">
        <f t="shared" si="13"/>
        <v>SLO-B15FD</v>
      </c>
      <c r="G18" s="204">
        <f>IF('Summary Sheet'!$M$4="Plywood",VLOOKUP($B18,'Pwood &amp; PB List'!$B$4:$V$158,11,FALSE),IF('Summary Sheet'!$M$4="PB w/ Wood Drawers",VLOOKUP($B18,'Pwood &amp; PB List'!$B$4:$V$158,15,FALSE),IF('Summary Sheet'!$M$4="PB w/ PB Drawers",VLOOKUP($B18,'Pwood &amp; PB List'!$B$4:$V$158,19,FALSE))))</f>
        <v>781.54</v>
      </c>
      <c r="H18" s="205" t="str">
        <f t="shared" si="14"/>
        <v>BLW-B15FD</v>
      </c>
      <c r="I18" s="204">
        <f>IF('Summary Sheet'!$M$4="Plywood",VLOOKUP($B18,'Pwood &amp; PB List'!$B$4:$V$158,10,FALSE),IF('Summary Sheet'!$M$4="PB w/ Wood Drawers",VLOOKUP($B18,'Pwood &amp; PB List'!$B$4:$V$158,14,FALSE),IF('Summary Sheet'!$M$4="PB w/ PB Drawers",VLOOKUP($B18,'Pwood &amp; PB List'!$B$4:$V$158,18,FALSE))))</f>
        <v>805.92</v>
      </c>
      <c r="J18" s="205" t="str">
        <f t="shared" si="15"/>
        <v>WEO-B15FD</v>
      </c>
      <c r="K18" s="204">
        <f>IF('Summary Sheet'!$M$4="Plywood",VLOOKUP($B18,'Pwood &amp; PB List'!$B$4:$V$158,9,FALSE),IF('Summary Sheet'!$M$4="PB w/ Wood Drawers",VLOOKUP($B18,'Pwood &amp; PB List'!$B$4:$V$158,13,FALSE),IF('Summary Sheet'!$M$4="PB w/ PB Drawers",VLOOKUP($B18,'Pwood &amp; PB List'!$B$4:$V$158,17,FALSE))))</f>
        <v>828.69</v>
      </c>
      <c r="L18" s="205" t="str">
        <f t="shared" si="16"/>
        <v>GLG-B15FD</v>
      </c>
      <c r="M18" s="204">
        <f>IF('Summary Sheet'!$M$4="Plywood",VLOOKUP($B18,'Pwood &amp; PB List'!$B$4:$V$158,12,FALSE),IF('Summary Sheet'!$M$4="PB w/ Wood Drawers",VLOOKUP($B18,'Pwood &amp; PB List'!$B$4:$V$158,16,FALSE),IF('Summary Sheet'!$M$4="PB w/ PB Drawers",VLOOKUP($B18,'Pwood &amp; PB List'!$B$4:$V$158,20,FALSE))))</f>
        <v>754.055</v>
      </c>
      <c r="N18" s="154" t="str">
        <f t="shared" si="17"/>
        <v>NAO-B15FD</v>
      </c>
      <c r="O18" s="204">
        <f>IF('Summary Sheet'!$M$4="Plywood",VLOOKUP($B18,'Pwood &amp; PB List'!$B$4:$V$158,12,FALSE),IF('Summary Sheet'!$M$4="PB w/ Wood Drawers",VLOOKUP($B18,'Pwood &amp; PB List'!$B$4:$V$158,16,FALSE),IF('Summary Sheet'!$M$4="PB w/ PB Drawers",VLOOKUP($B18,'Pwood &amp; PB List'!$B$4:$V$158,20,FALSE))))</f>
        <v>754.055</v>
      </c>
      <c r="P18" s="154" t="str">
        <f t="shared" si="18"/>
        <v>WHO-B15FD</v>
      </c>
      <c r="Q18" s="204">
        <f>IF('Summary Sheet'!$M$4="Plywood",VLOOKUP($B18,'Pwood &amp; PB List'!$B$4:$V$158,9,FALSE),IF('Summary Sheet'!$M$4="PB w/ Wood Drawers",VLOOKUP($B18,'Pwood &amp; PB List'!$B$4:$V$158,13,FALSE),IF('Summary Sheet'!$M$4="PB w/ PB Drawers",VLOOKUP($B18,'Pwood &amp; PB List'!$B$4:$V$158,17,FALSE))))</f>
        <v>828.69</v>
      </c>
      <c r="R18" s="154" t="str">
        <f t="shared" si="19"/>
        <v>MAW-B15FD</v>
      </c>
      <c r="S18" s="204">
        <f>IF('Summary Sheet'!$M$4="Plywood",VLOOKUP($B18,'Pwood &amp; PB List'!$B$4:$V$158,9,FALSE),IF('Summary Sheet'!$M$4="PB w/ Wood Drawers",VLOOKUP($B18,'Pwood &amp; PB List'!$B$4:$V$158,13,FALSE),IF('Summary Sheet'!$M$4="PB w/ PB Drawers",VLOOKUP($B18,'Pwood &amp; PB List'!$B$4:$V$158,17,FALSE))))</f>
        <v>828.69</v>
      </c>
      <c r="T18" s="154" t="str">
        <f t="shared" si="20"/>
        <v>MAG-B15FD</v>
      </c>
      <c r="U18" s="204">
        <f>IF('Summary Sheet'!$M$4="Plywood",VLOOKUP($B18,'Pwood &amp; PB List'!$B$4:$V$158,9,FALSE),IF('Summary Sheet'!$M$4="PB w/ Wood Drawers",VLOOKUP($B18,'Pwood &amp; PB List'!$B$4:$V$158,13,FALSE),IF('Summary Sheet'!$M$4="PB w/ PB Drawers",VLOOKUP($B18,'Pwood &amp; PB List'!$B$4:$V$158,17,FALSE))))</f>
        <v>828.69</v>
      </c>
      <c r="V18" s="154" t="str">
        <f t="shared" si="21"/>
        <v>MAB-B15FD</v>
      </c>
      <c r="W18" s="204">
        <f>IF('Summary Sheet'!$M$4="Plywood",VLOOKUP($B18,'Pwood &amp; PB List'!$B$4:$V$158,9,FALSE),IF('Summary Sheet'!$M$4="PB w/ Wood Drawers",VLOOKUP($B18,'Pwood &amp; PB List'!$B$4:$V$158,13,FALSE),IF('Summary Sheet'!$M$4="PB w/ PB Drawers",VLOOKUP($B18,'Pwood &amp; PB List'!$B$4:$V$158,17,FALSE))))</f>
        <v>828.69</v>
      </c>
      <c r="X18" s="205" t="str">
        <f t="shared" si="22"/>
        <v>GLB-B15FD</v>
      </c>
      <c r="Y18" s="153">
        <v>1.0</v>
      </c>
      <c r="Z18" s="154"/>
      <c r="AA18" s="154"/>
      <c r="AB18" s="154"/>
      <c r="AC18" s="154"/>
      <c r="AD18" s="139"/>
      <c r="AE18" s="139"/>
      <c r="AF18" s="139"/>
      <c r="AG18" s="139"/>
      <c r="AH18" s="139"/>
      <c r="AI18" s="139"/>
      <c r="AJ18" s="139"/>
      <c r="AK18" s="139"/>
      <c r="AL18" s="139"/>
      <c r="AM18" s="139"/>
      <c r="AN18" s="139"/>
      <c r="AO18" s="139"/>
      <c r="AP18" s="139"/>
      <c r="AQ18" s="139"/>
      <c r="AR18" s="139"/>
      <c r="AS18" s="139"/>
    </row>
    <row r="19" ht="14.25" customHeight="1">
      <c r="A19" s="202" t="s">
        <v>588</v>
      </c>
      <c r="B19" s="203" t="s">
        <v>589</v>
      </c>
      <c r="C19" s="204">
        <f>IF('Summary Sheet'!$M$4="Plywood",VLOOKUP($B19,'Pwood &amp; PB List'!$B$4:$V$158,9,FALSE),IF('Summary Sheet'!$M$4="PB w/ Wood Drawers",VLOOKUP($B19,'Pwood &amp; PB List'!$B$4:$V$158,13,FALSE),IF('Summary Sheet'!$M$4="PB w/ PB Drawers",VLOOKUP($B19,'Pwood &amp; PB List'!$B$4:$V$158,17,FALSE))))</f>
        <v>909.535</v>
      </c>
      <c r="D19" s="205" t="str">
        <f t="shared" si="12"/>
        <v>GLW-B18FD</v>
      </c>
      <c r="E19" s="204">
        <f>IF('Summary Sheet'!$M$4="Plywood",VLOOKUP($B19,'Pwood &amp; PB List'!$B$4:$V$158,10,FALSE),IF('Summary Sheet'!$M$4="PB w/ Wood Drawers",VLOOKUP($B19,'Pwood &amp; PB List'!$B$4:$V$158,14,FALSE),IF('Summary Sheet'!$M$4="PB w/ PB Drawers",VLOOKUP($B19,'Pwood &amp; PB List'!$B$4:$V$158,18,FALSE))))</f>
        <v>882.05</v>
      </c>
      <c r="F19" s="205" t="str">
        <f t="shared" si="13"/>
        <v>SLO-B18FD</v>
      </c>
      <c r="G19" s="204">
        <f>IF('Summary Sheet'!$M$4="Plywood",VLOOKUP($B19,'Pwood &amp; PB List'!$B$4:$V$158,11,FALSE),IF('Summary Sheet'!$M$4="PB w/ Wood Drawers",VLOOKUP($B19,'Pwood &amp; PB List'!$B$4:$V$158,15,FALSE),IF('Summary Sheet'!$M$4="PB w/ PB Drawers",VLOOKUP($B19,'Pwood &amp; PB List'!$B$4:$V$158,19,FALSE))))</f>
        <v>852.84</v>
      </c>
      <c r="H19" s="205" t="str">
        <f t="shared" si="14"/>
        <v>BLW-B18FD</v>
      </c>
      <c r="I19" s="204">
        <f>IF('Summary Sheet'!$M$4="Plywood",VLOOKUP($B19,'Pwood &amp; PB List'!$B$4:$V$158,10,FALSE),IF('Summary Sheet'!$M$4="PB w/ Wood Drawers",VLOOKUP($B19,'Pwood &amp; PB List'!$B$4:$V$158,14,FALSE),IF('Summary Sheet'!$M$4="PB w/ PB Drawers",VLOOKUP($B19,'Pwood &amp; PB List'!$B$4:$V$158,18,FALSE))))</f>
        <v>882.05</v>
      </c>
      <c r="J19" s="205" t="str">
        <f t="shared" si="15"/>
        <v>WEO-B18FD</v>
      </c>
      <c r="K19" s="204">
        <f>IF('Summary Sheet'!$M$4="Plywood",VLOOKUP($B19,'Pwood &amp; PB List'!$B$4:$V$158,9,FALSE),IF('Summary Sheet'!$M$4="PB w/ Wood Drawers",VLOOKUP($B19,'Pwood &amp; PB List'!$B$4:$V$158,13,FALSE),IF('Summary Sheet'!$M$4="PB w/ PB Drawers",VLOOKUP($B19,'Pwood &amp; PB List'!$B$4:$V$158,17,FALSE))))</f>
        <v>909.535</v>
      </c>
      <c r="L19" s="205" t="str">
        <f t="shared" si="16"/>
        <v>GLG-B18FD</v>
      </c>
      <c r="M19" s="204">
        <f>IF('Summary Sheet'!$M$4="Plywood",VLOOKUP($B19,'Pwood &amp; PB List'!$B$4:$V$158,12,FALSE),IF('Summary Sheet'!$M$4="PB w/ Wood Drawers",VLOOKUP($B19,'Pwood &amp; PB List'!$B$4:$V$158,16,FALSE),IF('Summary Sheet'!$M$4="PB w/ PB Drawers",VLOOKUP($B19,'Pwood &amp; PB List'!$B$4:$V$158,20,FALSE))))</f>
        <v>819.835</v>
      </c>
      <c r="N19" s="154" t="str">
        <f t="shared" si="17"/>
        <v>NAO-B18FD</v>
      </c>
      <c r="O19" s="204">
        <f>IF('Summary Sheet'!$M$4="Plywood",VLOOKUP($B19,'Pwood &amp; PB List'!$B$4:$V$158,12,FALSE),IF('Summary Sheet'!$M$4="PB w/ Wood Drawers",VLOOKUP($B19,'Pwood &amp; PB List'!$B$4:$V$158,16,FALSE),IF('Summary Sheet'!$M$4="PB w/ PB Drawers",VLOOKUP($B19,'Pwood &amp; PB List'!$B$4:$V$158,20,FALSE))))</f>
        <v>819.835</v>
      </c>
      <c r="P19" s="154" t="str">
        <f t="shared" si="18"/>
        <v>WHO-B18FD</v>
      </c>
      <c r="Q19" s="204">
        <f>IF('Summary Sheet'!$M$4="Plywood",VLOOKUP($B19,'Pwood &amp; PB List'!$B$4:$V$158,9,FALSE),IF('Summary Sheet'!$M$4="PB w/ Wood Drawers",VLOOKUP($B19,'Pwood &amp; PB List'!$B$4:$V$158,13,FALSE),IF('Summary Sheet'!$M$4="PB w/ PB Drawers",VLOOKUP($B19,'Pwood &amp; PB List'!$B$4:$V$158,17,FALSE))))</f>
        <v>909.535</v>
      </c>
      <c r="R19" s="154" t="str">
        <f t="shared" si="19"/>
        <v>MAW-B18FD</v>
      </c>
      <c r="S19" s="204">
        <f>IF('Summary Sheet'!$M$4="Plywood",VLOOKUP($B19,'Pwood &amp; PB List'!$B$4:$V$158,9,FALSE),IF('Summary Sheet'!$M$4="PB w/ Wood Drawers",VLOOKUP($B19,'Pwood &amp; PB List'!$B$4:$V$158,13,FALSE),IF('Summary Sheet'!$M$4="PB w/ PB Drawers",VLOOKUP($B19,'Pwood &amp; PB List'!$B$4:$V$158,17,FALSE))))</f>
        <v>909.535</v>
      </c>
      <c r="T19" s="154" t="str">
        <f t="shared" si="20"/>
        <v>MAG-B18FD</v>
      </c>
      <c r="U19" s="204">
        <f>IF('Summary Sheet'!$M$4="Plywood",VLOOKUP($B19,'Pwood &amp; PB List'!$B$4:$V$158,9,FALSE),IF('Summary Sheet'!$M$4="PB w/ Wood Drawers",VLOOKUP($B19,'Pwood &amp; PB List'!$B$4:$V$158,13,FALSE),IF('Summary Sheet'!$M$4="PB w/ PB Drawers",VLOOKUP($B19,'Pwood &amp; PB List'!$B$4:$V$158,17,FALSE))))</f>
        <v>909.535</v>
      </c>
      <c r="V19" s="154" t="str">
        <f t="shared" si="21"/>
        <v>MAB-B18FD</v>
      </c>
      <c r="W19" s="204">
        <f>IF('Summary Sheet'!$M$4="Plywood",VLOOKUP($B19,'Pwood &amp; PB List'!$B$4:$V$158,9,FALSE),IF('Summary Sheet'!$M$4="PB w/ Wood Drawers",VLOOKUP($B19,'Pwood &amp; PB List'!$B$4:$V$158,13,FALSE),IF('Summary Sheet'!$M$4="PB w/ PB Drawers",VLOOKUP($B19,'Pwood &amp; PB List'!$B$4:$V$158,17,FALSE))))</f>
        <v>909.535</v>
      </c>
      <c r="X19" s="205" t="str">
        <f t="shared" si="22"/>
        <v>GLB-B18FD</v>
      </c>
      <c r="Y19" s="153">
        <v>1.0</v>
      </c>
      <c r="Z19" s="154"/>
      <c r="AA19" s="154"/>
      <c r="AB19" s="154"/>
      <c r="AC19" s="154"/>
      <c r="AD19" s="139"/>
      <c r="AE19" s="139"/>
      <c r="AF19" s="139"/>
      <c r="AG19" s="139"/>
      <c r="AH19" s="139"/>
      <c r="AI19" s="139"/>
      <c r="AJ19" s="139"/>
      <c r="AK19" s="139"/>
      <c r="AL19" s="139"/>
      <c r="AM19" s="139"/>
      <c r="AN19" s="139"/>
      <c r="AO19" s="139"/>
      <c r="AP19" s="139"/>
      <c r="AQ19" s="139"/>
      <c r="AR19" s="139"/>
      <c r="AS19" s="139"/>
    </row>
    <row r="20" ht="14.25" customHeight="1">
      <c r="A20" s="202" t="s">
        <v>590</v>
      </c>
      <c r="B20" s="203" t="s">
        <v>591</v>
      </c>
      <c r="C20" s="204">
        <f>IF('Summary Sheet'!$M$4="Plywood",VLOOKUP($B20,'Pwood &amp; PB List'!$B$4:$V$158,9,FALSE),IF('Summary Sheet'!$M$4="PB w/ Wood Drawers",VLOOKUP($B20,'Pwood &amp; PB List'!$B$4:$V$158,13,FALSE),IF('Summary Sheet'!$M$4="PB w/ PB Drawers",VLOOKUP($B20,'Pwood &amp; PB List'!$B$4:$V$158,17,FALSE))))</f>
        <v>990.38</v>
      </c>
      <c r="D20" s="205" t="str">
        <f t="shared" si="12"/>
        <v>GLW-B21FD</v>
      </c>
      <c r="E20" s="204">
        <f>IF('Summary Sheet'!$M$4="Plywood",VLOOKUP($B20,'Pwood &amp; PB List'!$B$4:$V$158,10,FALSE),IF('Summary Sheet'!$M$4="PB w/ Wood Drawers",VLOOKUP($B20,'Pwood &amp; PB List'!$B$4:$V$158,14,FALSE),IF('Summary Sheet'!$M$4="PB w/ PB Drawers",VLOOKUP($B20,'Pwood &amp; PB List'!$B$4:$V$158,18,FALSE))))</f>
        <v>958.295</v>
      </c>
      <c r="F20" s="205" t="str">
        <f t="shared" si="13"/>
        <v>SLO-B21FD</v>
      </c>
      <c r="G20" s="204">
        <f>IF('Summary Sheet'!$M$4="Plywood",VLOOKUP($B20,'Pwood &amp; PB List'!$B$4:$V$158,11,FALSE),IF('Summary Sheet'!$M$4="PB w/ Wood Drawers",VLOOKUP($B20,'Pwood &amp; PB List'!$B$4:$V$158,15,FALSE),IF('Summary Sheet'!$M$4="PB w/ PB Drawers",VLOOKUP($B20,'Pwood &amp; PB List'!$B$4:$V$158,19,FALSE))))</f>
        <v>924.14</v>
      </c>
      <c r="H20" s="205" t="str">
        <f t="shared" si="14"/>
        <v>BLW-B21FD</v>
      </c>
      <c r="I20" s="204">
        <f>IF('Summary Sheet'!$M$4="Plywood",VLOOKUP($B20,'Pwood &amp; PB List'!$B$4:$V$158,10,FALSE),IF('Summary Sheet'!$M$4="PB w/ Wood Drawers",VLOOKUP($B20,'Pwood &amp; PB List'!$B$4:$V$158,14,FALSE),IF('Summary Sheet'!$M$4="PB w/ PB Drawers",VLOOKUP($B20,'Pwood &amp; PB List'!$B$4:$V$158,18,FALSE))))</f>
        <v>958.295</v>
      </c>
      <c r="J20" s="205" t="str">
        <f t="shared" si="15"/>
        <v>WEO-B21FD</v>
      </c>
      <c r="K20" s="204">
        <f>IF('Summary Sheet'!$M$4="Plywood",VLOOKUP($B20,'Pwood &amp; PB List'!$B$4:$V$158,9,FALSE),IF('Summary Sheet'!$M$4="PB w/ Wood Drawers",VLOOKUP($B20,'Pwood &amp; PB List'!$B$4:$V$158,13,FALSE),IF('Summary Sheet'!$M$4="PB w/ PB Drawers",VLOOKUP($B20,'Pwood &amp; PB List'!$B$4:$V$158,17,FALSE))))</f>
        <v>990.38</v>
      </c>
      <c r="L20" s="205" t="str">
        <f t="shared" si="16"/>
        <v>GLG-B21FD</v>
      </c>
      <c r="M20" s="204">
        <f>IF('Summary Sheet'!$M$4="Plywood",VLOOKUP($B20,'Pwood &amp; PB List'!$B$4:$V$158,12,FALSE),IF('Summary Sheet'!$M$4="PB w/ Wood Drawers",VLOOKUP($B20,'Pwood &amp; PB List'!$B$4:$V$158,16,FALSE),IF('Summary Sheet'!$M$4="PB w/ PB Drawers",VLOOKUP($B20,'Pwood &amp; PB List'!$B$4:$V$158,20,FALSE))))</f>
        <v>885.615</v>
      </c>
      <c r="N20" s="154" t="str">
        <f t="shared" si="17"/>
        <v>NAO-B21FD</v>
      </c>
      <c r="O20" s="204">
        <f>IF('Summary Sheet'!$M$4="Plywood",VLOOKUP($B20,'Pwood &amp; PB List'!$B$4:$V$158,12,FALSE),IF('Summary Sheet'!$M$4="PB w/ Wood Drawers",VLOOKUP($B20,'Pwood &amp; PB List'!$B$4:$V$158,16,FALSE),IF('Summary Sheet'!$M$4="PB w/ PB Drawers",VLOOKUP($B20,'Pwood &amp; PB List'!$B$4:$V$158,20,FALSE))))</f>
        <v>885.615</v>
      </c>
      <c r="P20" s="154" t="str">
        <f t="shared" si="18"/>
        <v>WHO-B21FD</v>
      </c>
      <c r="Q20" s="204">
        <f>IF('Summary Sheet'!$M$4="Plywood",VLOOKUP($B20,'Pwood &amp; PB List'!$B$4:$V$158,9,FALSE),IF('Summary Sheet'!$M$4="PB w/ Wood Drawers",VLOOKUP($B20,'Pwood &amp; PB List'!$B$4:$V$158,13,FALSE),IF('Summary Sheet'!$M$4="PB w/ PB Drawers",VLOOKUP($B20,'Pwood &amp; PB List'!$B$4:$V$158,17,FALSE))))</f>
        <v>990.38</v>
      </c>
      <c r="R20" s="154" t="str">
        <f t="shared" si="19"/>
        <v>MAW-B21FD</v>
      </c>
      <c r="S20" s="204">
        <f>IF('Summary Sheet'!$M$4="Plywood",VLOOKUP($B20,'Pwood &amp; PB List'!$B$4:$V$158,9,FALSE),IF('Summary Sheet'!$M$4="PB w/ Wood Drawers",VLOOKUP($B20,'Pwood &amp; PB List'!$B$4:$V$158,13,FALSE),IF('Summary Sheet'!$M$4="PB w/ PB Drawers",VLOOKUP($B20,'Pwood &amp; PB List'!$B$4:$V$158,17,FALSE))))</f>
        <v>990.38</v>
      </c>
      <c r="T20" s="154" t="str">
        <f t="shared" si="20"/>
        <v>MAG-B21FD</v>
      </c>
      <c r="U20" s="204">
        <f>IF('Summary Sheet'!$M$4="Plywood",VLOOKUP($B20,'Pwood &amp; PB List'!$B$4:$V$158,9,FALSE),IF('Summary Sheet'!$M$4="PB w/ Wood Drawers",VLOOKUP($B20,'Pwood &amp; PB List'!$B$4:$V$158,13,FALSE),IF('Summary Sheet'!$M$4="PB w/ PB Drawers",VLOOKUP($B20,'Pwood &amp; PB List'!$B$4:$V$158,17,FALSE))))</f>
        <v>990.38</v>
      </c>
      <c r="V20" s="154" t="str">
        <f t="shared" si="21"/>
        <v>MAB-B21FD</v>
      </c>
      <c r="W20" s="204">
        <f>IF('Summary Sheet'!$M$4="Plywood",VLOOKUP($B20,'Pwood &amp; PB List'!$B$4:$V$158,9,FALSE),IF('Summary Sheet'!$M$4="PB w/ Wood Drawers",VLOOKUP($B20,'Pwood &amp; PB List'!$B$4:$V$158,13,FALSE),IF('Summary Sheet'!$M$4="PB w/ PB Drawers",VLOOKUP($B20,'Pwood &amp; PB List'!$B$4:$V$158,17,FALSE))))</f>
        <v>990.38</v>
      </c>
      <c r="X20" s="205" t="str">
        <f t="shared" si="22"/>
        <v>GLB-B21FD</v>
      </c>
      <c r="Y20" s="153">
        <v>1.0</v>
      </c>
      <c r="Z20" s="154"/>
      <c r="AA20" s="154"/>
      <c r="AB20" s="154"/>
      <c r="AC20" s="154"/>
      <c r="AD20" s="139"/>
      <c r="AE20" s="139"/>
      <c r="AF20" s="139"/>
      <c r="AG20" s="139"/>
      <c r="AH20" s="139"/>
      <c r="AI20" s="139"/>
      <c r="AJ20" s="139"/>
      <c r="AK20" s="139"/>
      <c r="AL20" s="139"/>
      <c r="AM20" s="139"/>
      <c r="AN20" s="139"/>
      <c r="AO20" s="139"/>
      <c r="AP20" s="139"/>
      <c r="AQ20" s="139"/>
      <c r="AR20" s="139"/>
      <c r="AS20" s="139"/>
    </row>
    <row r="21" ht="14.25" customHeight="1">
      <c r="A21" s="202" t="s">
        <v>592</v>
      </c>
      <c r="B21" s="203" t="s">
        <v>593</v>
      </c>
      <c r="C21" s="204">
        <f>IF('Summary Sheet'!$M$4="Plywood",VLOOKUP($B21,'Pwood &amp; PB List'!$B$4:$V$158,9,FALSE),IF('Summary Sheet'!$M$4="PB w/ Wood Drawers",VLOOKUP($B21,'Pwood &amp; PB List'!$B$4:$V$158,13,FALSE),IF('Summary Sheet'!$M$4="PB w/ PB Drawers",VLOOKUP($B21,'Pwood &amp; PB List'!$B$4:$V$158,17,FALSE))))</f>
        <v>1088.13</v>
      </c>
      <c r="D21" s="205" t="str">
        <f t="shared" si="12"/>
        <v>GLW-B24FD</v>
      </c>
      <c r="E21" s="204">
        <f>IF('Summary Sheet'!$M$4="Plywood",VLOOKUP($B21,'Pwood &amp; PB List'!$B$4:$V$158,10,FALSE),IF('Summary Sheet'!$M$4="PB w/ Wood Drawers",VLOOKUP($B21,'Pwood &amp; PB List'!$B$4:$V$158,14,FALSE),IF('Summary Sheet'!$M$4="PB w/ PB Drawers",VLOOKUP($B21,'Pwood &amp; PB List'!$B$4:$V$158,18,FALSE))))</f>
        <v>1051.675</v>
      </c>
      <c r="F21" s="205" t="str">
        <f t="shared" si="13"/>
        <v>SLO-B24FD</v>
      </c>
      <c r="G21" s="204">
        <f>IF('Summary Sheet'!$M$4="Plywood",VLOOKUP($B21,'Pwood &amp; PB List'!$B$4:$V$158,11,FALSE),IF('Summary Sheet'!$M$4="PB w/ Wood Drawers",VLOOKUP($B21,'Pwood &amp; PB List'!$B$4:$V$158,15,FALSE),IF('Summary Sheet'!$M$4="PB w/ PB Drawers",VLOOKUP($B21,'Pwood &amp; PB List'!$B$4:$V$158,19,FALSE))))</f>
        <v>1012.805</v>
      </c>
      <c r="H21" s="205" t="str">
        <f t="shared" si="14"/>
        <v>BLW-B24FD</v>
      </c>
      <c r="I21" s="204">
        <f>IF('Summary Sheet'!$M$4="Plywood",VLOOKUP($B21,'Pwood &amp; PB List'!$B$4:$V$158,10,FALSE),IF('Summary Sheet'!$M$4="PB w/ Wood Drawers",VLOOKUP($B21,'Pwood &amp; PB List'!$B$4:$V$158,14,FALSE),IF('Summary Sheet'!$M$4="PB w/ PB Drawers",VLOOKUP($B21,'Pwood &amp; PB List'!$B$4:$V$158,18,FALSE))))</f>
        <v>1051.675</v>
      </c>
      <c r="J21" s="205" t="str">
        <f t="shared" si="15"/>
        <v>WEO-B24FD</v>
      </c>
      <c r="K21" s="204">
        <f>IF('Summary Sheet'!$M$4="Plywood",VLOOKUP($B21,'Pwood &amp; PB List'!$B$4:$V$158,9,FALSE),IF('Summary Sheet'!$M$4="PB w/ Wood Drawers",VLOOKUP($B21,'Pwood &amp; PB List'!$B$4:$V$158,13,FALSE),IF('Summary Sheet'!$M$4="PB w/ PB Drawers",VLOOKUP($B21,'Pwood &amp; PB List'!$B$4:$V$158,17,FALSE))))</f>
        <v>1088.13</v>
      </c>
      <c r="L21" s="205" t="str">
        <f t="shared" si="16"/>
        <v>GLG-B24FD</v>
      </c>
      <c r="M21" s="204">
        <f>IF('Summary Sheet'!$M$4="Plywood",VLOOKUP($B21,'Pwood &amp; PB List'!$B$4:$V$158,12,FALSE),IF('Summary Sheet'!$M$4="PB w/ Wood Drawers",VLOOKUP($B21,'Pwood &amp; PB List'!$B$4:$V$158,16,FALSE),IF('Summary Sheet'!$M$4="PB w/ PB Drawers",VLOOKUP($B21,'Pwood &amp; PB List'!$B$4:$V$158,20,FALSE))))</f>
        <v>968.99</v>
      </c>
      <c r="N21" s="154" t="str">
        <f t="shared" si="17"/>
        <v>NAO-B24FD</v>
      </c>
      <c r="O21" s="204">
        <f>IF('Summary Sheet'!$M$4="Plywood",VLOOKUP($B21,'Pwood &amp; PB List'!$B$4:$V$158,12,FALSE),IF('Summary Sheet'!$M$4="PB w/ Wood Drawers",VLOOKUP($B21,'Pwood &amp; PB List'!$B$4:$V$158,16,FALSE),IF('Summary Sheet'!$M$4="PB w/ PB Drawers",VLOOKUP($B21,'Pwood &amp; PB List'!$B$4:$V$158,20,FALSE))))</f>
        <v>968.99</v>
      </c>
      <c r="P21" s="154" t="str">
        <f t="shared" si="18"/>
        <v>WHO-B24FD</v>
      </c>
      <c r="Q21" s="204">
        <f>IF('Summary Sheet'!$M$4="Plywood",VLOOKUP($B21,'Pwood &amp; PB List'!$B$4:$V$158,9,FALSE),IF('Summary Sheet'!$M$4="PB w/ Wood Drawers",VLOOKUP($B21,'Pwood &amp; PB List'!$B$4:$V$158,13,FALSE),IF('Summary Sheet'!$M$4="PB w/ PB Drawers",VLOOKUP($B21,'Pwood &amp; PB List'!$B$4:$V$158,17,FALSE))))</f>
        <v>1088.13</v>
      </c>
      <c r="R21" s="154" t="str">
        <f t="shared" si="19"/>
        <v>MAW-B24FD</v>
      </c>
      <c r="S21" s="204">
        <f>IF('Summary Sheet'!$M$4="Plywood",VLOOKUP($B21,'Pwood &amp; PB List'!$B$4:$V$158,9,FALSE),IF('Summary Sheet'!$M$4="PB w/ Wood Drawers",VLOOKUP($B21,'Pwood &amp; PB List'!$B$4:$V$158,13,FALSE),IF('Summary Sheet'!$M$4="PB w/ PB Drawers",VLOOKUP($B21,'Pwood &amp; PB List'!$B$4:$V$158,17,FALSE))))</f>
        <v>1088.13</v>
      </c>
      <c r="T21" s="154" t="str">
        <f t="shared" si="20"/>
        <v>MAG-B24FD</v>
      </c>
      <c r="U21" s="204">
        <f>IF('Summary Sheet'!$M$4="Plywood",VLOOKUP($B21,'Pwood &amp; PB List'!$B$4:$V$158,9,FALSE),IF('Summary Sheet'!$M$4="PB w/ Wood Drawers",VLOOKUP($B21,'Pwood &amp; PB List'!$B$4:$V$158,13,FALSE),IF('Summary Sheet'!$M$4="PB w/ PB Drawers",VLOOKUP($B21,'Pwood &amp; PB List'!$B$4:$V$158,17,FALSE))))</f>
        <v>1088.13</v>
      </c>
      <c r="V21" s="154" t="str">
        <f t="shared" si="21"/>
        <v>MAB-B24FD</v>
      </c>
      <c r="W21" s="204">
        <f>IF('Summary Sheet'!$M$4="Plywood",VLOOKUP($B21,'Pwood &amp; PB List'!$B$4:$V$158,9,FALSE),IF('Summary Sheet'!$M$4="PB w/ Wood Drawers",VLOOKUP($B21,'Pwood &amp; PB List'!$B$4:$V$158,13,FALSE),IF('Summary Sheet'!$M$4="PB w/ PB Drawers",VLOOKUP($B21,'Pwood &amp; PB List'!$B$4:$V$158,17,FALSE))))</f>
        <v>1088.13</v>
      </c>
      <c r="X21" s="205" t="str">
        <f t="shared" si="22"/>
        <v>GLB-B24FD</v>
      </c>
      <c r="Y21" s="153">
        <v>2.0</v>
      </c>
      <c r="Z21" s="154"/>
      <c r="AA21" s="154"/>
      <c r="AB21" s="154"/>
      <c r="AC21" s="154"/>
      <c r="AD21" s="139"/>
      <c r="AE21" s="139"/>
      <c r="AF21" s="139"/>
      <c r="AG21" s="139"/>
      <c r="AH21" s="139"/>
      <c r="AI21" s="139"/>
      <c r="AJ21" s="139"/>
      <c r="AK21" s="139"/>
      <c r="AL21" s="139"/>
      <c r="AM21" s="139"/>
      <c r="AN21" s="139"/>
      <c r="AO21" s="139"/>
      <c r="AP21" s="139"/>
      <c r="AQ21" s="139"/>
      <c r="AR21" s="139"/>
      <c r="AS21" s="139"/>
    </row>
    <row r="22" ht="14.25" customHeight="1">
      <c r="A22" s="202" t="s">
        <v>594</v>
      </c>
      <c r="B22" s="203" t="s">
        <v>595</v>
      </c>
      <c r="C22" s="204">
        <f>IF('Summary Sheet'!$M$4="Plywood",VLOOKUP($B22,'Pwood &amp; PB List'!$B$4:$V$158,9,FALSE),IF('Summary Sheet'!$M$4="PB w/ Wood Drawers",VLOOKUP($B22,'Pwood &amp; PB List'!$B$4:$V$158,13,FALSE),IF('Summary Sheet'!$M$4="PB w/ PB Drawers",VLOOKUP($B22,'Pwood &amp; PB List'!$B$4:$V$158,17,FALSE))))</f>
        <v>1168.86</v>
      </c>
      <c r="D22" s="205" t="str">
        <f t="shared" si="12"/>
        <v>GLW-B27FD</v>
      </c>
      <c r="E22" s="204">
        <f>IF('Summary Sheet'!$M$4="Plywood",VLOOKUP($B22,'Pwood &amp; PB List'!$B$4:$V$158,10,FALSE),IF('Summary Sheet'!$M$4="PB w/ Wood Drawers",VLOOKUP($B22,'Pwood &amp; PB List'!$B$4:$V$158,14,FALSE),IF('Summary Sheet'!$M$4="PB w/ PB Drawers",VLOOKUP($B22,'Pwood &amp; PB List'!$B$4:$V$158,18,FALSE))))</f>
        <v>1127.805</v>
      </c>
      <c r="F22" s="205" t="str">
        <f t="shared" si="13"/>
        <v>SLO-B27FD</v>
      </c>
      <c r="G22" s="204">
        <f>IF('Summary Sheet'!$M$4="Plywood",VLOOKUP($B22,'Pwood &amp; PB List'!$B$4:$V$158,11,FALSE),IF('Summary Sheet'!$M$4="PB w/ Wood Drawers",VLOOKUP($B22,'Pwood &amp; PB List'!$B$4:$V$158,15,FALSE),IF('Summary Sheet'!$M$4="PB w/ PB Drawers",VLOOKUP($B22,'Pwood &amp; PB List'!$B$4:$V$158,19,FALSE))))</f>
        <v>1083.99</v>
      </c>
      <c r="H22" s="205" t="str">
        <f t="shared" si="14"/>
        <v>BLW-B27FD</v>
      </c>
      <c r="I22" s="204">
        <f>IF('Summary Sheet'!$M$4="Plywood",VLOOKUP($B22,'Pwood &amp; PB List'!$B$4:$V$158,10,FALSE),IF('Summary Sheet'!$M$4="PB w/ Wood Drawers",VLOOKUP($B22,'Pwood &amp; PB List'!$B$4:$V$158,14,FALSE),IF('Summary Sheet'!$M$4="PB w/ PB Drawers",VLOOKUP($B22,'Pwood &amp; PB List'!$B$4:$V$158,18,FALSE))))</f>
        <v>1127.805</v>
      </c>
      <c r="J22" s="205" t="str">
        <f t="shared" si="15"/>
        <v>WEO-B27FD</v>
      </c>
      <c r="K22" s="204">
        <f>IF('Summary Sheet'!$M$4="Plywood",VLOOKUP($B22,'Pwood &amp; PB List'!$B$4:$V$158,9,FALSE),IF('Summary Sheet'!$M$4="PB w/ Wood Drawers",VLOOKUP($B22,'Pwood &amp; PB List'!$B$4:$V$158,13,FALSE),IF('Summary Sheet'!$M$4="PB w/ PB Drawers",VLOOKUP($B22,'Pwood &amp; PB List'!$B$4:$V$158,17,FALSE))))</f>
        <v>1168.86</v>
      </c>
      <c r="L22" s="205" t="str">
        <f t="shared" si="16"/>
        <v>GLG-B27FD</v>
      </c>
      <c r="M22" s="204">
        <f>IF('Summary Sheet'!$M$4="Plywood",VLOOKUP($B22,'Pwood &amp; PB List'!$B$4:$V$158,12,FALSE),IF('Summary Sheet'!$M$4="PB w/ Wood Drawers",VLOOKUP($B22,'Pwood &amp; PB List'!$B$4:$V$158,16,FALSE),IF('Summary Sheet'!$M$4="PB w/ PB Drawers",VLOOKUP($B22,'Pwood &amp; PB List'!$B$4:$V$158,20,FALSE))))</f>
        <v>1034.655</v>
      </c>
      <c r="N22" s="154" t="str">
        <f t="shared" si="17"/>
        <v>NAO-B27FD</v>
      </c>
      <c r="O22" s="204">
        <f>IF('Summary Sheet'!$M$4="Plywood",VLOOKUP($B22,'Pwood &amp; PB List'!$B$4:$V$158,12,FALSE),IF('Summary Sheet'!$M$4="PB w/ Wood Drawers",VLOOKUP($B22,'Pwood &amp; PB List'!$B$4:$V$158,16,FALSE),IF('Summary Sheet'!$M$4="PB w/ PB Drawers",VLOOKUP($B22,'Pwood &amp; PB List'!$B$4:$V$158,20,FALSE))))</f>
        <v>1034.655</v>
      </c>
      <c r="P22" s="154" t="str">
        <f t="shared" si="18"/>
        <v>WHO-B27FD</v>
      </c>
      <c r="Q22" s="204">
        <f>IF('Summary Sheet'!$M$4="Plywood",VLOOKUP($B22,'Pwood &amp; PB List'!$B$4:$V$158,9,FALSE),IF('Summary Sheet'!$M$4="PB w/ Wood Drawers",VLOOKUP($B22,'Pwood &amp; PB List'!$B$4:$V$158,13,FALSE),IF('Summary Sheet'!$M$4="PB w/ PB Drawers",VLOOKUP($B22,'Pwood &amp; PB List'!$B$4:$V$158,17,FALSE))))</f>
        <v>1168.86</v>
      </c>
      <c r="R22" s="154" t="str">
        <f t="shared" si="19"/>
        <v>MAW-B27FD</v>
      </c>
      <c r="S22" s="204">
        <f>IF('Summary Sheet'!$M$4="Plywood",VLOOKUP($B22,'Pwood &amp; PB List'!$B$4:$V$158,9,FALSE),IF('Summary Sheet'!$M$4="PB w/ Wood Drawers",VLOOKUP($B22,'Pwood &amp; PB List'!$B$4:$V$158,13,FALSE),IF('Summary Sheet'!$M$4="PB w/ PB Drawers",VLOOKUP($B22,'Pwood &amp; PB List'!$B$4:$V$158,17,FALSE))))</f>
        <v>1168.86</v>
      </c>
      <c r="T22" s="154" t="str">
        <f t="shared" si="20"/>
        <v>MAG-B27FD</v>
      </c>
      <c r="U22" s="204">
        <f>IF('Summary Sheet'!$M$4="Plywood",VLOOKUP($B22,'Pwood &amp; PB List'!$B$4:$V$158,9,FALSE),IF('Summary Sheet'!$M$4="PB w/ Wood Drawers",VLOOKUP($B22,'Pwood &amp; PB List'!$B$4:$V$158,13,FALSE),IF('Summary Sheet'!$M$4="PB w/ PB Drawers",VLOOKUP($B22,'Pwood &amp; PB List'!$B$4:$V$158,17,FALSE))))</f>
        <v>1168.86</v>
      </c>
      <c r="V22" s="154" t="str">
        <f t="shared" si="21"/>
        <v>MAB-B27FD</v>
      </c>
      <c r="W22" s="204">
        <f>IF('Summary Sheet'!$M$4="Plywood",VLOOKUP($B22,'Pwood &amp; PB List'!$B$4:$V$158,9,FALSE),IF('Summary Sheet'!$M$4="PB w/ Wood Drawers",VLOOKUP($B22,'Pwood &amp; PB List'!$B$4:$V$158,13,FALSE),IF('Summary Sheet'!$M$4="PB w/ PB Drawers",VLOOKUP($B22,'Pwood &amp; PB List'!$B$4:$V$158,17,FALSE))))</f>
        <v>1168.86</v>
      </c>
      <c r="X22" s="205" t="str">
        <f t="shared" si="22"/>
        <v>GLB-B27FD</v>
      </c>
      <c r="Y22" s="153">
        <v>2.0</v>
      </c>
      <c r="Z22" s="154"/>
      <c r="AA22" s="154"/>
      <c r="AB22" s="154"/>
      <c r="AC22" s="154"/>
      <c r="AD22" s="139"/>
      <c r="AE22" s="139"/>
      <c r="AF22" s="139"/>
      <c r="AG22" s="139"/>
      <c r="AH22" s="139"/>
      <c r="AI22" s="139"/>
      <c r="AJ22" s="139"/>
      <c r="AK22" s="139"/>
      <c r="AL22" s="139"/>
      <c r="AM22" s="139"/>
      <c r="AN22" s="139"/>
      <c r="AO22" s="139"/>
      <c r="AP22" s="139"/>
      <c r="AQ22" s="139"/>
      <c r="AR22" s="139"/>
      <c r="AS22" s="139"/>
    </row>
    <row r="23" ht="14.25" customHeight="1">
      <c r="A23" s="202" t="s">
        <v>596</v>
      </c>
      <c r="B23" s="203" t="s">
        <v>597</v>
      </c>
      <c r="C23" s="204">
        <f>IF('Summary Sheet'!$M$4="Plywood",VLOOKUP($B23,'Pwood &amp; PB List'!$B$4:$V$158,9,FALSE),IF('Summary Sheet'!$M$4="PB w/ Wood Drawers",VLOOKUP($B23,'Pwood &amp; PB List'!$B$4:$V$158,13,FALSE),IF('Summary Sheet'!$M$4="PB w/ PB Drawers",VLOOKUP($B23,'Pwood &amp; PB List'!$B$4:$V$158,17,FALSE))))</f>
        <v>1255.34</v>
      </c>
      <c r="D23" s="205" t="str">
        <f t="shared" si="12"/>
        <v>GLW-B30FD</v>
      </c>
      <c r="E23" s="204">
        <f>IF('Summary Sheet'!$M$4="Plywood",VLOOKUP($B23,'Pwood &amp; PB List'!$B$4:$V$158,10,FALSE),IF('Summary Sheet'!$M$4="PB w/ Wood Drawers",VLOOKUP($B23,'Pwood &amp; PB List'!$B$4:$V$158,14,FALSE),IF('Summary Sheet'!$M$4="PB w/ PB Drawers",VLOOKUP($B23,'Pwood &amp; PB List'!$B$4:$V$158,18,FALSE))))</f>
        <v>1209.57</v>
      </c>
      <c r="F23" s="205" t="str">
        <f t="shared" si="13"/>
        <v>SLO-B30FD</v>
      </c>
      <c r="G23" s="204">
        <f>IF('Summary Sheet'!$M$4="Plywood",VLOOKUP($B23,'Pwood &amp; PB List'!$B$4:$V$158,11,FALSE),IF('Summary Sheet'!$M$4="PB w/ Wood Drawers",VLOOKUP($B23,'Pwood &amp; PB List'!$B$4:$V$158,15,FALSE),IF('Summary Sheet'!$M$4="PB w/ PB Drawers",VLOOKUP($B23,'Pwood &amp; PB List'!$B$4:$V$158,19,FALSE))))</f>
        <v>1160.925</v>
      </c>
      <c r="H23" s="205" t="str">
        <f t="shared" si="14"/>
        <v>BLW-B30FD</v>
      </c>
      <c r="I23" s="204">
        <f>IF('Summary Sheet'!$M$4="Plywood",VLOOKUP($B23,'Pwood &amp; PB List'!$B$4:$V$158,10,FALSE),IF('Summary Sheet'!$M$4="PB w/ Wood Drawers",VLOOKUP($B23,'Pwood &amp; PB List'!$B$4:$V$158,14,FALSE),IF('Summary Sheet'!$M$4="PB w/ PB Drawers",VLOOKUP($B23,'Pwood &amp; PB List'!$B$4:$V$158,18,FALSE))))</f>
        <v>1209.57</v>
      </c>
      <c r="J23" s="205" t="str">
        <f t="shared" si="15"/>
        <v>WEO-B30FD</v>
      </c>
      <c r="K23" s="204">
        <f>IF('Summary Sheet'!$M$4="Plywood",VLOOKUP($B23,'Pwood &amp; PB List'!$B$4:$V$158,9,FALSE),IF('Summary Sheet'!$M$4="PB w/ Wood Drawers",VLOOKUP($B23,'Pwood &amp; PB List'!$B$4:$V$158,13,FALSE),IF('Summary Sheet'!$M$4="PB w/ PB Drawers",VLOOKUP($B23,'Pwood &amp; PB List'!$B$4:$V$158,17,FALSE))))</f>
        <v>1255.34</v>
      </c>
      <c r="L23" s="205" t="str">
        <f t="shared" si="16"/>
        <v>GLG-B30FD</v>
      </c>
      <c r="M23" s="204">
        <f>IF('Summary Sheet'!$M$4="Plywood",VLOOKUP($B23,'Pwood &amp; PB List'!$B$4:$V$158,12,FALSE),IF('Summary Sheet'!$M$4="PB w/ Wood Drawers",VLOOKUP($B23,'Pwood &amp; PB List'!$B$4:$V$158,16,FALSE),IF('Summary Sheet'!$M$4="PB w/ PB Drawers",VLOOKUP($B23,'Pwood &amp; PB List'!$B$4:$V$158,20,FALSE))))</f>
        <v>1106.07</v>
      </c>
      <c r="N23" s="154" t="str">
        <f t="shared" si="17"/>
        <v>NAO-B30FD</v>
      </c>
      <c r="O23" s="204">
        <f>IF('Summary Sheet'!$M$4="Plywood",VLOOKUP($B23,'Pwood &amp; PB List'!$B$4:$V$158,12,FALSE),IF('Summary Sheet'!$M$4="PB w/ Wood Drawers",VLOOKUP($B23,'Pwood &amp; PB List'!$B$4:$V$158,16,FALSE),IF('Summary Sheet'!$M$4="PB w/ PB Drawers",VLOOKUP($B23,'Pwood &amp; PB List'!$B$4:$V$158,20,FALSE))))</f>
        <v>1106.07</v>
      </c>
      <c r="P23" s="154" t="str">
        <f t="shared" si="18"/>
        <v>WHO-B30FD</v>
      </c>
      <c r="Q23" s="204">
        <f>IF('Summary Sheet'!$M$4="Plywood",VLOOKUP($B23,'Pwood &amp; PB List'!$B$4:$V$158,9,FALSE),IF('Summary Sheet'!$M$4="PB w/ Wood Drawers",VLOOKUP($B23,'Pwood &amp; PB List'!$B$4:$V$158,13,FALSE),IF('Summary Sheet'!$M$4="PB w/ PB Drawers",VLOOKUP($B23,'Pwood &amp; PB List'!$B$4:$V$158,17,FALSE))))</f>
        <v>1255.34</v>
      </c>
      <c r="R23" s="154" t="str">
        <f t="shared" si="19"/>
        <v>MAW-B30FD</v>
      </c>
      <c r="S23" s="204">
        <f>IF('Summary Sheet'!$M$4="Plywood",VLOOKUP($B23,'Pwood &amp; PB List'!$B$4:$V$158,9,FALSE),IF('Summary Sheet'!$M$4="PB w/ Wood Drawers",VLOOKUP($B23,'Pwood &amp; PB List'!$B$4:$V$158,13,FALSE),IF('Summary Sheet'!$M$4="PB w/ PB Drawers",VLOOKUP($B23,'Pwood &amp; PB List'!$B$4:$V$158,17,FALSE))))</f>
        <v>1255.34</v>
      </c>
      <c r="T23" s="154" t="str">
        <f t="shared" si="20"/>
        <v>MAG-B30FD</v>
      </c>
      <c r="U23" s="204">
        <f>IF('Summary Sheet'!$M$4="Plywood",VLOOKUP($B23,'Pwood &amp; PB List'!$B$4:$V$158,9,FALSE),IF('Summary Sheet'!$M$4="PB w/ Wood Drawers",VLOOKUP($B23,'Pwood &amp; PB List'!$B$4:$V$158,13,FALSE),IF('Summary Sheet'!$M$4="PB w/ PB Drawers",VLOOKUP($B23,'Pwood &amp; PB List'!$B$4:$V$158,17,FALSE))))</f>
        <v>1255.34</v>
      </c>
      <c r="V23" s="154" t="str">
        <f t="shared" si="21"/>
        <v>MAB-B30FD</v>
      </c>
      <c r="W23" s="204">
        <f>IF('Summary Sheet'!$M$4="Plywood",VLOOKUP($B23,'Pwood &amp; PB List'!$B$4:$V$158,9,FALSE),IF('Summary Sheet'!$M$4="PB w/ Wood Drawers",VLOOKUP($B23,'Pwood &amp; PB List'!$B$4:$V$158,13,FALSE),IF('Summary Sheet'!$M$4="PB w/ PB Drawers",VLOOKUP($B23,'Pwood &amp; PB List'!$B$4:$V$158,17,FALSE))))</f>
        <v>1255.34</v>
      </c>
      <c r="X23" s="205" t="str">
        <f t="shared" si="22"/>
        <v>GLB-B30FD</v>
      </c>
      <c r="Y23" s="153">
        <v>2.0</v>
      </c>
      <c r="Z23" s="154"/>
      <c r="AA23" s="154"/>
      <c r="AB23" s="154"/>
      <c r="AC23" s="154"/>
      <c r="AD23" s="139"/>
      <c r="AE23" s="139"/>
      <c r="AF23" s="139"/>
      <c r="AG23" s="139"/>
      <c r="AH23" s="139"/>
      <c r="AI23" s="139"/>
      <c r="AJ23" s="139"/>
      <c r="AK23" s="139"/>
      <c r="AL23" s="139"/>
      <c r="AM23" s="139"/>
      <c r="AN23" s="139"/>
      <c r="AO23" s="139"/>
      <c r="AP23" s="139"/>
      <c r="AQ23" s="139"/>
      <c r="AR23" s="139"/>
      <c r="AS23" s="139"/>
    </row>
    <row r="24" ht="14.25" customHeight="1">
      <c r="A24" s="202" t="s">
        <v>598</v>
      </c>
      <c r="B24" s="203" t="s">
        <v>599</v>
      </c>
      <c r="C24" s="204">
        <f>IF('Summary Sheet'!$M$4="Plywood",VLOOKUP($B24,'Pwood &amp; PB List'!$B$4:$V$158,9,FALSE),IF('Summary Sheet'!$M$4="PB w/ Wood Drawers",VLOOKUP($B24,'Pwood &amp; PB List'!$B$4:$V$158,13,FALSE),IF('Summary Sheet'!$M$4="PB w/ PB Drawers",VLOOKUP($B24,'Pwood &amp; PB List'!$B$4:$V$158,17,FALSE))))</f>
        <v>1335.955</v>
      </c>
      <c r="D24" s="205" t="str">
        <f t="shared" si="12"/>
        <v>GLW-B33FD</v>
      </c>
      <c r="E24" s="204">
        <f>IF('Summary Sheet'!$M$4="Plywood",VLOOKUP($B24,'Pwood &amp; PB List'!$B$4:$V$158,10,FALSE),IF('Summary Sheet'!$M$4="PB w/ Wood Drawers",VLOOKUP($B24,'Pwood &amp; PB List'!$B$4:$V$158,14,FALSE),IF('Summary Sheet'!$M$4="PB w/ PB Drawers",VLOOKUP($B24,'Pwood &amp; PB List'!$B$4:$V$158,18,FALSE))))</f>
        <v>1285.7</v>
      </c>
      <c r="F24" s="205" t="str">
        <f t="shared" si="13"/>
        <v>SLO-B33FD</v>
      </c>
      <c r="G24" s="204">
        <f>IF('Summary Sheet'!$M$4="Plywood",VLOOKUP($B24,'Pwood &amp; PB List'!$B$4:$V$158,11,FALSE),IF('Summary Sheet'!$M$4="PB w/ Wood Drawers",VLOOKUP($B24,'Pwood &amp; PB List'!$B$4:$V$158,15,FALSE),IF('Summary Sheet'!$M$4="PB w/ PB Drawers",VLOOKUP($B24,'Pwood &amp; PB List'!$B$4:$V$158,19,FALSE))))</f>
        <v>1232.11</v>
      </c>
      <c r="H24" s="205" t="str">
        <f t="shared" si="14"/>
        <v>BLW-B33FD</v>
      </c>
      <c r="I24" s="204">
        <f>IF('Summary Sheet'!$M$4="Plywood",VLOOKUP($B24,'Pwood &amp; PB List'!$B$4:$V$158,10,FALSE),IF('Summary Sheet'!$M$4="PB w/ Wood Drawers",VLOOKUP($B24,'Pwood &amp; PB List'!$B$4:$V$158,14,FALSE),IF('Summary Sheet'!$M$4="PB w/ PB Drawers",VLOOKUP($B24,'Pwood &amp; PB List'!$B$4:$V$158,18,FALSE))))</f>
        <v>1285.7</v>
      </c>
      <c r="J24" s="205" t="str">
        <f t="shared" si="15"/>
        <v>WEO-B33FD</v>
      </c>
      <c r="K24" s="204">
        <f>IF('Summary Sheet'!$M$4="Plywood",VLOOKUP($B24,'Pwood &amp; PB List'!$B$4:$V$158,9,FALSE),IF('Summary Sheet'!$M$4="PB w/ Wood Drawers",VLOOKUP($B24,'Pwood &amp; PB List'!$B$4:$V$158,13,FALSE),IF('Summary Sheet'!$M$4="PB w/ PB Drawers",VLOOKUP($B24,'Pwood &amp; PB List'!$B$4:$V$158,17,FALSE))))</f>
        <v>1335.955</v>
      </c>
      <c r="L24" s="205" t="str">
        <f t="shared" si="16"/>
        <v>GLG-B33FD</v>
      </c>
      <c r="M24" s="204">
        <f>IF('Summary Sheet'!$M$4="Plywood",VLOOKUP($B24,'Pwood &amp; PB List'!$B$4:$V$158,12,FALSE),IF('Summary Sheet'!$M$4="PB w/ Wood Drawers",VLOOKUP($B24,'Pwood &amp; PB List'!$B$4:$V$158,16,FALSE),IF('Summary Sheet'!$M$4="PB w/ PB Drawers",VLOOKUP($B24,'Pwood &amp; PB List'!$B$4:$V$158,20,FALSE))))</f>
        <v>1171.735</v>
      </c>
      <c r="N24" s="154" t="str">
        <f t="shared" si="17"/>
        <v>NAO-B33FD</v>
      </c>
      <c r="O24" s="204">
        <f>IF('Summary Sheet'!$M$4="Plywood",VLOOKUP($B24,'Pwood &amp; PB List'!$B$4:$V$158,12,FALSE),IF('Summary Sheet'!$M$4="PB w/ Wood Drawers",VLOOKUP($B24,'Pwood &amp; PB List'!$B$4:$V$158,16,FALSE),IF('Summary Sheet'!$M$4="PB w/ PB Drawers",VLOOKUP($B24,'Pwood &amp; PB List'!$B$4:$V$158,20,FALSE))))</f>
        <v>1171.735</v>
      </c>
      <c r="P24" s="154" t="str">
        <f t="shared" si="18"/>
        <v>WHO-B33FD</v>
      </c>
      <c r="Q24" s="204">
        <f>IF('Summary Sheet'!$M$4="Plywood",VLOOKUP($B24,'Pwood &amp; PB List'!$B$4:$V$158,9,FALSE),IF('Summary Sheet'!$M$4="PB w/ Wood Drawers",VLOOKUP($B24,'Pwood &amp; PB List'!$B$4:$V$158,13,FALSE),IF('Summary Sheet'!$M$4="PB w/ PB Drawers",VLOOKUP($B24,'Pwood &amp; PB List'!$B$4:$V$158,17,FALSE))))</f>
        <v>1335.955</v>
      </c>
      <c r="R24" s="154" t="str">
        <f t="shared" si="19"/>
        <v>MAW-B33FD</v>
      </c>
      <c r="S24" s="204">
        <f>IF('Summary Sheet'!$M$4="Plywood",VLOOKUP($B24,'Pwood &amp; PB List'!$B$4:$V$158,9,FALSE),IF('Summary Sheet'!$M$4="PB w/ Wood Drawers",VLOOKUP($B24,'Pwood &amp; PB List'!$B$4:$V$158,13,FALSE),IF('Summary Sheet'!$M$4="PB w/ PB Drawers",VLOOKUP($B24,'Pwood &amp; PB List'!$B$4:$V$158,17,FALSE))))</f>
        <v>1335.955</v>
      </c>
      <c r="T24" s="154" t="str">
        <f t="shared" si="20"/>
        <v>MAG-B33FD</v>
      </c>
      <c r="U24" s="204">
        <f>IF('Summary Sheet'!$M$4="Plywood",VLOOKUP($B24,'Pwood &amp; PB List'!$B$4:$V$158,9,FALSE),IF('Summary Sheet'!$M$4="PB w/ Wood Drawers",VLOOKUP($B24,'Pwood &amp; PB List'!$B$4:$V$158,13,FALSE),IF('Summary Sheet'!$M$4="PB w/ PB Drawers",VLOOKUP($B24,'Pwood &amp; PB List'!$B$4:$V$158,17,FALSE))))</f>
        <v>1335.955</v>
      </c>
      <c r="V24" s="154" t="str">
        <f t="shared" si="21"/>
        <v>MAB-B33FD</v>
      </c>
      <c r="W24" s="204">
        <f>IF('Summary Sheet'!$M$4="Plywood",VLOOKUP($B24,'Pwood &amp; PB List'!$B$4:$V$158,9,FALSE),IF('Summary Sheet'!$M$4="PB w/ Wood Drawers",VLOOKUP($B24,'Pwood &amp; PB List'!$B$4:$V$158,13,FALSE),IF('Summary Sheet'!$M$4="PB w/ PB Drawers",VLOOKUP($B24,'Pwood &amp; PB List'!$B$4:$V$158,17,FALSE))))</f>
        <v>1335.955</v>
      </c>
      <c r="X24" s="205" t="str">
        <f t="shared" si="22"/>
        <v>GLB-B33FD</v>
      </c>
      <c r="Y24" s="153">
        <v>2.0</v>
      </c>
      <c r="Z24" s="154"/>
      <c r="AA24" s="154"/>
      <c r="AB24" s="154"/>
      <c r="AC24" s="154"/>
      <c r="AD24" s="139"/>
      <c r="AE24" s="139"/>
      <c r="AF24" s="139"/>
      <c r="AG24" s="139"/>
      <c r="AH24" s="139"/>
      <c r="AI24" s="139"/>
      <c r="AJ24" s="139"/>
      <c r="AK24" s="139"/>
      <c r="AL24" s="139"/>
      <c r="AM24" s="139"/>
      <c r="AN24" s="139"/>
      <c r="AO24" s="139"/>
      <c r="AP24" s="139"/>
      <c r="AQ24" s="139"/>
      <c r="AR24" s="139"/>
      <c r="AS24" s="139"/>
    </row>
    <row r="25" ht="14.25" customHeight="1">
      <c r="A25" s="202" t="s">
        <v>600</v>
      </c>
      <c r="B25" s="203" t="s">
        <v>601</v>
      </c>
      <c r="C25" s="204">
        <f>IF('Summary Sheet'!$M$4="Plywood",VLOOKUP($B25,'Pwood &amp; PB List'!$B$4:$V$158,9,FALSE),IF('Summary Sheet'!$M$4="PB w/ Wood Drawers",VLOOKUP($B25,'Pwood &amp; PB List'!$B$4:$V$158,13,FALSE),IF('Summary Sheet'!$M$4="PB w/ PB Drawers",VLOOKUP($B25,'Pwood &amp; PB List'!$B$4:$V$158,17,FALSE))))</f>
        <v>1416.685</v>
      </c>
      <c r="D25" s="205" t="str">
        <f t="shared" si="12"/>
        <v>GLW-B36FD</v>
      </c>
      <c r="E25" s="204">
        <f>IF('Summary Sheet'!$M$4="Plywood",VLOOKUP($B25,'Pwood &amp; PB List'!$B$4:$V$158,10,FALSE),IF('Summary Sheet'!$M$4="PB w/ Wood Drawers",VLOOKUP($B25,'Pwood &amp; PB List'!$B$4:$V$158,14,FALSE),IF('Summary Sheet'!$M$4="PB w/ PB Drawers",VLOOKUP($B25,'Pwood &amp; PB List'!$B$4:$V$158,18,FALSE))))</f>
        <v>1361.83</v>
      </c>
      <c r="F25" s="205" t="str">
        <f t="shared" si="13"/>
        <v>SLO-B36FD</v>
      </c>
      <c r="G25" s="204">
        <f>IF('Summary Sheet'!$M$4="Plywood",VLOOKUP($B25,'Pwood &amp; PB List'!$B$4:$V$158,11,FALSE),IF('Summary Sheet'!$M$4="PB w/ Wood Drawers",VLOOKUP($B25,'Pwood &amp; PB List'!$B$4:$V$158,15,FALSE),IF('Summary Sheet'!$M$4="PB w/ PB Drawers",VLOOKUP($B25,'Pwood &amp; PB List'!$B$4:$V$158,19,FALSE))))</f>
        <v>1303.18</v>
      </c>
      <c r="H25" s="205" t="str">
        <f t="shared" si="14"/>
        <v>BLW-B36FD</v>
      </c>
      <c r="I25" s="204">
        <f>IF('Summary Sheet'!$M$4="Plywood",VLOOKUP($B25,'Pwood &amp; PB List'!$B$4:$V$158,10,FALSE),IF('Summary Sheet'!$M$4="PB w/ Wood Drawers",VLOOKUP($B25,'Pwood &amp; PB List'!$B$4:$V$158,14,FALSE),IF('Summary Sheet'!$M$4="PB w/ PB Drawers",VLOOKUP($B25,'Pwood &amp; PB List'!$B$4:$V$158,18,FALSE))))</f>
        <v>1361.83</v>
      </c>
      <c r="J25" s="205" t="str">
        <f t="shared" si="15"/>
        <v>WEO-B36FD</v>
      </c>
      <c r="K25" s="204">
        <f>IF('Summary Sheet'!$M$4="Plywood",VLOOKUP($B25,'Pwood &amp; PB List'!$B$4:$V$158,9,FALSE),IF('Summary Sheet'!$M$4="PB w/ Wood Drawers",VLOOKUP($B25,'Pwood &amp; PB List'!$B$4:$V$158,13,FALSE),IF('Summary Sheet'!$M$4="PB w/ PB Drawers",VLOOKUP($B25,'Pwood &amp; PB List'!$B$4:$V$158,17,FALSE))))</f>
        <v>1416.685</v>
      </c>
      <c r="L25" s="205" t="str">
        <f t="shared" si="16"/>
        <v>GLG-B36FD</v>
      </c>
      <c r="M25" s="204">
        <f>IF('Summary Sheet'!$M$4="Plywood",VLOOKUP($B25,'Pwood &amp; PB List'!$B$4:$V$158,12,FALSE),IF('Summary Sheet'!$M$4="PB w/ Wood Drawers",VLOOKUP($B25,'Pwood &amp; PB List'!$B$4:$V$158,16,FALSE),IF('Summary Sheet'!$M$4="PB w/ PB Drawers",VLOOKUP($B25,'Pwood &amp; PB List'!$B$4:$V$158,20,FALSE))))</f>
        <v>1237.4</v>
      </c>
      <c r="N25" s="154" t="str">
        <f t="shared" si="17"/>
        <v>NAO-B36FD</v>
      </c>
      <c r="O25" s="204">
        <f>IF('Summary Sheet'!$M$4="Plywood",VLOOKUP($B25,'Pwood &amp; PB List'!$B$4:$V$158,12,FALSE),IF('Summary Sheet'!$M$4="PB w/ Wood Drawers",VLOOKUP($B25,'Pwood &amp; PB List'!$B$4:$V$158,16,FALSE),IF('Summary Sheet'!$M$4="PB w/ PB Drawers",VLOOKUP($B25,'Pwood &amp; PB List'!$B$4:$V$158,20,FALSE))))</f>
        <v>1237.4</v>
      </c>
      <c r="P25" s="154" t="str">
        <f t="shared" si="18"/>
        <v>WHO-B36FD</v>
      </c>
      <c r="Q25" s="204">
        <f>IF('Summary Sheet'!$M$4="Plywood",VLOOKUP($B25,'Pwood &amp; PB List'!$B$4:$V$158,9,FALSE),IF('Summary Sheet'!$M$4="PB w/ Wood Drawers",VLOOKUP($B25,'Pwood &amp; PB List'!$B$4:$V$158,13,FALSE),IF('Summary Sheet'!$M$4="PB w/ PB Drawers",VLOOKUP($B25,'Pwood &amp; PB List'!$B$4:$V$158,17,FALSE))))</f>
        <v>1416.685</v>
      </c>
      <c r="R25" s="154" t="str">
        <f t="shared" si="19"/>
        <v>MAW-B36FD</v>
      </c>
      <c r="S25" s="204">
        <f>IF('Summary Sheet'!$M$4="Plywood",VLOOKUP($B25,'Pwood &amp; PB List'!$B$4:$V$158,9,FALSE),IF('Summary Sheet'!$M$4="PB w/ Wood Drawers",VLOOKUP($B25,'Pwood &amp; PB List'!$B$4:$V$158,13,FALSE),IF('Summary Sheet'!$M$4="PB w/ PB Drawers",VLOOKUP($B25,'Pwood &amp; PB List'!$B$4:$V$158,17,FALSE))))</f>
        <v>1416.685</v>
      </c>
      <c r="T25" s="154" t="str">
        <f t="shared" si="20"/>
        <v>MAG-B36FD</v>
      </c>
      <c r="U25" s="204">
        <f>IF('Summary Sheet'!$M$4="Plywood",VLOOKUP($B25,'Pwood &amp; PB List'!$B$4:$V$158,9,FALSE),IF('Summary Sheet'!$M$4="PB w/ Wood Drawers",VLOOKUP($B25,'Pwood &amp; PB List'!$B$4:$V$158,13,FALSE),IF('Summary Sheet'!$M$4="PB w/ PB Drawers",VLOOKUP($B25,'Pwood &amp; PB List'!$B$4:$V$158,17,FALSE))))</f>
        <v>1416.685</v>
      </c>
      <c r="V25" s="154" t="str">
        <f t="shared" si="21"/>
        <v>MAB-B36FD</v>
      </c>
      <c r="W25" s="204">
        <f>IF('Summary Sheet'!$M$4="Plywood",VLOOKUP($B25,'Pwood &amp; PB List'!$B$4:$V$158,9,FALSE),IF('Summary Sheet'!$M$4="PB w/ Wood Drawers",VLOOKUP($B25,'Pwood &amp; PB List'!$B$4:$V$158,13,FALSE),IF('Summary Sheet'!$M$4="PB w/ PB Drawers",VLOOKUP($B25,'Pwood &amp; PB List'!$B$4:$V$158,17,FALSE))))</f>
        <v>1416.685</v>
      </c>
      <c r="X25" s="205" t="str">
        <f t="shared" si="22"/>
        <v>GLB-B36FD</v>
      </c>
      <c r="Y25" s="153">
        <v>2.0</v>
      </c>
      <c r="Z25" s="154"/>
      <c r="AA25" s="154"/>
      <c r="AB25" s="154"/>
      <c r="AC25" s="154"/>
      <c r="AD25" s="139"/>
      <c r="AE25" s="139"/>
      <c r="AF25" s="139"/>
      <c r="AG25" s="139"/>
      <c r="AH25" s="139"/>
      <c r="AI25" s="139"/>
      <c r="AJ25" s="139"/>
      <c r="AK25" s="139"/>
      <c r="AL25" s="139"/>
      <c r="AM25" s="139"/>
      <c r="AN25" s="139"/>
      <c r="AO25" s="139"/>
      <c r="AP25" s="139"/>
      <c r="AQ25" s="139"/>
      <c r="AR25" s="139"/>
      <c r="AS25" s="139"/>
    </row>
    <row r="26" ht="14.25" customHeight="1">
      <c r="A26" s="209" t="s">
        <v>602</v>
      </c>
      <c r="B26" s="203"/>
      <c r="C26" s="204"/>
      <c r="D26" s="205"/>
      <c r="E26" s="204"/>
      <c r="F26" s="205"/>
      <c r="G26" s="204"/>
      <c r="H26" s="205"/>
      <c r="I26" s="204"/>
      <c r="J26" s="205"/>
      <c r="K26" s="204"/>
      <c r="L26" s="205"/>
      <c r="M26" s="204"/>
      <c r="N26" s="154"/>
      <c r="O26" s="204"/>
      <c r="P26" s="154"/>
      <c r="Q26" s="204"/>
      <c r="R26" s="154"/>
      <c r="S26" s="204"/>
      <c r="T26" s="154"/>
      <c r="U26" s="204"/>
      <c r="V26" s="154"/>
      <c r="W26" s="204"/>
      <c r="X26" s="205"/>
      <c r="Y26" s="153"/>
      <c r="Z26" s="154"/>
      <c r="AA26" s="154"/>
      <c r="AB26" s="154"/>
      <c r="AC26" s="154"/>
      <c r="AD26" s="139"/>
      <c r="AE26" s="139"/>
      <c r="AF26" s="139"/>
      <c r="AG26" s="139"/>
      <c r="AH26" s="139"/>
      <c r="AI26" s="139"/>
      <c r="AJ26" s="139"/>
      <c r="AK26" s="139"/>
      <c r="AL26" s="139"/>
      <c r="AM26" s="139"/>
      <c r="AN26" s="139"/>
      <c r="AO26" s="139"/>
      <c r="AP26" s="139"/>
      <c r="AQ26" s="139"/>
      <c r="AR26" s="139"/>
      <c r="AS26" s="139"/>
    </row>
    <row r="27" ht="14.25" customHeight="1">
      <c r="A27" s="202" t="s">
        <v>603</v>
      </c>
      <c r="B27" s="203" t="s">
        <v>87</v>
      </c>
      <c r="C27" s="204">
        <f>IF('Summary Sheet'!$M$4="Plywood",VLOOKUP($B27,'Pwood &amp; PB List'!$B$4:$V$158,9,FALSE),IF('Summary Sheet'!$M$4="PB w/ Wood Drawers",VLOOKUP($B27,'Pwood &amp; PB List'!$B$4:$V$158,13,FALSE),IF('Summary Sheet'!$M$4="PB w/ PB Drawers",VLOOKUP($B27,'Pwood &amp; PB List'!$B$4:$V$158,17,FALSE))))</f>
        <v>1113.315</v>
      </c>
      <c r="D27" s="205" t="str">
        <f t="shared" ref="D27:D34" si="23">CONCATENATE("GLW-",B27)</f>
        <v>GLW-3DB12</v>
      </c>
      <c r="E27" s="204">
        <f>IF('Summary Sheet'!$M$4="Plywood",VLOOKUP($B27,'Pwood &amp; PB List'!$B$4:$V$158,10,FALSE),IF('Summary Sheet'!$M$4="PB w/ Wood Drawers",VLOOKUP($B27,'Pwood &amp; PB List'!$B$4:$V$158,14,FALSE),IF('Summary Sheet'!$M$4="PB w/ PB Drawers",VLOOKUP($B27,'Pwood &amp; PB List'!$B$4:$V$158,18,FALSE))))</f>
        <v>1095.145</v>
      </c>
      <c r="F27" s="205" t="str">
        <f t="shared" ref="F27:F34" si="24">CONCATENATE("SLO-",B27)</f>
        <v>SLO-3DB12</v>
      </c>
      <c r="G27" s="204">
        <f>IF('Summary Sheet'!$M$4="Plywood",VLOOKUP($B27,'Pwood &amp; PB List'!$B$4:$V$158,11,FALSE),IF('Summary Sheet'!$M$4="PB w/ Wood Drawers",VLOOKUP($B27,'Pwood &amp; PB List'!$B$4:$V$158,15,FALSE),IF('Summary Sheet'!$M$4="PB w/ PB Drawers",VLOOKUP($B27,'Pwood &amp; PB List'!$B$4:$V$158,19,FALSE))))</f>
        <v>1075.94</v>
      </c>
      <c r="H27" s="205" t="str">
        <f t="shared" ref="H27:H34" si="25">CONCATENATE("BLW-",B27)</f>
        <v>BLW-3DB12</v>
      </c>
      <c r="I27" s="204">
        <f>IF('Summary Sheet'!$M$4="Plywood",VLOOKUP($B27,'Pwood &amp; PB List'!$B$4:$V$158,10,FALSE),IF('Summary Sheet'!$M$4="PB w/ Wood Drawers",VLOOKUP($B27,'Pwood &amp; PB List'!$B$4:$V$158,14,FALSE),IF('Summary Sheet'!$M$4="PB w/ PB Drawers",VLOOKUP($B27,'Pwood &amp; PB List'!$B$4:$V$158,18,FALSE))))</f>
        <v>1095.145</v>
      </c>
      <c r="J27" s="205" t="str">
        <f t="shared" ref="J27:J34" si="26">CONCATENATE("WEO-",B27)</f>
        <v>WEO-3DB12</v>
      </c>
      <c r="K27" s="204">
        <f>IF('Summary Sheet'!$M$4="Plywood",VLOOKUP($B27,'Pwood &amp; PB List'!$B$4:$V$158,9,FALSE),IF('Summary Sheet'!$M$4="PB w/ Wood Drawers",VLOOKUP($B27,'Pwood &amp; PB List'!$B$4:$V$158,13,FALSE),IF('Summary Sheet'!$M$4="PB w/ PB Drawers",VLOOKUP($B27,'Pwood &amp; PB List'!$B$4:$V$158,17,FALSE))))</f>
        <v>1113.315</v>
      </c>
      <c r="L27" s="205" t="str">
        <f t="shared" ref="L27:L34" si="27">CONCATENATE("GLG-",B27)</f>
        <v>GLG-3DB12</v>
      </c>
      <c r="M27" s="204">
        <f>IF('Summary Sheet'!$M$4="Plywood",VLOOKUP($B27,'Pwood &amp; PB List'!$B$4:$V$158,12,FALSE),IF('Summary Sheet'!$M$4="PB w/ Wood Drawers",VLOOKUP($B27,'Pwood &amp; PB List'!$B$4:$V$158,16,FALSE),IF('Summary Sheet'!$M$4="PB w/ PB Drawers",VLOOKUP($B27,'Pwood &amp; PB List'!$B$4:$V$158,20,FALSE))))</f>
        <v>1054.205</v>
      </c>
      <c r="N27" s="154" t="str">
        <f t="shared" ref="N27:N34" si="28">CONCATENATE("NAO-",B27)</f>
        <v>NAO-3DB12</v>
      </c>
      <c r="O27" s="204">
        <f>IF('Summary Sheet'!$M$4="Plywood",VLOOKUP($B27,'Pwood &amp; PB List'!$B$4:$V$158,12,FALSE),IF('Summary Sheet'!$M$4="PB w/ Wood Drawers",VLOOKUP($B27,'Pwood &amp; PB List'!$B$4:$V$158,16,FALSE),IF('Summary Sheet'!$M$4="PB w/ PB Drawers",VLOOKUP($B27,'Pwood &amp; PB List'!$B$4:$V$158,20,FALSE))))</f>
        <v>1054.205</v>
      </c>
      <c r="P27" s="154" t="str">
        <f t="shared" ref="P27:P34" si="29">CONCATENATE("WHO-",B27)</f>
        <v>WHO-3DB12</v>
      </c>
      <c r="Q27" s="204">
        <f>IF('Summary Sheet'!$M$4="Plywood",VLOOKUP($B27,'Pwood &amp; PB List'!$B$4:$V$158,9,FALSE),IF('Summary Sheet'!$M$4="PB w/ Wood Drawers",VLOOKUP($B27,'Pwood &amp; PB List'!$B$4:$V$158,13,FALSE),IF('Summary Sheet'!$M$4="PB w/ PB Drawers",VLOOKUP($B27,'Pwood &amp; PB List'!$B$4:$V$158,17,FALSE))))</f>
        <v>1113.315</v>
      </c>
      <c r="R27" s="154" t="str">
        <f t="shared" ref="R27:R34" si="30">CONCATENATE("MAW-",B27)</f>
        <v>MAW-3DB12</v>
      </c>
      <c r="S27" s="204">
        <f>IF('Summary Sheet'!$M$4="Plywood",VLOOKUP($B27,'Pwood &amp; PB List'!$B$4:$V$158,9,FALSE),IF('Summary Sheet'!$M$4="PB w/ Wood Drawers",VLOOKUP($B27,'Pwood &amp; PB List'!$B$4:$V$158,13,FALSE),IF('Summary Sheet'!$M$4="PB w/ PB Drawers",VLOOKUP($B27,'Pwood &amp; PB List'!$B$4:$V$158,17,FALSE))))</f>
        <v>1113.315</v>
      </c>
      <c r="T27" s="154" t="str">
        <f t="shared" ref="T27:T34" si="31">CONCATENATE("MAG-",B27)</f>
        <v>MAG-3DB12</v>
      </c>
      <c r="U27" s="204">
        <f>IF('Summary Sheet'!$M$4="Plywood",VLOOKUP($B27,'Pwood &amp; PB List'!$B$4:$V$158,9,FALSE),IF('Summary Sheet'!$M$4="PB w/ Wood Drawers",VLOOKUP($B27,'Pwood &amp; PB List'!$B$4:$V$158,13,FALSE),IF('Summary Sheet'!$M$4="PB w/ PB Drawers",VLOOKUP($B27,'Pwood &amp; PB List'!$B$4:$V$158,17,FALSE))))</f>
        <v>1113.315</v>
      </c>
      <c r="V27" s="154" t="str">
        <f t="shared" ref="V27:V34" si="32">CONCATENATE("MAB-",B27)</f>
        <v>MAB-3DB12</v>
      </c>
      <c r="W27" s="204">
        <f>IF('Summary Sheet'!$M$4="Plywood",VLOOKUP($B27,'Pwood &amp; PB List'!$B$4:$V$158,9,FALSE),IF('Summary Sheet'!$M$4="PB w/ Wood Drawers",VLOOKUP($B27,'Pwood &amp; PB List'!$B$4:$V$158,13,FALSE),IF('Summary Sheet'!$M$4="PB w/ PB Drawers",VLOOKUP($B27,'Pwood &amp; PB List'!$B$4:$V$158,17,FALSE))))</f>
        <v>1113.315</v>
      </c>
      <c r="X27" s="205" t="str">
        <f t="shared" ref="X27:X34" si="33">CONCATENATE("GLB-",B27)</f>
        <v>GLB-3DB12</v>
      </c>
      <c r="Y27" s="153">
        <v>3.0</v>
      </c>
      <c r="Z27" s="154"/>
      <c r="AA27" s="154"/>
      <c r="AB27" s="154"/>
      <c r="AC27" s="154"/>
      <c r="AD27" s="139"/>
      <c r="AE27" s="139"/>
      <c r="AF27" s="139"/>
      <c r="AG27" s="139"/>
      <c r="AH27" s="139"/>
      <c r="AI27" s="139"/>
      <c r="AJ27" s="139"/>
      <c r="AK27" s="139"/>
      <c r="AL27" s="139"/>
      <c r="AM27" s="139"/>
      <c r="AN27" s="139"/>
      <c r="AO27" s="139"/>
      <c r="AP27" s="139"/>
      <c r="AQ27" s="139"/>
      <c r="AR27" s="139"/>
      <c r="AS27" s="139"/>
    </row>
    <row r="28" ht="14.25" customHeight="1">
      <c r="A28" s="202" t="s">
        <v>604</v>
      </c>
      <c r="B28" s="203" t="s">
        <v>89</v>
      </c>
      <c r="C28" s="204">
        <f>IF('Summary Sheet'!$M$4="Plywood",VLOOKUP($B28,'Pwood &amp; PB List'!$B$4:$V$158,9,FALSE),IF('Summary Sheet'!$M$4="PB w/ Wood Drawers",VLOOKUP($B28,'Pwood &amp; PB List'!$B$4:$V$158,13,FALSE),IF('Summary Sheet'!$M$4="PB w/ PB Drawers",VLOOKUP($B28,'Pwood &amp; PB List'!$B$4:$V$158,17,FALSE))))</f>
        <v>1213.135</v>
      </c>
      <c r="D28" s="205" t="str">
        <f t="shared" si="23"/>
        <v>GLW-3DB15</v>
      </c>
      <c r="E28" s="204">
        <f>IF('Summary Sheet'!$M$4="Plywood",VLOOKUP($B28,'Pwood &amp; PB List'!$B$4:$V$158,10,FALSE),IF('Summary Sheet'!$M$4="PB w/ Wood Drawers",VLOOKUP($B28,'Pwood &amp; PB List'!$B$4:$V$158,14,FALSE),IF('Summary Sheet'!$M$4="PB w/ PB Drawers",VLOOKUP($B28,'Pwood &amp; PB List'!$B$4:$V$158,18,FALSE))))</f>
        <v>1190.365</v>
      </c>
      <c r="F28" s="205" t="str">
        <f t="shared" si="24"/>
        <v>SLO-3DB15</v>
      </c>
      <c r="G28" s="204">
        <f>IF('Summary Sheet'!$M$4="Plywood",VLOOKUP($B28,'Pwood &amp; PB List'!$B$4:$V$158,11,FALSE),IF('Summary Sheet'!$M$4="PB w/ Wood Drawers",VLOOKUP($B28,'Pwood &amp; PB List'!$B$4:$V$158,15,FALSE),IF('Summary Sheet'!$M$4="PB w/ PB Drawers",VLOOKUP($B28,'Pwood &amp; PB List'!$B$4:$V$158,19,FALSE))))</f>
        <v>1166.215</v>
      </c>
      <c r="H28" s="205" t="str">
        <f t="shared" si="25"/>
        <v>BLW-3DB15</v>
      </c>
      <c r="I28" s="204">
        <f>IF('Summary Sheet'!$M$4="Plywood",VLOOKUP($B28,'Pwood &amp; PB List'!$B$4:$V$158,10,FALSE),IF('Summary Sheet'!$M$4="PB w/ Wood Drawers",VLOOKUP($B28,'Pwood &amp; PB List'!$B$4:$V$158,14,FALSE),IF('Summary Sheet'!$M$4="PB w/ PB Drawers",VLOOKUP($B28,'Pwood &amp; PB List'!$B$4:$V$158,18,FALSE))))</f>
        <v>1190.365</v>
      </c>
      <c r="J28" s="205" t="str">
        <f t="shared" si="26"/>
        <v>WEO-3DB15</v>
      </c>
      <c r="K28" s="204">
        <f>IF('Summary Sheet'!$M$4="Plywood",VLOOKUP($B28,'Pwood &amp; PB List'!$B$4:$V$158,9,FALSE),IF('Summary Sheet'!$M$4="PB w/ Wood Drawers",VLOOKUP($B28,'Pwood &amp; PB List'!$B$4:$V$158,13,FALSE),IF('Summary Sheet'!$M$4="PB w/ PB Drawers",VLOOKUP($B28,'Pwood &amp; PB List'!$B$4:$V$158,17,FALSE))))</f>
        <v>1213.135</v>
      </c>
      <c r="L28" s="205" t="str">
        <f t="shared" si="27"/>
        <v>GLG-3DB15</v>
      </c>
      <c r="M28" s="204">
        <f>IF('Summary Sheet'!$M$4="Plywood",VLOOKUP($B28,'Pwood &amp; PB List'!$B$4:$V$158,12,FALSE),IF('Summary Sheet'!$M$4="PB w/ Wood Drawers",VLOOKUP($B28,'Pwood &amp; PB List'!$B$4:$V$158,16,FALSE),IF('Summary Sheet'!$M$4="PB w/ PB Drawers",VLOOKUP($B28,'Pwood &amp; PB List'!$B$4:$V$158,20,FALSE))))</f>
        <v>1139.075</v>
      </c>
      <c r="N28" s="154" t="str">
        <f t="shared" si="28"/>
        <v>NAO-3DB15</v>
      </c>
      <c r="O28" s="204">
        <f>IF('Summary Sheet'!$M$4="Plywood",VLOOKUP($B28,'Pwood &amp; PB List'!$B$4:$V$158,12,FALSE),IF('Summary Sheet'!$M$4="PB w/ Wood Drawers",VLOOKUP($B28,'Pwood &amp; PB List'!$B$4:$V$158,16,FALSE),IF('Summary Sheet'!$M$4="PB w/ PB Drawers",VLOOKUP($B28,'Pwood &amp; PB List'!$B$4:$V$158,20,FALSE))))</f>
        <v>1139.075</v>
      </c>
      <c r="P28" s="154" t="str">
        <f t="shared" si="29"/>
        <v>WHO-3DB15</v>
      </c>
      <c r="Q28" s="204">
        <f>IF('Summary Sheet'!$M$4="Plywood",VLOOKUP($B28,'Pwood &amp; PB List'!$B$4:$V$158,9,FALSE),IF('Summary Sheet'!$M$4="PB w/ Wood Drawers",VLOOKUP($B28,'Pwood &amp; PB List'!$B$4:$V$158,13,FALSE),IF('Summary Sheet'!$M$4="PB w/ PB Drawers",VLOOKUP($B28,'Pwood &amp; PB List'!$B$4:$V$158,17,FALSE))))</f>
        <v>1213.135</v>
      </c>
      <c r="R28" s="154" t="str">
        <f t="shared" si="30"/>
        <v>MAW-3DB15</v>
      </c>
      <c r="S28" s="204">
        <f>IF('Summary Sheet'!$M$4="Plywood",VLOOKUP($B28,'Pwood &amp; PB List'!$B$4:$V$158,9,FALSE),IF('Summary Sheet'!$M$4="PB w/ Wood Drawers",VLOOKUP($B28,'Pwood &amp; PB List'!$B$4:$V$158,13,FALSE),IF('Summary Sheet'!$M$4="PB w/ PB Drawers",VLOOKUP($B28,'Pwood &amp; PB List'!$B$4:$V$158,17,FALSE))))</f>
        <v>1213.135</v>
      </c>
      <c r="T28" s="154" t="str">
        <f t="shared" si="31"/>
        <v>MAG-3DB15</v>
      </c>
      <c r="U28" s="204">
        <f>IF('Summary Sheet'!$M$4="Plywood",VLOOKUP($B28,'Pwood &amp; PB List'!$B$4:$V$158,9,FALSE),IF('Summary Sheet'!$M$4="PB w/ Wood Drawers",VLOOKUP($B28,'Pwood &amp; PB List'!$B$4:$V$158,13,FALSE),IF('Summary Sheet'!$M$4="PB w/ PB Drawers",VLOOKUP($B28,'Pwood &amp; PB List'!$B$4:$V$158,17,FALSE))))</f>
        <v>1213.135</v>
      </c>
      <c r="V28" s="154" t="str">
        <f t="shared" si="32"/>
        <v>MAB-3DB15</v>
      </c>
      <c r="W28" s="204">
        <f>IF('Summary Sheet'!$M$4="Plywood",VLOOKUP($B28,'Pwood &amp; PB List'!$B$4:$V$158,9,FALSE),IF('Summary Sheet'!$M$4="PB w/ Wood Drawers",VLOOKUP($B28,'Pwood &amp; PB List'!$B$4:$V$158,13,FALSE),IF('Summary Sheet'!$M$4="PB w/ PB Drawers",VLOOKUP($B28,'Pwood &amp; PB List'!$B$4:$V$158,17,FALSE))))</f>
        <v>1213.135</v>
      </c>
      <c r="X28" s="205" t="str">
        <f t="shared" si="33"/>
        <v>GLB-3DB15</v>
      </c>
      <c r="Y28" s="153">
        <v>3.0</v>
      </c>
      <c r="Z28" s="154"/>
      <c r="AA28" s="154"/>
      <c r="AB28" s="154"/>
      <c r="AC28" s="154"/>
      <c r="AD28" s="139"/>
      <c r="AE28" s="139"/>
      <c r="AF28" s="139"/>
      <c r="AG28" s="139"/>
      <c r="AH28" s="139"/>
      <c r="AI28" s="139"/>
      <c r="AJ28" s="139"/>
      <c r="AK28" s="139"/>
      <c r="AL28" s="139"/>
      <c r="AM28" s="139"/>
      <c r="AN28" s="139"/>
      <c r="AO28" s="139"/>
      <c r="AP28" s="139"/>
      <c r="AQ28" s="139"/>
      <c r="AR28" s="139"/>
      <c r="AS28" s="139"/>
    </row>
    <row r="29" ht="14.25" customHeight="1">
      <c r="A29" s="202" t="s">
        <v>605</v>
      </c>
      <c r="B29" s="203" t="s">
        <v>91</v>
      </c>
      <c r="C29" s="204">
        <f>IF('Summary Sheet'!$M$4="Plywood",VLOOKUP($B29,'Pwood &amp; PB List'!$B$4:$V$158,9,FALSE),IF('Summary Sheet'!$M$4="PB w/ Wood Drawers",VLOOKUP($B29,'Pwood &amp; PB List'!$B$4:$V$158,13,FALSE),IF('Summary Sheet'!$M$4="PB w/ PB Drawers",VLOOKUP($B29,'Pwood &amp; PB List'!$B$4:$V$158,17,FALSE))))</f>
        <v>1312.725</v>
      </c>
      <c r="D29" s="205" t="str">
        <f t="shared" si="23"/>
        <v>GLW-3DB18</v>
      </c>
      <c r="E29" s="204">
        <f>IF('Summary Sheet'!$M$4="Plywood",VLOOKUP($B29,'Pwood &amp; PB List'!$B$4:$V$158,10,FALSE),IF('Summary Sheet'!$M$4="PB w/ Wood Drawers",VLOOKUP($B29,'Pwood &amp; PB List'!$B$4:$V$158,14,FALSE),IF('Summary Sheet'!$M$4="PB w/ PB Drawers",VLOOKUP($B29,'Pwood &amp; PB List'!$B$4:$V$158,18,FALSE))))</f>
        <v>1285.47</v>
      </c>
      <c r="F29" s="205" t="str">
        <f t="shared" si="24"/>
        <v>SLO-3DB18</v>
      </c>
      <c r="G29" s="204">
        <f>IF('Summary Sheet'!$M$4="Plywood",VLOOKUP($B29,'Pwood &amp; PB List'!$B$4:$V$158,11,FALSE),IF('Summary Sheet'!$M$4="PB w/ Wood Drawers",VLOOKUP($B29,'Pwood &amp; PB List'!$B$4:$V$158,15,FALSE),IF('Summary Sheet'!$M$4="PB w/ PB Drawers",VLOOKUP($B29,'Pwood &amp; PB List'!$B$4:$V$158,19,FALSE))))</f>
        <v>1256.49</v>
      </c>
      <c r="H29" s="205" t="str">
        <f t="shared" si="25"/>
        <v>BLW-3DB18</v>
      </c>
      <c r="I29" s="204">
        <f>IF('Summary Sheet'!$M$4="Plywood",VLOOKUP($B29,'Pwood &amp; PB List'!$B$4:$V$158,10,FALSE),IF('Summary Sheet'!$M$4="PB w/ Wood Drawers",VLOOKUP($B29,'Pwood &amp; PB List'!$B$4:$V$158,14,FALSE),IF('Summary Sheet'!$M$4="PB w/ PB Drawers",VLOOKUP($B29,'Pwood &amp; PB List'!$B$4:$V$158,18,FALSE))))</f>
        <v>1285.47</v>
      </c>
      <c r="J29" s="205" t="str">
        <f t="shared" si="26"/>
        <v>WEO-3DB18</v>
      </c>
      <c r="K29" s="204">
        <f>IF('Summary Sheet'!$M$4="Plywood",VLOOKUP($B29,'Pwood &amp; PB List'!$B$4:$V$158,9,FALSE),IF('Summary Sheet'!$M$4="PB w/ Wood Drawers",VLOOKUP($B29,'Pwood &amp; PB List'!$B$4:$V$158,13,FALSE),IF('Summary Sheet'!$M$4="PB w/ PB Drawers",VLOOKUP($B29,'Pwood &amp; PB List'!$B$4:$V$158,17,FALSE))))</f>
        <v>1312.725</v>
      </c>
      <c r="L29" s="205" t="str">
        <f t="shared" si="27"/>
        <v>GLG-3DB18</v>
      </c>
      <c r="M29" s="204">
        <f>IF('Summary Sheet'!$M$4="Plywood",VLOOKUP($B29,'Pwood &amp; PB List'!$B$4:$V$158,12,FALSE),IF('Summary Sheet'!$M$4="PB w/ Wood Drawers",VLOOKUP($B29,'Pwood &amp; PB List'!$B$4:$V$158,16,FALSE),IF('Summary Sheet'!$M$4="PB w/ PB Drawers",VLOOKUP($B29,'Pwood &amp; PB List'!$B$4:$V$158,20,FALSE))))</f>
        <v>1223.83</v>
      </c>
      <c r="N29" s="154" t="str">
        <f t="shared" si="28"/>
        <v>NAO-3DB18</v>
      </c>
      <c r="O29" s="204">
        <f>IF('Summary Sheet'!$M$4="Plywood",VLOOKUP($B29,'Pwood &amp; PB List'!$B$4:$V$158,12,FALSE),IF('Summary Sheet'!$M$4="PB w/ Wood Drawers",VLOOKUP($B29,'Pwood &amp; PB List'!$B$4:$V$158,16,FALSE),IF('Summary Sheet'!$M$4="PB w/ PB Drawers",VLOOKUP($B29,'Pwood &amp; PB List'!$B$4:$V$158,20,FALSE))))</f>
        <v>1223.83</v>
      </c>
      <c r="P29" s="154" t="str">
        <f t="shared" si="29"/>
        <v>WHO-3DB18</v>
      </c>
      <c r="Q29" s="204">
        <f>IF('Summary Sheet'!$M$4="Plywood",VLOOKUP($B29,'Pwood &amp; PB List'!$B$4:$V$158,9,FALSE),IF('Summary Sheet'!$M$4="PB w/ Wood Drawers",VLOOKUP($B29,'Pwood &amp; PB List'!$B$4:$V$158,13,FALSE),IF('Summary Sheet'!$M$4="PB w/ PB Drawers",VLOOKUP($B29,'Pwood &amp; PB List'!$B$4:$V$158,17,FALSE))))</f>
        <v>1312.725</v>
      </c>
      <c r="R29" s="154" t="str">
        <f t="shared" si="30"/>
        <v>MAW-3DB18</v>
      </c>
      <c r="S29" s="204">
        <f>IF('Summary Sheet'!$M$4="Plywood",VLOOKUP($B29,'Pwood &amp; PB List'!$B$4:$V$158,9,FALSE),IF('Summary Sheet'!$M$4="PB w/ Wood Drawers",VLOOKUP($B29,'Pwood &amp; PB List'!$B$4:$V$158,13,FALSE),IF('Summary Sheet'!$M$4="PB w/ PB Drawers",VLOOKUP($B29,'Pwood &amp; PB List'!$B$4:$V$158,17,FALSE))))</f>
        <v>1312.725</v>
      </c>
      <c r="T29" s="154" t="str">
        <f t="shared" si="31"/>
        <v>MAG-3DB18</v>
      </c>
      <c r="U29" s="204">
        <f>IF('Summary Sheet'!$M$4="Plywood",VLOOKUP($B29,'Pwood &amp; PB List'!$B$4:$V$158,9,FALSE),IF('Summary Sheet'!$M$4="PB w/ Wood Drawers",VLOOKUP($B29,'Pwood &amp; PB List'!$B$4:$V$158,13,FALSE),IF('Summary Sheet'!$M$4="PB w/ PB Drawers",VLOOKUP($B29,'Pwood &amp; PB List'!$B$4:$V$158,17,FALSE))))</f>
        <v>1312.725</v>
      </c>
      <c r="V29" s="154" t="str">
        <f t="shared" si="32"/>
        <v>MAB-3DB18</v>
      </c>
      <c r="W29" s="204">
        <f>IF('Summary Sheet'!$M$4="Plywood",VLOOKUP($B29,'Pwood &amp; PB List'!$B$4:$V$158,9,FALSE),IF('Summary Sheet'!$M$4="PB w/ Wood Drawers",VLOOKUP($B29,'Pwood &amp; PB List'!$B$4:$V$158,13,FALSE),IF('Summary Sheet'!$M$4="PB w/ PB Drawers",VLOOKUP($B29,'Pwood &amp; PB List'!$B$4:$V$158,17,FALSE))))</f>
        <v>1312.725</v>
      </c>
      <c r="X29" s="205" t="str">
        <f t="shared" si="33"/>
        <v>GLB-3DB18</v>
      </c>
      <c r="Y29" s="153">
        <v>3.0</v>
      </c>
      <c r="Z29" s="154"/>
      <c r="AA29" s="154"/>
      <c r="AB29" s="154"/>
      <c r="AC29" s="154"/>
      <c r="AD29" s="139"/>
      <c r="AE29" s="139"/>
      <c r="AF29" s="139"/>
      <c r="AG29" s="139"/>
      <c r="AH29" s="139"/>
      <c r="AI29" s="139"/>
      <c r="AJ29" s="139"/>
      <c r="AK29" s="139"/>
      <c r="AL29" s="139"/>
      <c r="AM29" s="139"/>
      <c r="AN29" s="139"/>
      <c r="AO29" s="139"/>
      <c r="AP29" s="139"/>
      <c r="AQ29" s="139"/>
      <c r="AR29" s="139"/>
      <c r="AS29" s="139"/>
    </row>
    <row r="30" ht="14.25" customHeight="1">
      <c r="A30" s="202" t="s">
        <v>606</v>
      </c>
      <c r="B30" s="203" t="s">
        <v>93</v>
      </c>
      <c r="C30" s="204">
        <f>IF('Summary Sheet'!$M$4="Plywood",VLOOKUP($B30,'Pwood &amp; PB List'!$B$4:$V$158,9,FALSE),IF('Summary Sheet'!$M$4="PB w/ Wood Drawers",VLOOKUP($B30,'Pwood &amp; PB List'!$B$4:$V$158,13,FALSE),IF('Summary Sheet'!$M$4="PB w/ PB Drawers",VLOOKUP($B30,'Pwood &amp; PB List'!$B$4:$V$158,17,FALSE))))</f>
        <v>1412.43</v>
      </c>
      <c r="D30" s="205" t="str">
        <f t="shared" si="23"/>
        <v>GLW-3DB21</v>
      </c>
      <c r="E30" s="204">
        <f>IF('Summary Sheet'!$M$4="Plywood",VLOOKUP($B30,'Pwood &amp; PB List'!$B$4:$V$158,10,FALSE),IF('Summary Sheet'!$M$4="PB w/ Wood Drawers",VLOOKUP($B30,'Pwood &amp; PB List'!$B$4:$V$158,14,FALSE),IF('Summary Sheet'!$M$4="PB w/ PB Drawers",VLOOKUP($B30,'Pwood &amp; PB List'!$B$4:$V$158,18,FALSE))))</f>
        <v>1380.575</v>
      </c>
      <c r="F30" s="205" t="str">
        <f t="shared" si="24"/>
        <v>SLO-3DB21</v>
      </c>
      <c r="G30" s="204">
        <f>IF('Summary Sheet'!$M$4="Plywood",VLOOKUP($B30,'Pwood &amp; PB List'!$B$4:$V$158,11,FALSE),IF('Summary Sheet'!$M$4="PB w/ Wood Drawers",VLOOKUP($B30,'Pwood &amp; PB List'!$B$4:$V$158,15,FALSE),IF('Summary Sheet'!$M$4="PB w/ PB Drawers",VLOOKUP($B30,'Pwood &amp; PB List'!$B$4:$V$158,19,FALSE))))</f>
        <v>1346.65</v>
      </c>
      <c r="H30" s="205" t="str">
        <f t="shared" si="25"/>
        <v>BLW-3DB21</v>
      </c>
      <c r="I30" s="204">
        <f>IF('Summary Sheet'!$M$4="Plywood",VLOOKUP($B30,'Pwood &amp; PB List'!$B$4:$V$158,10,FALSE),IF('Summary Sheet'!$M$4="PB w/ Wood Drawers",VLOOKUP($B30,'Pwood &amp; PB List'!$B$4:$V$158,14,FALSE),IF('Summary Sheet'!$M$4="PB w/ PB Drawers",VLOOKUP($B30,'Pwood &amp; PB List'!$B$4:$V$158,18,FALSE))))</f>
        <v>1380.575</v>
      </c>
      <c r="J30" s="205" t="str">
        <f t="shared" si="26"/>
        <v>WEO-3DB21</v>
      </c>
      <c r="K30" s="204">
        <f>IF('Summary Sheet'!$M$4="Plywood",VLOOKUP($B30,'Pwood &amp; PB List'!$B$4:$V$158,9,FALSE),IF('Summary Sheet'!$M$4="PB w/ Wood Drawers",VLOOKUP($B30,'Pwood &amp; PB List'!$B$4:$V$158,13,FALSE),IF('Summary Sheet'!$M$4="PB w/ PB Drawers",VLOOKUP($B30,'Pwood &amp; PB List'!$B$4:$V$158,17,FALSE))))</f>
        <v>1412.43</v>
      </c>
      <c r="L30" s="205" t="str">
        <f t="shared" si="27"/>
        <v>GLG-3DB21</v>
      </c>
      <c r="M30" s="204">
        <f>IF('Summary Sheet'!$M$4="Plywood",VLOOKUP($B30,'Pwood &amp; PB List'!$B$4:$V$158,12,FALSE),IF('Summary Sheet'!$M$4="PB w/ Wood Drawers",VLOOKUP($B30,'Pwood &amp; PB List'!$B$4:$V$158,16,FALSE),IF('Summary Sheet'!$M$4="PB w/ PB Drawers",VLOOKUP($B30,'Pwood &amp; PB List'!$B$4:$V$158,20,FALSE))))</f>
        <v>1308.47</v>
      </c>
      <c r="N30" s="154" t="str">
        <f t="shared" si="28"/>
        <v>NAO-3DB21</v>
      </c>
      <c r="O30" s="204">
        <f>IF('Summary Sheet'!$M$4="Plywood",VLOOKUP($B30,'Pwood &amp; PB List'!$B$4:$V$158,12,FALSE),IF('Summary Sheet'!$M$4="PB w/ Wood Drawers",VLOOKUP($B30,'Pwood &amp; PB List'!$B$4:$V$158,16,FALSE),IF('Summary Sheet'!$M$4="PB w/ PB Drawers",VLOOKUP($B30,'Pwood &amp; PB List'!$B$4:$V$158,20,FALSE))))</f>
        <v>1308.47</v>
      </c>
      <c r="P30" s="154" t="str">
        <f t="shared" si="29"/>
        <v>WHO-3DB21</v>
      </c>
      <c r="Q30" s="204">
        <f>IF('Summary Sheet'!$M$4="Plywood",VLOOKUP($B30,'Pwood &amp; PB List'!$B$4:$V$158,9,FALSE),IF('Summary Sheet'!$M$4="PB w/ Wood Drawers",VLOOKUP($B30,'Pwood &amp; PB List'!$B$4:$V$158,13,FALSE),IF('Summary Sheet'!$M$4="PB w/ PB Drawers",VLOOKUP($B30,'Pwood &amp; PB List'!$B$4:$V$158,17,FALSE))))</f>
        <v>1412.43</v>
      </c>
      <c r="R30" s="154" t="str">
        <f t="shared" si="30"/>
        <v>MAW-3DB21</v>
      </c>
      <c r="S30" s="204">
        <f>IF('Summary Sheet'!$M$4="Plywood",VLOOKUP($B30,'Pwood &amp; PB List'!$B$4:$V$158,9,FALSE),IF('Summary Sheet'!$M$4="PB w/ Wood Drawers",VLOOKUP($B30,'Pwood &amp; PB List'!$B$4:$V$158,13,FALSE),IF('Summary Sheet'!$M$4="PB w/ PB Drawers",VLOOKUP($B30,'Pwood &amp; PB List'!$B$4:$V$158,17,FALSE))))</f>
        <v>1412.43</v>
      </c>
      <c r="T30" s="154" t="str">
        <f t="shared" si="31"/>
        <v>MAG-3DB21</v>
      </c>
      <c r="U30" s="204">
        <f>IF('Summary Sheet'!$M$4="Plywood",VLOOKUP($B30,'Pwood &amp; PB List'!$B$4:$V$158,9,FALSE),IF('Summary Sheet'!$M$4="PB w/ Wood Drawers",VLOOKUP($B30,'Pwood &amp; PB List'!$B$4:$V$158,13,FALSE),IF('Summary Sheet'!$M$4="PB w/ PB Drawers",VLOOKUP($B30,'Pwood &amp; PB List'!$B$4:$V$158,17,FALSE))))</f>
        <v>1412.43</v>
      </c>
      <c r="V30" s="154" t="str">
        <f t="shared" si="32"/>
        <v>MAB-3DB21</v>
      </c>
      <c r="W30" s="204">
        <f>IF('Summary Sheet'!$M$4="Plywood",VLOOKUP($B30,'Pwood &amp; PB List'!$B$4:$V$158,9,FALSE),IF('Summary Sheet'!$M$4="PB w/ Wood Drawers",VLOOKUP($B30,'Pwood &amp; PB List'!$B$4:$V$158,13,FALSE),IF('Summary Sheet'!$M$4="PB w/ PB Drawers",VLOOKUP($B30,'Pwood &amp; PB List'!$B$4:$V$158,17,FALSE))))</f>
        <v>1412.43</v>
      </c>
      <c r="X30" s="205" t="str">
        <f t="shared" si="33"/>
        <v>GLB-3DB21</v>
      </c>
      <c r="Y30" s="153">
        <v>3.0</v>
      </c>
      <c r="Z30" s="154"/>
      <c r="AA30" s="154"/>
      <c r="AB30" s="154"/>
      <c r="AC30" s="154"/>
      <c r="AD30" s="139"/>
      <c r="AE30" s="139"/>
      <c r="AF30" s="139"/>
      <c r="AG30" s="139"/>
      <c r="AH30" s="139"/>
      <c r="AI30" s="139"/>
      <c r="AJ30" s="139"/>
      <c r="AK30" s="139"/>
      <c r="AL30" s="139"/>
      <c r="AM30" s="139"/>
      <c r="AN30" s="139"/>
      <c r="AO30" s="139"/>
      <c r="AP30" s="139"/>
      <c r="AQ30" s="139"/>
      <c r="AR30" s="139"/>
      <c r="AS30" s="139"/>
    </row>
    <row r="31" ht="14.25" customHeight="1">
      <c r="A31" s="202" t="s">
        <v>607</v>
      </c>
      <c r="B31" s="203" t="s">
        <v>95</v>
      </c>
      <c r="C31" s="204">
        <f>IF('Summary Sheet'!$M$4="Plywood",VLOOKUP($B31,'Pwood &amp; PB List'!$B$4:$V$158,9,FALSE),IF('Summary Sheet'!$M$4="PB w/ Wood Drawers",VLOOKUP($B31,'Pwood &amp; PB List'!$B$4:$V$158,13,FALSE),IF('Summary Sheet'!$M$4="PB w/ PB Drawers",VLOOKUP($B31,'Pwood &amp; PB List'!$B$4:$V$158,17,FALSE))))</f>
        <v>1512.25</v>
      </c>
      <c r="D31" s="205" t="str">
        <f t="shared" si="23"/>
        <v>GLW-3DB24</v>
      </c>
      <c r="E31" s="204">
        <f>IF('Summary Sheet'!$M$4="Plywood",VLOOKUP($B31,'Pwood &amp; PB List'!$B$4:$V$158,10,FALSE),IF('Summary Sheet'!$M$4="PB w/ Wood Drawers",VLOOKUP($B31,'Pwood &amp; PB List'!$B$4:$V$158,14,FALSE),IF('Summary Sheet'!$M$4="PB w/ PB Drawers",VLOOKUP($B31,'Pwood &amp; PB List'!$B$4:$V$158,18,FALSE))))</f>
        <v>1475.795</v>
      </c>
      <c r="F31" s="205" t="str">
        <f t="shared" si="24"/>
        <v>SLO-3DB24</v>
      </c>
      <c r="G31" s="204">
        <f>IF('Summary Sheet'!$M$4="Plywood",VLOOKUP($B31,'Pwood &amp; PB List'!$B$4:$V$158,11,FALSE),IF('Summary Sheet'!$M$4="PB w/ Wood Drawers",VLOOKUP($B31,'Pwood &amp; PB List'!$B$4:$V$158,15,FALSE),IF('Summary Sheet'!$M$4="PB w/ PB Drawers",VLOOKUP($B31,'Pwood &amp; PB List'!$B$4:$V$158,19,FALSE))))</f>
        <v>1437.04</v>
      </c>
      <c r="H31" s="205" t="str">
        <f t="shared" si="25"/>
        <v>BLW-3DB24</v>
      </c>
      <c r="I31" s="204">
        <f>IF('Summary Sheet'!$M$4="Plywood",VLOOKUP($B31,'Pwood &amp; PB List'!$B$4:$V$158,10,FALSE),IF('Summary Sheet'!$M$4="PB w/ Wood Drawers",VLOOKUP($B31,'Pwood &amp; PB List'!$B$4:$V$158,14,FALSE),IF('Summary Sheet'!$M$4="PB w/ PB Drawers",VLOOKUP($B31,'Pwood &amp; PB List'!$B$4:$V$158,18,FALSE))))</f>
        <v>1475.795</v>
      </c>
      <c r="J31" s="205" t="str">
        <f t="shared" si="26"/>
        <v>WEO-3DB24</v>
      </c>
      <c r="K31" s="204">
        <f>IF('Summary Sheet'!$M$4="Plywood",VLOOKUP($B31,'Pwood &amp; PB List'!$B$4:$V$158,9,FALSE),IF('Summary Sheet'!$M$4="PB w/ Wood Drawers",VLOOKUP($B31,'Pwood &amp; PB List'!$B$4:$V$158,13,FALSE),IF('Summary Sheet'!$M$4="PB w/ PB Drawers",VLOOKUP($B31,'Pwood &amp; PB List'!$B$4:$V$158,17,FALSE))))</f>
        <v>1512.25</v>
      </c>
      <c r="L31" s="205" t="str">
        <f t="shared" si="27"/>
        <v>GLG-3DB24</v>
      </c>
      <c r="M31" s="204">
        <f>IF('Summary Sheet'!$M$4="Plywood",VLOOKUP($B31,'Pwood &amp; PB List'!$B$4:$V$158,12,FALSE),IF('Summary Sheet'!$M$4="PB w/ Wood Drawers",VLOOKUP($B31,'Pwood &amp; PB List'!$B$4:$V$158,16,FALSE),IF('Summary Sheet'!$M$4="PB w/ PB Drawers",VLOOKUP($B31,'Pwood &amp; PB List'!$B$4:$V$158,20,FALSE))))</f>
        <v>1393.34</v>
      </c>
      <c r="N31" s="154" t="str">
        <f t="shared" si="28"/>
        <v>NAO-3DB24</v>
      </c>
      <c r="O31" s="204">
        <f>IF('Summary Sheet'!$M$4="Plywood",VLOOKUP($B31,'Pwood &amp; PB List'!$B$4:$V$158,12,FALSE),IF('Summary Sheet'!$M$4="PB w/ Wood Drawers",VLOOKUP($B31,'Pwood &amp; PB List'!$B$4:$V$158,16,FALSE),IF('Summary Sheet'!$M$4="PB w/ PB Drawers",VLOOKUP($B31,'Pwood &amp; PB List'!$B$4:$V$158,20,FALSE))))</f>
        <v>1393.34</v>
      </c>
      <c r="P31" s="154" t="str">
        <f t="shared" si="29"/>
        <v>WHO-3DB24</v>
      </c>
      <c r="Q31" s="204">
        <f>IF('Summary Sheet'!$M$4="Plywood",VLOOKUP($B31,'Pwood &amp; PB List'!$B$4:$V$158,9,FALSE),IF('Summary Sheet'!$M$4="PB w/ Wood Drawers",VLOOKUP($B31,'Pwood &amp; PB List'!$B$4:$V$158,13,FALSE),IF('Summary Sheet'!$M$4="PB w/ PB Drawers",VLOOKUP($B31,'Pwood &amp; PB List'!$B$4:$V$158,17,FALSE))))</f>
        <v>1512.25</v>
      </c>
      <c r="R31" s="154" t="str">
        <f t="shared" si="30"/>
        <v>MAW-3DB24</v>
      </c>
      <c r="S31" s="204">
        <f>IF('Summary Sheet'!$M$4="Plywood",VLOOKUP($B31,'Pwood &amp; PB List'!$B$4:$V$158,9,FALSE),IF('Summary Sheet'!$M$4="PB w/ Wood Drawers",VLOOKUP($B31,'Pwood &amp; PB List'!$B$4:$V$158,13,FALSE),IF('Summary Sheet'!$M$4="PB w/ PB Drawers",VLOOKUP($B31,'Pwood &amp; PB List'!$B$4:$V$158,17,FALSE))))</f>
        <v>1512.25</v>
      </c>
      <c r="T31" s="154" t="str">
        <f t="shared" si="31"/>
        <v>MAG-3DB24</v>
      </c>
      <c r="U31" s="204">
        <f>IF('Summary Sheet'!$M$4="Plywood",VLOOKUP($B31,'Pwood &amp; PB List'!$B$4:$V$158,9,FALSE),IF('Summary Sheet'!$M$4="PB w/ Wood Drawers",VLOOKUP($B31,'Pwood &amp; PB List'!$B$4:$V$158,13,FALSE),IF('Summary Sheet'!$M$4="PB w/ PB Drawers",VLOOKUP($B31,'Pwood &amp; PB List'!$B$4:$V$158,17,FALSE))))</f>
        <v>1512.25</v>
      </c>
      <c r="V31" s="154" t="str">
        <f t="shared" si="32"/>
        <v>MAB-3DB24</v>
      </c>
      <c r="W31" s="204">
        <f>IF('Summary Sheet'!$M$4="Plywood",VLOOKUP($B31,'Pwood &amp; PB List'!$B$4:$V$158,9,FALSE),IF('Summary Sheet'!$M$4="PB w/ Wood Drawers",VLOOKUP($B31,'Pwood &amp; PB List'!$B$4:$V$158,13,FALSE),IF('Summary Sheet'!$M$4="PB w/ PB Drawers",VLOOKUP($B31,'Pwood &amp; PB List'!$B$4:$V$158,17,FALSE))))</f>
        <v>1512.25</v>
      </c>
      <c r="X31" s="205" t="str">
        <f t="shared" si="33"/>
        <v>GLB-3DB24</v>
      </c>
      <c r="Y31" s="153">
        <v>3.0</v>
      </c>
      <c r="Z31" s="154"/>
      <c r="AA31" s="154"/>
      <c r="AB31" s="154"/>
      <c r="AC31" s="154"/>
      <c r="AD31" s="139"/>
      <c r="AE31" s="139"/>
      <c r="AF31" s="139"/>
      <c r="AG31" s="139"/>
      <c r="AH31" s="139"/>
      <c r="AI31" s="139"/>
      <c r="AJ31" s="139"/>
      <c r="AK31" s="139"/>
      <c r="AL31" s="139"/>
      <c r="AM31" s="139"/>
      <c r="AN31" s="139"/>
      <c r="AO31" s="139"/>
      <c r="AP31" s="139"/>
      <c r="AQ31" s="139"/>
      <c r="AR31" s="139"/>
      <c r="AS31" s="139"/>
    </row>
    <row r="32" ht="14.25" customHeight="1">
      <c r="A32" s="202" t="s">
        <v>608</v>
      </c>
      <c r="B32" s="203" t="s">
        <v>609</v>
      </c>
      <c r="C32" s="204">
        <f>IF('Summary Sheet'!$M$4="Plywood",VLOOKUP($B32,'Pwood &amp; PB List'!$B$4:$V$158,9,FALSE),IF('Summary Sheet'!$M$4="PB w/ Wood Drawers",VLOOKUP($B32,'Pwood &amp; PB List'!$B$4:$V$158,13,FALSE),IF('Summary Sheet'!$M$4="PB w/ PB Drawers",VLOOKUP($B32,'Pwood &amp; PB List'!$B$4:$V$158,17,FALSE))))</f>
        <v>1611.84</v>
      </c>
      <c r="D32" s="205" t="str">
        <f t="shared" si="23"/>
        <v>GLW-3DB27</v>
      </c>
      <c r="E32" s="204">
        <f>IF('Summary Sheet'!$M$4="Plywood",VLOOKUP($B32,'Pwood &amp; PB List'!$B$4:$V$158,10,FALSE),IF('Summary Sheet'!$M$4="PB w/ Wood Drawers",VLOOKUP($B32,'Pwood &amp; PB List'!$B$4:$V$158,14,FALSE),IF('Summary Sheet'!$M$4="PB w/ PB Drawers",VLOOKUP($B32,'Pwood &amp; PB List'!$B$4:$V$158,18,FALSE))))</f>
        <v>1570.785</v>
      </c>
      <c r="F32" s="205" t="str">
        <f t="shared" si="24"/>
        <v>SLO-3DB27</v>
      </c>
      <c r="G32" s="204">
        <f>IF('Summary Sheet'!$M$4="Plywood",VLOOKUP($B32,'Pwood &amp; PB List'!$B$4:$V$158,11,FALSE),IF('Summary Sheet'!$M$4="PB w/ Wood Drawers",VLOOKUP($B32,'Pwood &amp; PB List'!$B$4:$V$158,15,FALSE),IF('Summary Sheet'!$M$4="PB w/ PB Drawers",VLOOKUP($B32,'Pwood &amp; PB List'!$B$4:$V$158,19,FALSE))))</f>
        <v>1527.2</v>
      </c>
      <c r="H32" s="205" t="str">
        <f t="shared" si="25"/>
        <v>BLW-3DB27</v>
      </c>
      <c r="I32" s="204">
        <f>IF('Summary Sheet'!$M$4="Plywood",VLOOKUP($B32,'Pwood &amp; PB List'!$B$4:$V$158,10,FALSE),IF('Summary Sheet'!$M$4="PB w/ Wood Drawers",VLOOKUP($B32,'Pwood &amp; PB List'!$B$4:$V$158,14,FALSE),IF('Summary Sheet'!$M$4="PB w/ PB Drawers",VLOOKUP($B32,'Pwood &amp; PB List'!$B$4:$V$158,18,FALSE))))</f>
        <v>1570.785</v>
      </c>
      <c r="J32" s="205" t="str">
        <f t="shared" si="26"/>
        <v>WEO-3DB27</v>
      </c>
      <c r="K32" s="204">
        <f>IF('Summary Sheet'!$M$4="Plywood",VLOOKUP($B32,'Pwood &amp; PB List'!$B$4:$V$158,9,FALSE),IF('Summary Sheet'!$M$4="PB w/ Wood Drawers",VLOOKUP($B32,'Pwood &amp; PB List'!$B$4:$V$158,13,FALSE),IF('Summary Sheet'!$M$4="PB w/ PB Drawers",VLOOKUP($B32,'Pwood &amp; PB List'!$B$4:$V$158,17,FALSE))))</f>
        <v>1611.84</v>
      </c>
      <c r="L32" s="205" t="str">
        <f t="shared" si="27"/>
        <v>GLG-3DB27</v>
      </c>
      <c r="M32" s="204">
        <f>IF('Summary Sheet'!$M$4="Plywood",VLOOKUP($B32,'Pwood &amp; PB List'!$B$4:$V$158,12,FALSE),IF('Summary Sheet'!$M$4="PB w/ Wood Drawers",VLOOKUP($B32,'Pwood &amp; PB List'!$B$4:$V$158,16,FALSE),IF('Summary Sheet'!$M$4="PB w/ PB Drawers",VLOOKUP($B32,'Pwood &amp; PB List'!$B$4:$V$158,20,FALSE))))</f>
        <v>1477.98</v>
      </c>
      <c r="N32" s="154" t="str">
        <f t="shared" si="28"/>
        <v>NAO-3DB27</v>
      </c>
      <c r="O32" s="204">
        <f>IF('Summary Sheet'!$M$4="Plywood",VLOOKUP($B32,'Pwood &amp; PB List'!$B$4:$V$158,12,FALSE),IF('Summary Sheet'!$M$4="PB w/ Wood Drawers",VLOOKUP($B32,'Pwood &amp; PB List'!$B$4:$V$158,16,FALSE),IF('Summary Sheet'!$M$4="PB w/ PB Drawers",VLOOKUP($B32,'Pwood &amp; PB List'!$B$4:$V$158,20,FALSE))))</f>
        <v>1477.98</v>
      </c>
      <c r="P32" s="154" t="str">
        <f t="shared" si="29"/>
        <v>WHO-3DB27</v>
      </c>
      <c r="Q32" s="204">
        <f>IF('Summary Sheet'!$M$4="Plywood",VLOOKUP($B32,'Pwood &amp; PB List'!$B$4:$V$158,9,FALSE),IF('Summary Sheet'!$M$4="PB w/ Wood Drawers",VLOOKUP($B32,'Pwood &amp; PB List'!$B$4:$V$158,13,FALSE),IF('Summary Sheet'!$M$4="PB w/ PB Drawers",VLOOKUP($B32,'Pwood &amp; PB List'!$B$4:$V$158,17,FALSE))))</f>
        <v>1611.84</v>
      </c>
      <c r="R32" s="154" t="str">
        <f t="shared" si="30"/>
        <v>MAW-3DB27</v>
      </c>
      <c r="S32" s="204">
        <f>IF('Summary Sheet'!$M$4="Plywood",VLOOKUP($B32,'Pwood &amp; PB List'!$B$4:$V$158,9,FALSE),IF('Summary Sheet'!$M$4="PB w/ Wood Drawers",VLOOKUP($B32,'Pwood &amp; PB List'!$B$4:$V$158,13,FALSE),IF('Summary Sheet'!$M$4="PB w/ PB Drawers",VLOOKUP($B32,'Pwood &amp; PB List'!$B$4:$V$158,17,FALSE))))</f>
        <v>1611.84</v>
      </c>
      <c r="T32" s="154" t="str">
        <f t="shared" si="31"/>
        <v>MAG-3DB27</v>
      </c>
      <c r="U32" s="204">
        <f>IF('Summary Sheet'!$M$4="Plywood",VLOOKUP($B32,'Pwood &amp; PB List'!$B$4:$V$158,9,FALSE),IF('Summary Sheet'!$M$4="PB w/ Wood Drawers",VLOOKUP($B32,'Pwood &amp; PB List'!$B$4:$V$158,13,FALSE),IF('Summary Sheet'!$M$4="PB w/ PB Drawers",VLOOKUP($B32,'Pwood &amp; PB List'!$B$4:$V$158,17,FALSE))))</f>
        <v>1611.84</v>
      </c>
      <c r="V32" s="154" t="str">
        <f t="shared" si="32"/>
        <v>MAB-3DB27</v>
      </c>
      <c r="W32" s="204">
        <f>IF('Summary Sheet'!$M$4="Plywood",VLOOKUP($B32,'Pwood &amp; PB List'!$B$4:$V$158,9,FALSE),IF('Summary Sheet'!$M$4="PB w/ Wood Drawers",VLOOKUP($B32,'Pwood &amp; PB List'!$B$4:$V$158,13,FALSE),IF('Summary Sheet'!$M$4="PB w/ PB Drawers",VLOOKUP($B32,'Pwood &amp; PB List'!$B$4:$V$158,17,FALSE))))</f>
        <v>1611.84</v>
      </c>
      <c r="X32" s="205" t="str">
        <f t="shared" si="33"/>
        <v>GLB-3DB27</v>
      </c>
      <c r="Y32" s="153">
        <v>3.0</v>
      </c>
      <c r="Z32" s="154"/>
      <c r="AA32" s="154"/>
      <c r="AB32" s="154"/>
      <c r="AC32" s="154"/>
      <c r="AD32" s="139"/>
      <c r="AE32" s="139"/>
      <c r="AF32" s="139"/>
      <c r="AG32" s="139"/>
      <c r="AH32" s="139"/>
      <c r="AI32" s="139"/>
      <c r="AJ32" s="139"/>
      <c r="AK32" s="139"/>
      <c r="AL32" s="139"/>
      <c r="AM32" s="139"/>
      <c r="AN32" s="139"/>
      <c r="AO32" s="139"/>
      <c r="AP32" s="139"/>
      <c r="AQ32" s="139"/>
      <c r="AR32" s="139"/>
      <c r="AS32" s="139"/>
    </row>
    <row r="33" ht="14.25" customHeight="1">
      <c r="A33" s="202" t="s">
        <v>610</v>
      </c>
      <c r="B33" s="203" t="s">
        <v>97</v>
      </c>
      <c r="C33" s="204">
        <f>IF('Summary Sheet'!$M$4="Plywood",VLOOKUP($B33,'Pwood &amp; PB List'!$B$4:$V$158,9,FALSE),IF('Summary Sheet'!$M$4="PB w/ Wood Drawers",VLOOKUP($B33,'Pwood &amp; PB List'!$B$4:$V$158,13,FALSE),IF('Summary Sheet'!$M$4="PB w/ PB Drawers",VLOOKUP($B33,'Pwood &amp; PB List'!$B$4:$V$158,17,FALSE))))</f>
        <v>1728.105</v>
      </c>
      <c r="D33" s="205" t="str">
        <f t="shared" si="23"/>
        <v>GLW-3DB30</v>
      </c>
      <c r="E33" s="204">
        <f>IF('Summary Sheet'!$M$4="Plywood",VLOOKUP($B33,'Pwood &amp; PB List'!$B$4:$V$158,10,FALSE),IF('Summary Sheet'!$M$4="PB w/ Wood Drawers",VLOOKUP($B33,'Pwood &amp; PB List'!$B$4:$V$158,14,FALSE),IF('Summary Sheet'!$M$4="PB w/ PB Drawers",VLOOKUP($B33,'Pwood &amp; PB List'!$B$4:$V$158,18,FALSE))))</f>
        <v>1682.565</v>
      </c>
      <c r="F33" s="205" t="str">
        <f t="shared" si="24"/>
        <v>SLO-3DB30</v>
      </c>
      <c r="G33" s="204">
        <f>IF('Summary Sheet'!$M$4="Plywood",VLOOKUP($B33,'Pwood &amp; PB List'!$B$4:$V$158,11,FALSE),IF('Summary Sheet'!$M$4="PB w/ Wood Drawers",VLOOKUP($B33,'Pwood &amp; PB List'!$B$4:$V$158,15,FALSE),IF('Summary Sheet'!$M$4="PB w/ PB Drawers",VLOOKUP($B33,'Pwood &amp; PB List'!$B$4:$V$158,19,FALSE))))</f>
        <v>1634.035</v>
      </c>
      <c r="H33" s="205" t="str">
        <f t="shared" si="25"/>
        <v>BLW-3DB30</v>
      </c>
      <c r="I33" s="204">
        <f>IF('Summary Sheet'!$M$4="Plywood",VLOOKUP($B33,'Pwood &amp; PB List'!$B$4:$V$158,10,FALSE),IF('Summary Sheet'!$M$4="PB w/ Wood Drawers",VLOOKUP($B33,'Pwood &amp; PB List'!$B$4:$V$158,14,FALSE),IF('Summary Sheet'!$M$4="PB w/ PB Drawers",VLOOKUP($B33,'Pwood &amp; PB List'!$B$4:$V$158,18,FALSE))))</f>
        <v>1682.565</v>
      </c>
      <c r="J33" s="205" t="str">
        <f t="shared" si="26"/>
        <v>WEO-3DB30</v>
      </c>
      <c r="K33" s="204">
        <f>IF('Summary Sheet'!$M$4="Plywood",VLOOKUP($B33,'Pwood &amp; PB List'!$B$4:$V$158,9,FALSE),IF('Summary Sheet'!$M$4="PB w/ Wood Drawers",VLOOKUP($B33,'Pwood &amp; PB List'!$B$4:$V$158,13,FALSE),IF('Summary Sheet'!$M$4="PB w/ PB Drawers",VLOOKUP($B33,'Pwood &amp; PB List'!$B$4:$V$158,17,FALSE))))</f>
        <v>1728.105</v>
      </c>
      <c r="L33" s="205" t="str">
        <f t="shared" si="27"/>
        <v>GLG-3DB30</v>
      </c>
      <c r="M33" s="204">
        <f>IF('Summary Sheet'!$M$4="Plywood",VLOOKUP($B33,'Pwood &amp; PB List'!$B$4:$V$158,12,FALSE),IF('Summary Sheet'!$M$4="PB w/ Wood Drawers",VLOOKUP($B33,'Pwood &amp; PB List'!$B$4:$V$158,16,FALSE),IF('Summary Sheet'!$M$4="PB w/ PB Drawers",VLOOKUP($B33,'Pwood &amp; PB List'!$B$4:$V$158,20,FALSE))))</f>
        <v>1579.41</v>
      </c>
      <c r="N33" s="154" t="str">
        <f t="shared" si="28"/>
        <v>NAO-3DB30</v>
      </c>
      <c r="O33" s="204">
        <f>IF('Summary Sheet'!$M$4="Plywood",VLOOKUP($B33,'Pwood &amp; PB List'!$B$4:$V$158,12,FALSE),IF('Summary Sheet'!$M$4="PB w/ Wood Drawers",VLOOKUP($B33,'Pwood &amp; PB List'!$B$4:$V$158,16,FALSE),IF('Summary Sheet'!$M$4="PB w/ PB Drawers",VLOOKUP($B33,'Pwood &amp; PB List'!$B$4:$V$158,20,FALSE))))</f>
        <v>1579.41</v>
      </c>
      <c r="P33" s="154" t="str">
        <f t="shared" si="29"/>
        <v>WHO-3DB30</v>
      </c>
      <c r="Q33" s="204">
        <f>IF('Summary Sheet'!$M$4="Plywood",VLOOKUP($B33,'Pwood &amp; PB List'!$B$4:$V$158,9,FALSE),IF('Summary Sheet'!$M$4="PB w/ Wood Drawers",VLOOKUP($B33,'Pwood &amp; PB List'!$B$4:$V$158,13,FALSE),IF('Summary Sheet'!$M$4="PB w/ PB Drawers",VLOOKUP($B33,'Pwood &amp; PB List'!$B$4:$V$158,17,FALSE))))</f>
        <v>1728.105</v>
      </c>
      <c r="R33" s="154" t="str">
        <f t="shared" si="30"/>
        <v>MAW-3DB30</v>
      </c>
      <c r="S33" s="204">
        <f>IF('Summary Sheet'!$M$4="Plywood",VLOOKUP($B33,'Pwood &amp; PB List'!$B$4:$V$158,9,FALSE),IF('Summary Sheet'!$M$4="PB w/ Wood Drawers",VLOOKUP($B33,'Pwood &amp; PB List'!$B$4:$V$158,13,FALSE),IF('Summary Sheet'!$M$4="PB w/ PB Drawers",VLOOKUP($B33,'Pwood &amp; PB List'!$B$4:$V$158,17,FALSE))))</f>
        <v>1728.105</v>
      </c>
      <c r="T33" s="154" t="str">
        <f t="shared" si="31"/>
        <v>MAG-3DB30</v>
      </c>
      <c r="U33" s="204">
        <f>IF('Summary Sheet'!$M$4="Plywood",VLOOKUP($B33,'Pwood &amp; PB List'!$B$4:$V$158,9,FALSE),IF('Summary Sheet'!$M$4="PB w/ Wood Drawers",VLOOKUP($B33,'Pwood &amp; PB List'!$B$4:$V$158,13,FALSE),IF('Summary Sheet'!$M$4="PB w/ PB Drawers",VLOOKUP($B33,'Pwood &amp; PB List'!$B$4:$V$158,17,FALSE))))</f>
        <v>1728.105</v>
      </c>
      <c r="V33" s="154" t="str">
        <f t="shared" si="32"/>
        <v>MAB-3DB30</v>
      </c>
      <c r="W33" s="204">
        <f>IF('Summary Sheet'!$M$4="Plywood",VLOOKUP($B33,'Pwood &amp; PB List'!$B$4:$V$158,9,FALSE),IF('Summary Sheet'!$M$4="PB w/ Wood Drawers",VLOOKUP($B33,'Pwood &amp; PB List'!$B$4:$V$158,13,FALSE),IF('Summary Sheet'!$M$4="PB w/ PB Drawers",VLOOKUP($B33,'Pwood &amp; PB List'!$B$4:$V$158,17,FALSE))))</f>
        <v>1728.105</v>
      </c>
      <c r="X33" s="205" t="str">
        <f t="shared" si="33"/>
        <v>GLB-3DB30</v>
      </c>
      <c r="Y33" s="153">
        <v>3.0</v>
      </c>
      <c r="Z33" s="154"/>
      <c r="AA33" s="154"/>
      <c r="AB33" s="154"/>
      <c r="AC33" s="154"/>
      <c r="AD33" s="139"/>
      <c r="AE33" s="139"/>
      <c r="AF33" s="139"/>
      <c r="AG33" s="139"/>
      <c r="AH33" s="139"/>
      <c r="AI33" s="139"/>
      <c r="AJ33" s="139"/>
      <c r="AK33" s="139"/>
      <c r="AL33" s="139"/>
      <c r="AM33" s="139"/>
      <c r="AN33" s="139"/>
      <c r="AO33" s="139"/>
      <c r="AP33" s="139"/>
      <c r="AQ33" s="139"/>
      <c r="AR33" s="139"/>
      <c r="AS33" s="139"/>
    </row>
    <row r="34" ht="14.25" customHeight="1">
      <c r="A34" s="202" t="s">
        <v>611</v>
      </c>
      <c r="B34" s="203" t="s">
        <v>99</v>
      </c>
      <c r="C34" s="204">
        <f>IF('Summary Sheet'!$M$4="Plywood",VLOOKUP($B34,'Pwood &amp; PB List'!$B$4:$V$158,9,FALSE),IF('Summary Sheet'!$M$4="PB w/ Wood Drawers",VLOOKUP($B34,'Pwood &amp; PB List'!$B$4:$V$158,13,FALSE),IF('Summary Sheet'!$M$4="PB w/ PB Drawers",VLOOKUP($B34,'Pwood &amp; PB List'!$B$4:$V$158,17,FALSE))))</f>
        <v>1927.515</v>
      </c>
      <c r="D34" s="205" t="str">
        <f t="shared" si="23"/>
        <v>GLW-3DB36</v>
      </c>
      <c r="E34" s="204">
        <f>IF('Summary Sheet'!$M$4="Plywood",VLOOKUP($B34,'Pwood &amp; PB List'!$B$4:$V$158,10,FALSE),IF('Summary Sheet'!$M$4="PB w/ Wood Drawers",VLOOKUP($B34,'Pwood &amp; PB List'!$B$4:$V$158,14,FALSE),IF('Summary Sheet'!$M$4="PB w/ PB Drawers",VLOOKUP($B34,'Pwood &amp; PB List'!$B$4:$V$158,18,FALSE))))</f>
        <v>1872.775</v>
      </c>
      <c r="F34" s="205" t="str">
        <f t="shared" si="24"/>
        <v>SLO-3DB36</v>
      </c>
      <c r="G34" s="204">
        <f>IF('Summary Sheet'!$M$4="Plywood",VLOOKUP($B34,'Pwood &amp; PB List'!$B$4:$V$158,11,FALSE),IF('Summary Sheet'!$M$4="PB w/ Wood Drawers",VLOOKUP($B34,'Pwood &amp; PB List'!$B$4:$V$158,15,FALSE),IF('Summary Sheet'!$M$4="PB w/ PB Drawers",VLOOKUP($B34,'Pwood &amp; PB List'!$B$4:$V$158,19,FALSE))))</f>
        <v>1814.47</v>
      </c>
      <c r="H34" s="205" t="str">
        <f t="shared" si="25"/>
        <v>BLW-3DB36</v>
      </c>
      <c r="I34" s="204">
        <f>IF('Summary Sheet'!$M$4="Plywood",VLOOKUP($B34,'Pwood &amp; PB List'!$B$4:$V$158,10,FALSE),IF('Summary Sheet'!$M$4="PB w/ Wood Drawers",VLOOKUP($B34,'Pwood &amp; PB List'!$B$4:$V$158,14,FALSE),IF('Summary Sheet'!$M$4="PB w/ PB Drawers",VLOOKUP($B34,'Pwood &amp; PB List'!$B$4:$V$158,18,FALSE))))</f>
        <v>1872.775</v>
      </c>
      <c r="J34" s="205" t="str">
        <f t="shared" si="26"/>
        <v>WEO-3DB36</v>
      </c>
      <c r="K34" s="204">
        <f>IF('Summary Sheet'!$M$4="Plywood",VLOOKUP($B34,'Pwood &amp; PB List'!$B$4:$V$158,9,FALSE),IF('Summary Sheet'!$M$4="PB w/ Wood Drawers",VLOOKUP($B34,'Pwood &amp; PB List'!$B$4:$V$158,13,FALSE),IF('Summary Sheet'!$M$4="PB w/ PB Drawers",VLOOKUP($B34,'Pwood &amp; PB List'!$B$4:$V$158,17,FALSE))))</f>
        <v>1927.515</v>
      </c>
      <c r="L34" s="205" t="str">
        <f t="shared" si="27"/>
        <v>GLG-3DB36</v>
      </c>
      <c r="M34" s="204">
        <f>IF('Summary Sheet'!$M$4="Plywood",VLOOKUP($B34,'Pwood &amp; PB List'!$B$4:$V$158,12,FALSE),IF('Summary Sheet'!$M$4="PB w/ Wood Drawers",VLOOKUP($B34,'Pwood &amp; PB List'!$B$4:$V$158,16,FALSE),IF('Summary Sheet'!$M$4="PB w/ PB Drawers",VLOOKUP($B34,'Pwood &amp; PB List'!$B$4:$V$158,20,FALSE))))</f>
        <v>1748.92</v>
      </c>
      <c r="N34" s="154" t="str">
        <f t="shared" si="28"/>
        <v>NAO-3DB36</v>
      </c>
      <c r="O34" s="204">
        <f>IF('Summary Sheet'!$M$4="Plywood",VLOOKUP($B34,'Pwood &amp; PB List'!$B$4:$V$158,12,FALSE),IF('Summary Sheet'!$M$4="PB w/ Wood Drawers",VLOOKUP($B34,'Pwood &amp; PB List'!$B$4:$V$158,16,FALSE),IF('Summary Sheet'!$M$4="PB w/ PB Drawers",VLOOKUP($B34,'Pwood &amp; PB List'!$B$4:$V$158,20,FALSE))))</f>
        <v>1748.92</v>
      </c>
      <c r="P34" s="154" t="str">
        <f t="shared" si="29"/>
        <v>WHO-3DB36</v>
      </c>
      <c r="Q34" s="204">
        <f>IF('Summary Sheet'!$M$4="Plywood",VLOOKUP($B34,'Pwood &amp; PB List'!$B$4:$V$158,9,FALSE),IF('Summary Sheet'!$M$4="PB w/ Wood Drawers",VLOOKUP($B34,'Pwood &amp; PB List'!$B$4:$V$158,13,FALSE),IF('Summary Sheet'!$M$4="PB w/ PB Drawers",VLOOKUP($B34,'Pwood &amp; PB List'!$B$4:$V$158,17,FALSE))))</f>
        <v>1927.515</v>
      </c>
      <c r="R34" s="154" t="str">
        <f t="shared" si="30"/>
        <v>MAW-3DB36</v>
      </c>
      <c r="S34" s="204">
        <f>IF('Summary Sheet'!$M$4="Plywood",VLOOKUP($B34,'Pwood &amp; PB List'!$B$4:$V$158,9,FALSE),IF('Summary Sheet'!$M$4="PB w/ Wood Drawers",VLOOKUP($B34,'Pwood &amp; PB List'!$B$4:$V$158,13,FALSE),IF('Summary Sheet'!$M$4="PB w/ PB Drawers",VLOOKUP($B34,'Pwood &amp; PB List'!$B$4:$V$158,17,FALSE))))</f>
        <v>1927.515</v>
      </c>
      <c r="T34" s="154" t="str">
        <f t="shared" si="31"/>
        <v>MAG-3DB36</v>
      </c>
      <c r="U34" s="204">
        <f>IF('Summary Sheet'!$M$4="Plywood",VLOOKUP($B34,'Pwood &amp; PB List'!$B$4:$V$158,9,FALSE),IF('Summary Sheet'!$M$4="PB w/ Wood Drawers",VLOOKUP($B34,'Pwood &amp; PB List'!$B$4:$V$158,13,FALSE),IF('Summary Sheet'!$M$4="PB w/ PB Drawers",VLOOKUP($B34,'Pwood &amp; PB List'!$B$4:$V$158,17,FALSE))))</f>
        <v>1927.515</v>
      </c>
      <c r="V34" s="154" t="str">
        <f t="shared" si="32"/>
        <v>MAB-3DB36</v>
      </c>
      <c r="W34" s="204">
        <f>IF('Summary Sheet'!$M$4="Plywood",VLOOKUP($B34,'Pwood &amp; PB List'!$B$4:$V$158,9,FALSE),IF('Summary Sheet'!$M$4="PB w/ Wood Drawers",VLOOKUP($B34,'Pwood &amp; PB List'!$B$4:$V$158,13,FALSE),IF('Summary Sheet'!$M$4="PB w/ PB Drawers",VLOOKUP($B34,'Pwood &amp; PB List'!$B$4:$V$158,17,FALSE))))</f>
        <v>1927.515</v>
      </c>
      <c r="X34" s="205" t="str">
        <f t="shared" si="33"/>
        <v>GLB-3DB36</v>
      </c>
      <c r="Y34" s="153">
        <v>3.0</v>
      </c>
      <c r="Z34" s="154"/>
      <c r="AA34" s="154"/>
      <c r="AB34" s="154"/>
      <c r="AC34" s="154"/>
      <c r="AD34" s="139"/>
      <c r="AE34" s="139"/>
      <c r="AF34" s="139"/>
      <c r="AG34" s="139"/>
      <c r="AH34" s="139"/>
      <c r="AI34" s="139"/>
      <c r="AJ34" s="139"/>
      <c r="AK34" s="139"/>
      <c r="AL34" s="139"/>
      <c r="AM34" s="139"/>
      <c r="AN34" s="139"/>
      <c r="AO34" s="139"/>
      <c r="AP34" s="139"/>
      <c r="AQ34" s="139"/>
      <c r="AR34" s="139"/>
      <c r="AS34" s="139"/>
    </row>
    <row r="35" ht="14.25" customHeight="1">
      <c r="A35" s="210" t="s">
        <v>612</v>
      </c>
      <c r="B35" s="203"/>
      <c r="C35" s="204"/>
      <c r="D35" s="205"/>
      <c r="E35" s="204"/>
      <c r="F35" s="205"/>
      <c r="G35" s="204"/>
      <c r="H35" s="205"/>
      <c r="I35" s="204"/>
      <c r="J35" s="205"/>
      <c r="K35" s="204"/>
      <c r="L35" s="205"/>
      <c r="M35" s="204"/>
      <c r="N35" s="154"/>
      <c r="O35" s="204"/>
      <c r="P35" s="154"/>
      <c r="Q35" s="204"/>
      <c r="R35" s="154"/>
      <c r="S35" s="204"/>
      <c r="T35" s="154"/>
      <c r="U35" s="204"/>
      <c r="V35" s="154"/>
      <c r="W35" s="204"/>
      <c r="X35" s="205"/>
      <c r="Y35" s="153"/>
      <c r="Z35" s="154"/>
      <c r="AA35" s="154"/>
      <c r="AB35" s="154"/>
      <c r="AC35" s="154"/>
      <c r="AD35" s="139"/>
      <c r="AE35" s="139"/>
      <c r="AF35" s="139"/>
      <c r="AG35" s="139"/>
      <c r="AH35" s="139"/>
      <c r="AI35" s="139"/>
      <c r="AJ35" s="139"/>
      <c r="AK35" s="139"/>
      <c r="AL35" s="139"/>
      <c r="AM35" s="139"/>
      <c r="AN35" s="139"/>
      <c r="AO35" s="139"/>
      <c r="AP35" s="139"/>
      <c r="AQ35" s="139"/>
      <c r="AR35" s="139"/>
      <c r="AS35" s="139"/>
    </row>
    <row r="36" ht="14.25" customHeight="1">
      <c r="A36" s="202" t="s">
        <v>613</v>
      </c>
      <c r="B36" s="203" t="s">
        <v>102</v>
      </c>
      <c r="C36" s="204">
        <f>IF('Summary Sheet'!$M$4="Plywood",VLOOKUP($B36,'Pwood &amp; PB List'!$B$4:$V$158,9,FALSE),IF('Summary Sheet'!$M$4="PB w/ Wood Drawers",VLOOKUP($B36,'Pwood &amp; PB List'!$B$4:$V$158,13,FALSE),IF('Summary Sheet'!$M$4="PB w/ PB Drawers",VLOOKUP($B36,'Pwood &amp; PB List'!$B$4:$V$158,17,FALSE))))</f>
        <v>1305.94</v>
      </c>
      <c r="D36" s="205" t="str">
        <f t="shared" ref="D36:D39" si="34">CONCATENATE("GLW-",B36)</f>
        <v>GLW-2DB24</v>
      </c>
      <c r="E36" s="204">
        <f>IF('Summary Sheet'!$M$4="Plywood",VLOOKUP($B36,'Pwood &amp; PB List'!$B$4:$V$158,10,FALSE),IF('Summary Sheet'!$M$4="PB w/ Wood Drawers",VLOOKUP($B36,'Pwood &amp; PB List'!$B$4:$V$158,14,FALSE),IF('Summary Sheet'!$M$4="PB w/ PB Drawers",VLOOKUP($B36,'Pwood &amp; PB List'!$B$4:$V$158,18,FALSE))))</f>
        <v>1269.37</v>
      </c>
      <c r="F36" s="205" t="str">
        <f t="shared" ref="F36:F39" si="35">CONCATENATE("SLO-",B36)</f>
        <v>SLO-2DB24</v>
      </c>
      <c r="G36" s="204">
        <f>IF('Summary Sheet'!$M$4="Plywood",VLOOKUP($B36,'Pwood &amp; PB List'!$B$4:$V$158,11,FALSE),IF('Summary Sheet'!$M$4="PB w/ Wood Drawers",VLOOKUP($B36,'Pwood &amp; PB List'!$B$4:$V$158,15,FALSE),IF('Summary Sheet'!$M$4="PB w/ PB Drawers",VLOOKUP($B36,'Pwood &amp; PB List'!$B$4:$V$158,19,FALSE))))</f>
        <v>1230.5</v>
      </c>
      <c r="H36" s="205" t="str">
        <f t="shared" ref="H36:H39" si="36">CONCATENATE("BLW-",B36)</f>
        <v>BLW-2DB24</v>
      </c>
      <c r="I36" s="204">
        <f>IF('Summary Sheet'!$M$4="Plywood",VLOOKUP($B36,'Pwood &amp; PB List'!$B$4:$V$158,10,FALSE),IF('Summary Sheet'!$M$4="PB w/ Wood Drawers",VLOOKUP($B36,'Pwood &amp; PB List'!$B$4:$V$158,14,FALSE),IF('Summary Sheet'!$M$4="PB w/ PB Drawers",VLOOKUP($B36,'Pwood &amp; PB List'!$B$4:$V$158,18,FALSE))))</f>
        <v>1269.37</v>
      </c>
      <c r="J36" s="205" t="str">
        <f t="shared" ref="J36:J39" si="37">CONCATENATE("WEO-",B36)</f>
        <v>WEO-2DB24</v>
      </c>
      <c r="K36" s="204">
        <f>IF('Summary Sheet'!$M$4="Plywood",VLOOKUP($B36,'Pwood &amp; PB List'!$B$4:$V$158,9,FALSE),IF('Summary Sheet'!$M$4="PB w/ Wood Drawers",VLOOKUP($B36,'Pwood &amp; PB List'!$B$4:$V$158,13,FALSE),IF('Summary Sheet'!$M$4="PB w/ PB Drawers",VLOOKUP($B36,'Pwood &amp; PB List'!$B$4:$V$158,17,FALSE))))</f>
        <v>1305.94</v>
      </c>
      <c r="L36" s="205" t="str">
        <f t="shared" ref="L36:L39" si="38">CONCATENATE("GLG-",B36)</f>
        <v>GLG-2DB24</v>
      </c>
      <c r="M36" s="204">
        <f>IF('Summary Sheet'!$M$4="Plywood",VLOOKUP($B36,'Pwood &amp; PB List'!$B$4:$V$158,12,FALSE),IF('Summary Sheet'!$M$4="PB w/ Wood Drawers",VLOOKUP($B36,'Pwood &amp; PB List'!$B$4:$V$158,16,FALSE),IF('Summary Sheet'!$M$4="PB w/ PB Drawers",VLOOKUP($B36,'Pwood &amp; PB List'!$B$4:$V$158,20,FALSE))))</f>
        <v>1186.57</v>
      </c>
      <c r="N36" s="154" t="str">
        <f t="shared" ref="N36:N39" si="39">CONCATENATE("NAO-",B36)</f>
        <v>NAO-2DB24</v>
      </c>
      <c r="O36" s="204">
        <f>IF('Summary Sheet'!$M$4="Plywood",VLOOKUP($B36,'Pwood &amp; PB List'!$B$4:$V$158,12,FALSE),IF('Summary Sheet'!$M$4="PB w/ Wood Drawers",VLOOKUP($B36,'Pwood &amp; PB List'!$B$4:$V$158,16,FALSE),IF('Summary Sheet'!$M$4="PB w/ PB Drawers",VLOOKUP($B36,'Pwood &amp; PB List'!$B$4:$V$158,20,FALSE))))</f>
        <v>1186.57</v>
      </c>
      <c r="P36" s="154" t="str">
        <f t="shared" ref="P36:P39" si="40">CONCATENATE("WHO-",B36)</f>
        <v>WHO-2DB24</v>
      </c>
      <c r="Q36" s="204">
        <f>IF('Summary Sheet'!$M$4="Plywood",VLOOKUP($B36,'Pwood &amp; PB List'!$B$4:$V$158,9,FALSE),IF('Summary Sheet'!$M$4="PB w/ Wood Drawers",VLOOKUP($B36,'Pwood &amp; PB List'!$B$4:$V$158,13,FALSE),IF('Summary Sheet'!$M$4="PB w/ PB Drawers",VLOOKUP($B36,'Pwood &amp; PB List'!$B$4:$V$158,17,FALSE))))</f>
        <v>1305.94</v>
      </c>
      <c r="R36" s="154" t="str">
        <f t="shared" ref="R36:R39" si="41">CONCATENATE("MAW-",B36)</f>
        <v>MAW-2DB24</v>
      </c>
      <c r="S36" s="204">
        <f>IF('Summary Sheet'!$M$4="Plywood",VLOOKUP($B36,'Pwood &amp; PB List'!$B$4:$V$158,9,FALSE),IF('Summary Sheet'!$M$4="PB w/ Wood Drawers",VLOOKUP($B36,'Pwood &amp; PB List'!$B$4:$V$158,13,FALSE),IF('Summary Sheet'!$M$4="PB w/ PB Drawers",VLOOKUP($B36,'Pwood &amp; PB List'!$B$4:$V$158,17,FALSE))))</f>
        <v>1305.94</v>
      </c>
      <c r="T36" s="154" t="str">
        <f t="shared" ref="T36:T39" si="42">CONCATENATE("MAG-",B36)</f>
        <v>MAG-2DB24</v>
      </c>
      <c r="U36" s="204">
        <f>IF('Summary Sheet'!$M$4="Plywood",VLOOKUP($B36,'Pwood &amp; PB List'!$B$4:$V$158,9,FALSE),IF('Summary Sheet'!$M$4="PB w/ Wood Drawers",VLOOKUP($B36,'Pwood &amp; PB List'!$B$4:$V$158,13,FALSE),IF('Summary Sheet'!$M$4="PB w/ PB Drawers",VLOOKUP($B36,'Pwood &amp; PB List'!$B$4:$V$158,17,FALSE))))</f>
        <v>1305.94</v>
      </c>
      <c r="V36" s="154" t="str">
        <f t="shared" ref="V36:V39" si="43">CONCATENATE("MAB-",B36)</f>
        <v>MAB-2DB24</v>
      </c>
      <c r="W36" s="204">
        <f>IF('Summary Sheet'!$M$4="Plywood",VLOOKUP($B36,'Pwood &amp; PB List'!$B$4:$V$158,9,FALSE),IF('Summary Sheet'!$M$4="PB w/ Wood Drawers",VLOOKUP($B36,'Pwood &amp; PB List'!$B$4:$V$158,13,FALSE),IF('Summary Sheet'!$M$4="PB w/ PB Drawers",VLOOKUP($B36,'Pwood &amp; PB List'!$B$4:$V$158,17,FALSE))))</f>
        <v>1305.94</v>
      </c>
      <c r="X36" s="205" t="str">
        <f t="shared" ref="X36:X39" si="44">CONCATENATE("GLB-",B36)</f>
        <v>GLB-2DB24</v>
      </c>
      <c r="Y36" s="153">
        <v>2.0</v>
      </c>
      <c r="Z36" s="154"/>
      <c r="AA36" s="154"/>
      <c r="AB36" s="154"/>
      <c r="AC36" s="154"/>
      <c r="AD36" s="139"/>
      <c r="AE36" s="139"/>
      <c r="AF36" s="139"/>
      <c r="AG36" s="139"/>
      <c r="AH36" s="139"/>
      <c r="AI36" s="139"/>
      <c r="AJ36" s="139"/>
      <c r="AK36" s="139"/>
      <c r="AL36" s="139"/>
      <c r="AM36" s="139"/>
      <c r="AN36" s="139"/>
      <c r="AO36" s="139"/>
      <c r="AP36" s="139"/>
      <c r="AQ36" s="139"/>
      <c r="AR36" s="139"/>
      <c r="AS36" s="139"/>
    </row>
    <row r="37" ht="14.25" customHeight="1">
      <c r="A37" s="202" t="s">
        <v>614</v>
      </c>
      <c r="B37" s="203" t="s">
        <v>615</v>
      </c>
      <c r="C37" s="204">
        <f>IF('Summary Sheet'!$M$4="Plywood",VLOOKUP($B37,'Pwood &amp; PB List'!$B$4:$V$158,9,FALSE),IF('Summary Sheet'!$M$4="PB w/ Wood Drawers",VLOOKUP($B37,'Pwood &amp; PB List'!$B$4:$V$158,13,FALSE),IF('Summary Sheet'!$M$4="PB w/ PB Drawers",VLOOKUP($B37,'Pwood &amp; PB List'!$B$4:$V$158,17,FALSE))))</f>
        <v>1394.95</v>
      </c>
      <c r="D37" s="205" t="str">
        <f t="shared" si="34"/>
        <v>GLW-2DB27</v>
      </c>
      <c r="E37" s="204">
        <f>IF('Summary Sheet'!$M$4="Plywood",VLOOKUP($B37,'Pwood &amp; PB List'!$B$4:$V$158,10,FALSE),IF('Summary Sheet'!$M$4="PB w/ Wood Drawers",VLOOKUP($B37,'Pwood &amp; PB List'!$B$4:$V$158,14,FALSE),IF('Summary Sheet'!$M$4="PB w/ PB Drawers",VLOOKUP($B37,'Pwood &amp; PB List'!$B$4:$V$158,18,FALSE))))</f>
        <v>1353.78</v>
      </c>
      <c r="F37" s="205" t="str">
        <f t="shared" si="35"/>
        <v>SLO-2DB27</v>
      </c>
      <c r="G37" s="204">
        <f>IF('Summary Sheet'!$M$4="Plywood",VLOOKUP($B37,'Pwood &amp; PB List'!$B$4:$V$158,11,FALSE),IF('Summary Sheet'!$M$4="PB w/ Wood Drawers",VLOOKUP($B37,'Pwood &amp; PB List'!$B$4:$V$158,15,FALSE),IF('Summary Sheet'!$M$4="PB w/ PB Drawers",VLOOKUP($B37,'Pwood &amp; PB List'!$B$4:$V$158,19,FALSE))))</f>
        <v>1309.965</v>
      </c>
      <c r="H37" s="205" t="str">
        <f t="shared" si="36"/>
        <v>BLW-2DB27</v>
      </c>
      <c r="I37" s="204">
        <f>IF('Summary Sheet'!$M$4="Plywood",VLOOKUP($B37,'Pwood &amp; PB List'!$B$4:$V$158,10,FALSE),IF('Summary Sheet'!$M$4="PB w/ Wood Drawers",VLOOKUP($B37,'Pwood &amp; PB List'!$B$4:$V$158,14,FALSE),IF('Summary Sheet'!$M$4="PB w/ PB Drawers",VLOOKUP($B37,'Pwood &amp; PB List'!$B$4:$V$158,18,FALSE))))</f>
        <v>1353.78</v>
      </c>
      <c r="J37" s="205" t="str">
        <f t="shared" si="37"/>
        <v>WEO-2DB27</v>
      </c>
      <c r="K37" s="204">
        <f>IF('Summary Sheet'!$M$4="Plywood",VLOOKUP($B37,'Pwood &amp; PB List'!$B$4:$V$158,9,FALSE),IF('Summary Sheet'!$M$4="PB w/ Wood Drawers",VLOOKUP($B37,'Pwood &amp; PB List'!$B$4:$V$158,13,FALSE),IF('Summary Sheet'!$M$4="PB w/ PB Drawers",VLOOKUP($B37,'Pwood &amp; PB List'!$B$4:$V$158,17,FALSE))))</f>
        <v>1394.95</v>
      </c>
      <c r="L37" s="205" t="str">
        <f t="shared" si="38"/>
        <v>GLG-2DB27</v>
      </c>
      <c r="M37" s="204">
        <f>IF('Summary Sheet'!$M$4="Plywood",VLOOKUP($B37,'Pwood &amp; PB List'!$B$4:$V$158,12,FALSE),IF('Summary Sheet'!$M$4="PB w/ Wood Drawers",VLOOKUP($B37,'Pwood &amp; PB List'!$B$4:$V$158,16,FALSE),IF('Summary Sheet'!$M$4="PB w/ PB Drawers",VLOOKUP($B37,'Pwood &amp; PB List'!$B$4:$V$158,20,FALSE))))</f>
        <v>1260.63</v>
      </c>
      <c r="N37" s="154" t="str">
        <f t="shared" si="39"/>
        <v>NAO-2DB27</v>
      </c>
      <c r="O37" s="204">
        <f>IF('Summary Sheet'!$M$4="Plywood",VLOOKUP($B37,'Pwood &amp; PB List'!$B$4:$V$158,12,FALSE),IF('Summary Sheet'!$M$4="PB w/ Wood Drawers",VLOOKUP($B37,'Pwood &amp; PB List'!$B$4:$V$158,16,FALSE),IF('Summary Sheet'!$M$4="PB w/ PB Drawers",VLOOKUP($B37,'Pwood &amp; PB List'!$B$4:$V$158,20,FALSE))))</f>
        <v>1260.63</v>
      </c>
      <c r="P37" s="154" t="str">
        <f t="shared" si="40"/>
        <v>WHO-2DB27</v>
      </c>
      <c r="Q37" s="204">
        <f>IF('Summary Sheet'!$M$4="Plywood",VLOOKUP($B37,'Pwood &amp; PB List'!$B$4:$V$158,9,FALSE),IF('Summary Sheet'!$M$4="PB w/ Wood Drawers",VLOOKUP($B37,'Pwood &amp; PB List'!$B$4:$V$158,13,FALSE),IF('Summary Sheet'!$M$4="PB w/ PB Drawers",VLOOKUP($B37,'Pwood &amp; PB List'!$B$4:$V$158,17,FALSE))))</f>
        <v>1394.95</v>
      </c>
      <c r="R37" s="154" t="str">
        <f t="shared" si="41"/>
        <v>MAW-2DB27</v>
      </c>
      <c r="S37" s="204">
        <f>IF('Summary Sheet'!$M$4="Plywood",VLOOKUP($B37,'Pwood &amp; PB List'!$B$4:$V$158,9,FALSE),IF('Summary Sheet'!$M$4="PB w/ Wood Drawers",VLOOKUP($B37,'Pwood &amp; PB List'!$B$4:$V$158,13,FALSE),IF('Summary Sheet'!$M$4="PB w/ PB Drawers",VLOOKUP($B37,'Pwood &amp; PB List'!$B$4:$V$158,17,FALSE))))</f>
        <v>1394.95</v>
      </c>
      <c r="T37" s="154" t="str">
        <f t="shared" si="42"/>
        <v>MAG-2DB27</v>
      </c>
      <c r="U37" s="204">
        <f>IF('Summary Sheet'!$M$4="Plywood",VLOOKUP($B37,'Pwood &amp; PB List'!$B$4:$V$158,9,FALSE),IF('Summary Sheet'!$M$4="PB w/ Wood Drawers",VLOOKUP($B37,'Pwood &amp; PB List'!$B$4:$V$158,13,FALSE),IF('Summary Sheet'!$M$4="PB w/ PB Drawers",VLOOKUP($B37,'Pwood &amp; PB List'!$B$4:$V$158,17,FALSE))))</f>
        <v>1394.95</v>
      </c>
      <c r="V37" s="154" t="str">
        <f t="shared" si="43"/>
        <v>MAB-2DB27</v>
      </c>
      <c r="W37" s="204">
        <f>IF('Summary Sheet'!$M$4="Plywood",VLOOKUP($B37,'Pwood &amp; PB List'!$B$4:$V$158,9,FALSE),IF('Summary Sheet'!$M$4="PB w/ Wood Drawers",VLOOKUP($B37,'Pwood &amp; PB List'!$B$4:$V$158,13,FALSE),IF('Summary Sheet'!$M$4="PB w/ PB Drawers",VLOOKUP($B37,'Pwood &amp; PB List'!$B$4:$V$158,17,FALSE))))</f>
        <v>1394.95</v>
      </c>
      <c r="X37" s="205" t="str">
        <f t="shared" si="44"/>
        <v>GLB-2DB27</v>
      </c>
      <c r="Y37" s="153">
        <v>2.0</v>
      </c>
      <c r="Z37" s="154"/>
      <c r="AA37" s="154"/>
      <c r="AB37" s="154"/>
      <c r="AC37" s="154"/>
      <c r="AD37" s="139"/>
      <c r="AE37" s="139"/>
      <c r="AF37" s="139"/>
      <c r="AG37" s="139"/>
      <c r="AH37" s="139"/>
      <c r="AI37" s="139"/>
      <c r="AJ37" s="139"/>
      <c r="AK37" s="139"/>
      <c r="AL37" s="139"/>
      <c r="AM37" s="139"/>
      <c r="AN37" s="139"/>
      <c r="AO37" s="139"/>
      <c r="AP37" s="139"/>
      <c r="AQ37" s="139"/>
      <c r="AR37" s="139"/>
      <c r="AS37" s="139"/>
    </row>
    <row r="38" ht="14.25" customHeight="1">
      <c r="A38" s="202" t="s">
        <v>616</v>
      </c>
      <c r="B38" s="203" t="s">
        <v>104</v>
      </c>
      <c r="C38" s="204">
        <f>IF('Summary Sheet'!$M$4="Plywood",VLOOKUP($B38,'Pwood &amp; PB List'!$B$4:$V$158,9,FALSE),IF('Summary Sheet'!$M$4="PB w/ Wood Drawers",VLOOKUP($B38,'Pwood &amp; PB List'!$B$4:$V$158,13,FALSE),IF('Summary Sheet'!$M$4="PB w/ PB Drawers",VLOOKUP($B38,'Pwood &amp; PB List'!$B$4:$V$158,17,FALSE))))</f>
        <v>1495</v>
      </c>
      <c r="D38" s="205" t="str">
        <f t="shared" si="34"/>
        <v>GLW-2DB30</v>
      </c>
      <c r="E38" s="204">
        <f>IF('Summary Sheet'!$M$4="Plywood",VLOOKUP($B38,'Pwood &amp; PB List'!$B$4:$V$158,10,FALSE),IF('Summary Sheet'!$M$4="PB w/ Wood Drawers",VLOOKUP($B38,'Pwood &amp; PB List'!$B$4:$V$158,14,FALSE),IF('Summary Sheet'!$M$4="PB w/ PB Drawers",VLOOKUP($B38,'Pwood &amp; PB List'!$B$4:$V$158,18,FALSE))))</f>
        <v>1449.23</v>
      </c>
      <c r="F38" s="205" t="str">
        <f t="shared" si="35"/>
        <v>SLO-2DB30</v>
      </c>
      <c r="G38" s="204">
        <f>IF('Summary Sheet'!$M$4="Plywood",VLOOKUP($B38,'Pwood &amp; PB List'!$B$4:$V$158,11,FALSE),IF('Summary Sheet'!$M$4="PB w/ Wood Drawers",VLOOKUP($B38,'Pwood &amp; PB List'!$B$4:$V$158,15,FALSE),IF('Summary Sheet'!$M$4="PB w/ PB Drawers",VLOOKUP($B38,'Pwood &amp; PB List'!$B$4:$V$158,19,FALSE))))</f>
        <v>1400.47</v>
      </c>
      <c r="H38" s="205" t="str">
        <f t="shared" si="36"/>
        <v>BLW-2DB30</v>
      </c>
      <c r="I38" s="204">
        <f>IF('Summary Sheet'!$M$4="Plywood",VLOOKUP($B38,'Pwood &amp; PB List'!$B$4:$V$158,10,FALSE),IF('Summary Sheet'!$M$4="PB w/ Wood Drawers",VLOOKUP($B38,'Pwood &amp; PB List'!$B$4:$V$158,14,FALSE),IF('Summary Sheet'!$M$4="PB w/ PB Drawers",VLOOKUP($B38,'Pwood &amp; PB List'!$B$4:$V$158,18,FALSE))))</f>
        <v>1449.23</v>
      </c>
      <c r="J38" s="205" t="str">
        <f t="shared" si="37"/>
        <v>WEO-2DB30</v>
      </c>
      <c r="K38" s="204">
        <f>IF('Summary Sheet'!$M$4="Plywood",VLOOKUP($B38,'Pwood &amp; PB List'!$B$4:$V$158,9,FALSE),IF('Summary Sheet'!$M$4="PB w/ Wood Drawers",VLOOKUP($B38,'Pwood &amp; PB List'!$B$4:$V$158,13,FALSE),IF('Summary Sheet'!$M$4="PB w/ PB Drawers",VLOOKUP($B38,'Pwood &amp; PB List'!$B$4:$V$158,17,FALSE))))</f>
        <v>1495</v>
      </c>
      <c r="L38" s="205" t="str">
        <f t="shared" si="38"/>
        <v>GLG-2DB30</v>
      </c>
      <c r="M38" s="204">
        <f>IF('Summary Sheet'!$M$4="Plywood",VLOOKUP($B38,'Pwood &amp; PB List'!$B$4:$V$158,12,FALSE),IF('Summary Sheet'!$M$4="PB w/ Wood Drawers",VLOOKUP($B38,'Pwood &amp; PB List'!$B$4:$V$158,16,FALSE),IF('Summary Sheet'!$M$4="PB w/ PB Drawers",VLOOKUP($B38,'Pwood &amp; PB List'!$B$4:$V$158,20,FALSE))))</f>
        <v>1345.615</v>
      </c>
      <c r="N38" s="154" t="str">
        <f t="shared" si="39"/>
        <v>NAO-2DB30</v>
      </c>
      <c r="O38" s="204">
        <f>IF('Summary Sheet'!$M$4="Plywood",VLOOKUP($B38,'Pwood &amp; PB List'!$B$4:$V$158,12,FALSE),IF('Summary Sheet'!$M$4="PB w/ Wood Drawers",VLOOKUP($B38,'Pwood &amp; PB List'!$B$4:$V$158,16,FALSE),IF('Summary Sheet'!$M$4="PB w/ PB Drawers",VLOOKUP($B38,'Pwood &amp; PB List'!$B$4:$V$158,20,FALSE))))</f>
        <v>1345.615</v>
      </c>
      <c r="P38" s="154" t="str">
        <f t="shared" si="40"/>
        <v>WHO-2DB30</v>
      </c>
      <c r="Q38" s="204">
        <f>IF('Summary Sheet'!$M$4="Plywood",VLOOKUP($B38,'Pwood &amp; PB List'!$B$4:$V$158,9,FALSE),IF('Summary Sheet'!$M$4="PB w/ Wood Drawers",VLOOKUP($B38,'Pwood &amp; PB List'!$B$4:$V$158,13,FALSE),IF('Summary Sheet'!$M$4="PB w/ PB Drawers",VLOOKUP($B38,'Pwood &amp; PB List'!$B$4:$V$158,17,FALSE))))</f>
        <v>1495</v>
      </c>
      <c r="R38" s="154" t="str">
        <f t="shared" si="41"/>
        <v>MAW-2DB30</v>
      </c>
      <c r="S38" s="204">
        <f>IF('Summary Sheet'!$M$4="Plywood",VLOOKUP($B38,'Pwood &amp; PB List'!$B$4:$V$158,9,FALSE),IF('Summary Sheet'!$M$4="PB w/ Wood Drawers",VLOOKUP($B38,'Pwood &amp; PB List'!$B$4:$V$158,13,FALSE),IF('Summary Sheet'!$M$4="PB w/ PB Drawers",VLOOKUP($B38,'Pwood &amp; PB List'!$B$4:$V$158,17,FALSE))))</f>
        <v>1495</v>
      </c>
      <c r="T38" s="154" t="str">
        <f t="shared" si="42"/>
        <v>MAG-2DB30</v>
      </c>
      <c r="U38" s="204">
        <f>IF('Summary Sheet'!$M$4="Plywood",VLOOKUP($B38,'Pwood &amp; PB List'!$B$4:$V$158,9,FALSE),IF('Summary Sheet'!$M$4="PB w/ Wood Drawers",VLOOKUP($B38,'Pwood &amp; PB List'!$B$4:$V$158,13,FALSE),IF('Summary Sheet'!$M$4="PB w/ PB Drawers",VLOOKUP($B38,'Pwood &amp; PB List'!$B$4:$V$158,17,FALSE))))</f>
        <v>1495</v>
      </c>
      <c r="V38" s="154" t="str">
        <f t="shared" si="43"/>
        <v>MAB-2DB30</v>
      </c>
      <c r="W38" s="204">
        <f>IF('Summary Sheet'!$M$4="Plywood",VLOOKUP($B38,'Pwood &amp; PB List'!$B$4:$V$158,9,FALSE),IF('Summary Sheet'!$M$4="PB w/ Wood Drawers",VLOOKUP($B38,'Pwood &amp; PB List'!$B$4:$V$158,13,FALSE),IF('Summary Sheet'!$M$4="PB w/ PB Drawers",VLOOKUP($B38,'Pwood &amp; PB List'!$B$4:$V$158,17,FALSE))))</f>
        <v>1495</v>
      </c>
      <c r="X38" s="205" t="str">
        <f t="shared" si="44"/>
        <v>GLB-2DB30</v>
      </c>
      <c r="Y38" s="153">
        <v>2.0</v>
      </c>
      <c r="Z38" s="154"/>
      <c r="AA38" s="154"/>
      <c r="AB38" s="154"/>
      <c r="AC38" s="154"/>
      <c r="AD38" s="139"/>
      <c r="AE38" s="139"/>
      <c r="AF38" s="139"/>
      <c r="AG38" s="139"/>
      <c r="AH38" s="139"/>
      <c r="AI38" s="139"/>
      <c r="AJ38" s="139"/>
      <c r="AK38" s="139"/>
      <c r="AL38" s="139"/>
      <c r="AM38" s="139"/>
      <c r="AN38" s="139"/>
      <c r="AO38" s="139"/>
      <c r="AP38" s="139"/>
      <c r="AQ38" s="139"/>
      <c r="AR38" s="139"/>
      <c r="AS38" s="139"/>
    </row>
    <row r="39" ht="14.25" customHeight="1">
      <c r="A39" s="202" t="s">
        <v>617</v>
      </c>
      <c r="B39" s="203" t="s">
        <v>106</v>
      </c>
      <c r="C39" s="204">
        <f>IF('Summary Sheet'!$M$4="Plywood",VLOOKUP($B39,'Pwood &amp; PB List'!$B$4:$V$158,9,FALSE),IF('Summary Sheet'!$M$4="PB w/ Wood Drawers",VLOOKUP($B39,'Pwood &amp; PB List'!$B$4:$V$158,13,FALSE),IF('Summary Sheet'!$M$4="PB w/ PB Drawers",VLOOKUP($B39,'Pwood &amp; PB List'!$B$4:$V$158,17,FALSE))))</f>
        <v>1673.02</v>
      </c>
      <c r="D39" s="205" t="str">
        <f t="shared" si="34"/>
        <v>GLW-2DB36</v>
      </c>
      <c r="E39" s="204">
        <f>IF('Summary Sheet'!$M$4="Plywood",VLOOKUP($B39,'Pwood &amp; PB List'!$B$4:$V$158,10,FALSE),IF('Summary Sheet'!$M$4="PB w/ Wood Drawers",VLOOKUP($B39,'Pwood &amp; PB List'!$B$4:$V$158,14,FALSE),IF('Summary Sheet'!$M$4="PB w/ PB Drawers",VLOOKUP($B39,'Pwood &amp; PB List'!$B$4:$V$158,18,FALSE))))</f>
        <v>1618.165</v>
      </c>
      <c r="F39" s="205" t="str">
        <f t="shared" si="35"/>
        <v>SLO-2DB36</v>
      </c>
      <c r="G39" s="204">
        <f>IF('Summary Sheet'!$M$4="Plywood",VLOOKUP($B39,'Pwood &amp; PB List'!$B$4:$V$158,11,FALSE),IF('Summary Sheet'!$M$4="PB w/ Wood Drawers",VLOOKUP($B39,'Pwood &amp; PB List'!$B$4:$V$158,15,FALSE),IF('Summary Sheet'!$M$4="PB w/ PB Drawers",VLOOKUP($B39,'Pwood &amp; PB List'!$B$4:$V$158,19,FALSE))))</f>
        <v>1559.63</v>
      </c>
      <c r="H39" s="205" t="str">
        <f t="shared" si="36"/>
        <v>BLW-2DB36</v>
      </c>
      <c r="I39" s="204">
        <f>IF('Summary Sheet'!$M$4="Plywood",VLOOKUP($B39,'Pwood &amp; PB List'!$B$4:$V$158,10,FALSE),IF('Summary Sheet'!$M$4="PB w/ Wood Drawers",VLOOKUP($B39,'Pwood &amp; PB List'!$B$4:$V$158,14,FALSE),IF('Summary Sheet'!$M$4="PB w/ PB Drawers",VLOOKUP($B39,'Pwood &amp; PB List'!$B$4:$V$158,18,FALSE))))</f>
        <v>1618.165</v>
      </c>
      <c r="J39" s="205" t="str">
        <f t="shared" si="37"/>
        <v>WEO-2DB36</v>
      </c>
      <c r="K39" s="204">
        <f>IF('Summary Sheet'!$M$4="Plywood",VLOOKUP($B39,'Pwood &amp; PB List'!$B$4:$V$158,9,FALSE),IF('Summary Sheet'!$M$4="PB w/ Wood Drawers",VLOOKUP($B39,'Pwood &amp; PB List'!$B$4:$V$158,13,FALSE),IF('Summary Sheet'!$M$4="PB w/ PB Drawers",VLOOKUP($B39,'Pwood &amp; PB List'!$B$4:$V$158,17,FALSE))))</f>
        <v>1673.02</v>
      </c>
      <c r="L39" s="205" t="str">
        <f t="shared" si="38"/>
        <v>GLG-2DB36</v>
      </c>
      <c r="M39" s="204">
        <f>IF('Summary Sheet'!$M$4="Plywood",VLOOKUP($B39,'Pwood &amp; PB List'!$B$4:$V$158,12,FALSE),IF('Summary Sheet'!$M$4="PB w/ Wood Drawers",VLOOKUP($B39,'Pwood &amp; PB List'!$B$4:$V$158,16,FALSE),IF('Summary Sheet'!$M$4="PB w/ PB Drawers",VLOOKUP($B39,'Pwood &amp; PB List'!$B$4:$V$158,20,FALSE))))</f>
        <v>1493.735</v>
      </c>
      <c r="N39" s="154" t="str">
        <f t="shared" si="39"/>
        <v>NAO-2DB36</v>
      </c>
      <c r="O39" s="204">
        <f>IF('Summary Sheet'!$M$4="Plywood",VLOOKUP($B39,'Pwood &amp; PB List'!$B$4:$V$158,12,FALSE),IF('Summary Sheet'!$M$4="PB w/ Wood Drawers",VLOOKUP($B39,'Pwood &amp; PB List'!$B$4:$V$158,16,FALSE),IF('Summary Sheet'!$M$4="PB w/ PB Drawers",VLOOKUP($B39,'Pwood &amp; PB List'!$B$4:$V$158,20,FALSE))))</f>
        <v>1493.735</v>
      </c>
      <c r="P39" s="154" t="str">
        <f t="shared" si="40"/>
        <v>WHO-2DB36</v>
      </c>
      <c r="Q39" s="204">
        <f>IF('Summary Sheet'!$M$4="Plywood",VLOOKUP($B39,'Pwood &amp; PB List'!$B$4:$V$158,9,FALSE),IF('Summary Sheet'!$M$4="PB w/ Wood Drawers",VLOOKUP($B39,'Pwood &amp; PB List'!$B$4:$V$158,13,FALSE),IF('Summary Sheet'!$M$4="PB w/ PB Drawers",VLOOKUP($B39,'Pwood &amp; PB List'!$B$4:$V$158,17,FALSE))))</f>
        <v>1673.02</v>
      </c>
      <c r="R39" s="154" t="str">
        <f t="shared" si="41"/>
        <v>MAW-2DB36</v>
      </c>
      <c r="S39" s="204">
        <f>IF('Summary Sheet'!$M$4="Plywood",VLOOKUP($B39,'Pwood &amp; PB List'!$B$4:$V$158,9,FALSE),IF('Summary Sheet'!$M$4="PB w/ Wood Drawers",VLOOKUP($B39,'Pwood &amp; PB List'!$B$4:$V$158,13,FALSE),IF('Summary Sheet'!$M$4="PB w/ PB Drawers",VLOOKUP($B39,'Pwood &amp; PB List'!$B$4:$V$158,17,FALSE))))</f>
        <v>1673.02</v>
      </c>
      <c r="T39" s="154" t="str">
        <f t="shared" si="42"/>
        <v>MAG-2DB36</v>
      </c>
      <c r="U39" s="204">
        <f>IF('Summary Sheet'!$M$4="Plywood",VLOOKUP($B39,'Pwood &amp; PB List'!$B$4:$V$158,9,FALSE),IF('Summary Sheet'!$M$4="PB w/ Wood Drawers",VLOOKUP($B39,'Pwood &amp; PB List'!$B$4:$V$158,13,FALSE),IF('Summary Sheet'!$M$4="PB w/ PB Drawers",VLOOKUP($B39,'Pwood &amp; PB List'!$B$4:$V$158,17,FALSE))))</f>
        <v>1673.02</v>
      </c>
      <c r="V39" s="154" t="str">
        <f t="shared" si="43"/>
        <v>MAB-2DB36</v>
      </c>
      <c r="W39" s="204">
        <f>IF('Summary Sheet'!$M$4="Plywood",VLOOKUP($B39,'Pwood &amp; PB List'!$B$4:$V$158,9,FALSE),IF('Summary Sheet'!$M$4="PB w/ Wood Drawers",VLOOKUP($B39,'Pwood &amp; PB List'!$B$4:$V$158,13,FALSE),IF('Summary Sheet'!$M$4="PB w/ PB Drawers",VLOOKUP($B39,'Pwood &amp; PB List'!$B$4:$V$158,17,FALSE))))</f>
        <v>1673.02</v>
      </c>
      <c r="X39" s="205" t="str">
        <f t="shared" si="44"/>
        <v>GLB-2DB36</v>
      </c>
      <c r="Y39" s="153">
        <v>2.0</v>
      </c>
      <c r="Z39" s="154"/>
      <c r="AA39" s="154"/>
      <c r="AB39" s="154"/>
      <c r="AC39" s="154"/>
      <c r="AD39" s="139"/>
      <c r="AE39" s="139"/>
      <c r="AF39" s="139"/>
      <c r="AG39" s="139"/>
      <c r="AH39" s="139"/>
      <c r="AI39" s="139"/>
      <c r="AJ39" s="139"/>
      <c r="AK39" s="139"/>
      <c r="AL39" s="139"/>
      <c r="AM39" s="139"/>
      <c r="AN39" s="139"/>
      <c r="AO39" s="139"/>
      <c r="AP39" s="139"/>
      <c r="AQ39" s="139"/>
      <c r="AR39" s="139"/>
      <c r="AS39" s="139"/>
    </row>
    <row r="40" ht="14.25" customHeight="1">
      <c r="A40" s="210" t="s">
        <v>618</v>
      </c>
      <c r="B40" s="203"/>
      <c r="C40" s="204"/>
      <c r="D40" s="205"/>
      <c r="E40" s="204"/>
      <c r="F40" s="205"/>
      <c r="G40" s="204"/>
      <c r="H40" s="205"/>
      <c r="I40" s="204"/>
      <c r="J40" s="205"/>
      <c r="K40" s="204"/>
      <c r="L40" s="205"/>
      <c r="M40" s="204"/>
      <c r="N40" s="154"/>
      <c r="O40" s="204"/>
      <c r="P40" s="154"/>
      <c r="Q40" s="204"/>
      <c r="R40" s="154"/>
      <c r="S40" s="204"/>
      <c r="T40" s="154"/>
      <c r="U40" s="204"/>
      <c r="V40" s="154"/>
      <c r="W40" s="204"/>
      <c r="X40" s="205"/>
      <c r="Y40" s="153"/>
      <c r="Z40" s="154"/>
      <c r="AA40" s="154"/>
      <c r="AB40" s="154"/>
      <c r="AC40" s="154"/>
      <c r="AD40" s="139"/>
      <c r="AE40" s="139"/>
      <c r="AF40" s="139"/>
      <c r="AG40" s="139"/>
      <c r="AH40" s="139"/>
      <c r="AI40" s="139"/>
      <c r="AJ40" s="139"/>
      <c r="AK40" s="139"/>
      <c r="AL40" s="139"/>
      <c r="AM40" s="139"/>
      <c r="AN40" s="139"/>
      <c r="AO40" s="139"/>
      <c r="AP40" s="139"/>
      <c r="AQ40" s="139"/>
      <c r="AR40" s="139"/>
      <c r="AS40" s="139"/>
    </row>
    <row r="41" ht="14.25" customHeight="1">
      <c r="A41" s="202" t="s">
        <v>619</v>
      </c>
      <c r="B41" s="203" t="s">
        <v>620</v>
      </c>
      <c r="C41" s="204">
        <f>IF('Summary Sheet'!$M$4="Plywood",VLOOKUP($B41,'Pwood &amp; PB List'!$B$4:$V$158,9,FALSE),IF('Summary Sheet'!$M$4="PB w/ Wood Drawers",VLOOKUP($B41,'Pwood &amp; PB List'!$B$4:$V$158,13,FALSE),IF('Summary Sheet'!$M$4="PB w/ PB Drawers",VLOOKUP($B41,'Pwood &amp; PB List'!$B$4:$V$158,17,FALSE))))</f>
        <v>769.695</v>
      </c>
      <c r="D41" s="205" t="str">
        <f t="shared" ref="D41:D43" si="45">CONCATENATE("GLW-",B41)</f>
        <v>GLW-BSR06</v>
      </c>
      <c r="E41" s="204">
        <f>IF('Summary Sheet'!$M$4="Plywood",VLOOKUP($B41,'Pwood &amp; PB List'!$B$4:$V$158,10,FALSE),IF('Summary Sheet'!$M$4="PB w/ Wood Drawers",VLOOKUP($B41,'Pwood &amp; PB List'!$B$4:$V$158,14,FALSE),IF('Summary Sheet'!$M$4="PB w/ PB Drawers",VLOOKUP($B41,'Pwood &amp; PB List'!$B$4:$V$158,18,FALSE))))</f>
        <v>760.725</v>
      </c>
      <c r="F41" s="205" t="str">
        <f t="shared" ref="F41:F43" si="46">CONCATENATE("SLO-",B41)</f>
        <v>SLO-BSR06</v>
      </c>
      <c r="G41" s="204">
        <f>IF('Summary Sheet'!$M$4="Plywood",VLOOKUP($B41,'Pwood &amp; PB List'!$B$4:$V$158,11,FALSE),IF('Summary Sheet'!$M$4="PB w/ Wood Drawers",VLOOKUP($B41,'Pwood &amp; PB List'!$B$4:$V$158,15,FALSE),IF('Summary Sheet'!$M$4="PB w/ PB Drawers",VLOOKUP($B41,'Pwood &amp; PB List'!$B$4:$V$158,19,FALSE))))</f>
        <v>751.065</v>
      </c>
      <c r="H41" s="205" t="str">
        <f t="shared" ref="H41:H43" si="47">CONCATENATE("BLW-",B41)</f>
        <v>BLW-BSR06</v>
      </c>
      <c r="I41" s="204">
        <f>IF('Summary Sheet'!$M$4="Plywood",VLOOKUP($B41,'Pwood &amp; PB List'!$B$4:$V$158,10,FALSE),IF('Summary Sheet'!$M$4="PB w/ Wood Drawers",VLOOKUP($B41,'Pwood &amp; PB List'!$B$4:$V$158,14,FALSE),IF('Summary Sheet'!$M$4="PB w/ PB Drawers",VLOOKUP($B41,'Pwood &amp; PB List'!$B$4:$V$158,18,FALSE))))</f>
        <v>760.725</v>
      </c>
      <c r="J41" s="205" t="str">
        <f t="shared" ref="J41:J43" si="48">CONCATENATE("WEO-",B41)</f>
        <v>WEO-BSR06</v>
      </c>
      <c r="K41" s="204">
        <f>IF('Summary Sheet'!$M$4="Plywood",VLOOKUP($B41,'Pwood &amp; PB List'!$B$4:$V$158,9,FALSE),IF('Summary Sheet'!$M$4="PB w/ Wood Drawers",VLOOKUP($B41,'Pwood &amp; PB List'!$B$4:$V$158,13,FALSE),IF('Summary Sheet'!$M$4="PB w/ PB Drawers",VLOOKUP($B41,'Pwood &amp; PB List'!$B$4:$V$158,17,FALSE))))</f>
        <v>769.695</v>
      </c>
      <c r="L41" s="205" t="str">
        <f t="shared" ref="L41:L43" si="49">CONCATENATE("GLG-",B41)</f>
        <v>GLG-BSR06</v>
      </c>
      <c r="M41" s="204">
        <f>IF('Summary Sheet'!$M$4="Plywood",VLOOKUP($B41,'Pwood &amp; PB List'!$B$4:$V$158,12,FALSE),IF('Summary Sheet'!$M$4="PB w/ Wood Drawers",VLOOKUP($B41,'Pwood &amp; PB List'!$B$4:$V$158,16,FALSE),IF('Summary Sheet'!$M$4="PB w/ PB Drawers",VLOOKUP($B41,'Pwood &amp; PB List'!$B$4:$V$158,20,FALSE))))</f>
        <v>740.255</v>
      </c>
      <c r="N41" s="154" t="str">
        <f t="shared" ref="N41:N43" si="50">CONCATENATE("NAO-",B41)</f>
        <v>NAO-BSR06</v>
      </c>
      <c r="O41" s="204">
        <f>IF('Summary Sheet'!$M$4="Plywood",VLOOKUP($B41,'Pwood &amp; PB List'!$B$4:$V$158,12,FALSE),IF('Summary Sheet'!$M$4="PB w/ Wood Drawers",VLOOKUP($B41,'Pwood &amp; PB List'!$B$4:$V$158,16,FALSE),IF('Summary Sheet'!$M$4="PB w/ PB Drawers",VLOOKUP($B41,'Pwood &amp; PB List'!$B$4:$V$158,20,FALSE))))</f>
        <v>740.255</v>
      </c>
      <c r="P41" s="154" t="str">
        <f t="shared" ref="P41:P43" si="51">CONCATENATE("WHO-",B41)</f>
        <v>WHO-BSR06</v>
      </c>
      <c r="Q41" s="204">
        <f>IF('Summary Sheet'!$M$4="Plywood",VLOOKUP($B41,'Pwood &amp; PB List'!$B$4:$V$158,9,FALSE),IF('Summary Sheet'!$M$4="PB w/ Wood Drawers",VLOOKUP($B41,'Pwood &amp; PB List'!$B$4:$V$158,13,FALSE),IF('Summary Sheet'!$M$4="PB w/ PB Drawers",VLOOKUP($B41,'Pwood &amp; PB List'!$B$4:$V$158,17,FALSE))))</f>
        <v>769.695</v>
      </c>
      <c r="R41" s="154" t="str">
        <f t="shared" ref="R41:R43" si="52">CONCATENATE("MAW-",B41)</f>
        <v>MAW-BSR06</v>
      </c>
      <c r="S41" s="204">
        <f>IF('Summary Sheet'!$M$4="Plywood",VLOOKUP($B41,'Pwood &amp; PB List'!$B$4:$V$158,9,FALSE),IF('Summary Sheet'!$M$4="PB w/ Wood Drawers",VLOOKUP($B41,'Pwood &amp; PB List'!$B$4:$V$158,13,FALSE),IF('Summary Sheet'!$M$4="PB w/ PB Drawers",VLOOKUP($B41,'Pwood &amp; PB List'!$B$4:$V$158,17,FALSE))))</f>
        <v>769.695</v>
      </c>
      <c r="T41" s="154" t="str">
        <f t="shared" ref="T41:T43" si="53">CONCATENATE("MAG-",B41)</f>
        <v>MAG-BSR06</v>
      </c>
      <c r="U41" s="204">
        <f>IF('Summary Sheet'!$M$4="Plywood",VLOOKUP($B41,'Pwood &amp; PB List'!$B$4:$V$158,9,FALSE),IF('Summary Sheet'!$M$4="PB w/ Wood Drawers",VLOOKUP($B41,'Pwood &amp; PB List'!$B$4:$V$158,13,FALSE),IF('Summary Sheet'!$M$4="PB w/ PB Drawers",VLOOKUP($B41,'Pwood &amp; PB List'!$B$4:$V$158,17,FALSE))))</f>
        <v>769.695</v>
      </c>
      <c r="V41" s="154" t="str">
        <f t="shared" ref="V41:V43" si="54">CONCATENATE("MAB-",B41)</f>
        <v>MAB-BSR06</v>
      </c>
      <c r="W41" s="204">
        <f>IF('Summary Sheet'!$M$4="Plywood",VLOOKUP($B41,'Pwood &amp; PB List'!$B$4:$V$158,9,FALSE),IF('Summary Sheet'!$M$4="PB w/ Wood Drawers",VLOOKUP($B41,'Pwood &amp; PB List'!$B$4:$V$158,13,FALSE),IF('Summary Sheet'!$M$4="PB w/ PB Drawers",VLOOKUP($B41,'Pwood &amp; PB List'!$B$4:$V$158,17,FALSE))))</f>
        <v>769.695</v>
      </c>
      <c r="X41" s="205" t="str">
        <f t="shared" ref="X41:X43" si="55">CONCATENATE("GLB-",B41)</f>
        <v>GLB-BSR06</v>
      </c>
      <c r="Y41" s="153">
        <v>1.0</v>
      </c>
      <c r="Z41" s="154"/>
      <c r="AA41" s="154"/>
      <c r="AB41" s="154"/>
      <c r="AC41" s="154"/>
      <c r="AD41" s="139"/>
      <c r="AE41" s="139"/>
      <c r="AF41" s="139"/>
      <c r="AG41" s="139"/>
      <c r="AH41" s="139"/>
      <c r="AI41" s="139"/>
      <c r="AJ41" s="139"/>
      <c r="AK41" s="139"/>
      <c r="AL41" s="139"/>
      <c r="AM41" s="139"/>
      <c r="AN41" s="139"/>
      <c r="AO41" s="139"/>
      <c r="AP41" s="139"/>
      <c r="AQ41" s="139"/>
      <c r="AR41" s="139"/>
      <c r="AS41" s="139"/>
    </row>
    <row r="42" ht="14.25" customHeight="1">
      <c r="A42" s="202" t="s">
        <v>621</v>
      </c>
      <c r="B42" s="203" t="s">
        <v>622</v>
      </c>
      <c r="C42" s="204">
        <f>IF('Summary Sheet'!$M$4="Plywood",VLOOKUP($B42,'Pwood &amp; PB List'!$B$4:$V$158,9,FALSE),IF('Summary Sheet'!$M$4="PB w/ Wood Drawers",VLOOKUP($B42,'Pwood &amp; PB List'!$B$4:$V$158,13,FALSE),IF('Summary Sheet'!$M$4="PB w/ PB Drawers",VLOOKUP($B42,'Pwood &amp; PB List'!$B$4:$V$158,17,FALSE))))</f>
        <v>827.77</v>
      </c>
      <c r="D42" s="205" t="str">
        <f t="shared" si="45"/>
        <v>GLW-BSR09</v>
      </c>
      <c r="E42" s="204">
        <f>IF('Summary Sheet'!$M$4="Plywood",VLOOKUP($B42,'Pwood &amp; PB List'!$B$4:$V$158,10,FALSE),IF('Summary Sheet'!$M$4="PB w/ Wood Drawers",VLOOKUP($B42,'Pwood &amp; PB List'!$B$4:$V$158,14,FALSE),IF('Summary Sheet'!$M$4="PB w/ PB Drawers",VLOOKUP($B42,'Pwood &amp; PB List'!$B$4:$V$158,18,FALSE))))</f>
        <v>814.2</v>
      </c>
      <c r="F42" s="205" t="str">
        <f t="shared" si="46"/>
        <v>SLO-BSR09</v>
      </c>
      <c r="G42" s="204">
        <f>IF('Summary Sheet'!$M$4="Plywood",VLOOKUP($B42,'Pwood &amp; PB List'!$B$4:$V$158,11,FALSE),IF('Summary Sheet'!$M$4="PB w/ Wood Drawers",VLOOKUP($B42,'Pwood &amp; PB List'!$B$4:$V$158,15,FALSE),IF('Summary Sheet'!$M$4="PB w/ PB Drawers",VLOOKUP($B42,'Pwood &amp; PB List'!$B$4:$V$158,19,FALSE))))</f>
        <v>799.595</v>
      </c>
      <c r="H42" s="205" t="str">
        <f t="shared" si="47"/>
        <v>BLW-BSR09</v>
      </c>
      <c r="I42" s="204">
        <f>IF('Summary Sheet'!$M$4="Plywood",VLOOKUP($B42,'Pwood &amp; PB List'!$B$4:$V$158,10,FALSE),IF('Summary Sheet'!$M$4="PB w/ Wood Drawers",VLOOKUP($B42,'Pwood &amp; PB List'!$B$4:$V$158,14,FALSE),IF('Summary Sheet'!$M$4="PB w/ PB Drawers",VLOOKUP($B42,'Pwood &amp; PB List'!$B$4:$V$158,18,FALSE))))</f>
        <v>814.2</v>
      </c>
      <c r="J42" s="205" t="str">
        <f t="shared" si="48"/>
        <v>WEO-BSR09</v>
      </c>
      <c r="K42" s="204">
        <f>IF('Summary Sheet'!$M$4="Plywood",VLOOKUP($B42,'Pwood &amp; PB List'!$B$4:$V$158,9,FALSE),IF('Summary Sheet'!$M$4="PB w/ Wood Drawers",VLOOKUP($B42,'Pwood &amp; PB List'!$B$4:$V$158,13,FALSE),IF('Summary Sheet'!$M$4="PB w/ PB Drawers",VLOOKUP($B42,'Pwood &amp; PB List'!$B$4:$V$158,17,FALSE))))</f>
        <v>827.77</v>
      </c>
      <c r="L42" s="205" t="str">
        <f t="shared" si="49"/>
        <v>GLG-BSR09</v>
      </c>
      <c r="M42" s="204">
        <f>IF('Summary Sheet'!$M$4="Plywood",VLOOKUP($B42,'Pwood &amp; PB List'!$B$4:$V$158,12,FALSE),IF('Summary Sheet'!$M$4="PB w/ Wood Drawers",VLOOKUP($B42,'Pwood &amp; PB List'!$B$4:$V$158,16,FALSE),IF('Summary Sheet'!$M$4="PB w/ PB Drawers",VLOOKUP($B42,'Pwood &amp; PB List'!$B$4:$V$158,20,FALSE))))</f>
        <v>783.265</v>
      </c>
      <c r="N42" s="154" t="str">
        <f t="shared" si="50"/>
        <v>NAO-BSR09</v>
      </c>
      <c r="O42" s="204">
        <f>IF('Summary Sheet'!$M$4="Plywood",VLOOKUP($B42,'Pwood &amp; PB List'!$B$4:$V$158,12,FALSE),IF('Summary Sheet'!$M$4="PB w/ Wood Drawers",VLOOKUP($B42,'Pwood &amp; PB List'!$B$4:$V$158,16,FALSE),IF('Summary Sheet'!$M$4="PB w/ PB Drawers",VLOOKUP($B42,'Pwood &amp; PB List'!$B$4:$V$158,20,FALSE))))</f>
        <v>783.265</v>
      </c>
      <c r="P42" s="154" t="str">
        <f t="shared" si="51"/>
        <v>WHO-BSR09</v>
      </c>
      <c r="Q42" s="204">
        <f>IF('Summary Sheet'!$M$4="Plywood",VLOOKUP($B42,'Pwood &amp; PB List'!$B$4:$V$158,9,FALSE),IF('Summary Sheet'!$M$4="PB w/ Wood Drawers",VLOOKUP($B42,'Pwood &amp; PB List'!$B$4:$V$158,13,FALSE),IF('Summary Sheet'!$M$4="PB w/ PB Drawers",VLOOKUP($B42,'Pwood &amp; PB List'!$B$4:$V$158,17,FALSE))))</f>
        <v>827.77</v>
      </c>
      <c r="R42" s="154" t="str">
        <f t="shared" si="52"/>
        <v>MAW-BSR09</v>
      </c>
      <c r="S42" s="204">
        <f>IF('Summary Sheet'!$M$4="Plywood",VLOOKUP($B42,'Pwood &amp; PB List'!$B$4:$V$158,9,FALSE),IF('Summary Sheet'!$M$4="PB w/ Wood Drawers",VLOOKUP($B42,'Pwood &amp; PB List'!$B$4:$V$158,13,FALSE),IF('Summary Sheet'!$M$4="PB w/ PB Drawers",VLOOKUP($B42,'Pwood &amp; PB List'!$B$4:$V$158,17,FALSE))))</f>
        <v>827.77</v>
      </c>
      <c r="T42" s="154" t="str">
        <f t="shared" si="53"/>
        <v>MAG-BSR09</v>
      </c>
      <c r="U42" s="204">
        <f>IF('Summary Sheet'!$M$4="Plywood",VLOOKUP($B42,'Pwood &amp; PB List'!$B$4:$V$158,9,FALSE),IF('Summary Sheet'!$M$4="PB w/ Wood Drawers",VLOOKUP($B42,'Pwood &amp; PB List'!$B$4:$V$158,13,FALSE),IF('Summary Sheet'!$M$4="PB w/ PB Drawers",VLOOKUP($B42,'Pwood &amp; PB List'!$B$4:$V$158,17,FALSE))))</f>
        <v>827.77</v>
      </c>
      <c r="V42" s="154" t="str">
        <f t="shared" si="54"/>
        <v>MAB-BSR09</v>
      </c>
      <c r="W42" s="204">
        <f>IF('Summary Sheet'!$M$4="Plywood",VLOOKUP($B42,'Pwood &amp; PB List'!$B$4:$V$158,9,FALSE),IF('Summary Sheet'!$M$4="PB w/ Wood Drawers",VLOOKUP($B42,'Pwood &amp; PB List'!$B$4:$V$158,13,FALSE),IF('Summary Sheet'!$M$4="PB w/ PB Drawers",VLOOKUP($B42,'Pwood &amp; PB List'!$B$4:$V$158,17,FALSE))))</f>
        <v>827.77</v>
      </c>
      <c r="X42" s="205" t="str">
        <f t="shared" si="55"/>
        <v>GLB-BSR09</v>
      </c>
      <c r="Y42" s="153">
        <v>1.0</v>
      </c>
      <c r="Z42" s="154"/>
      <c r="AA42" s="154"/>
      <c r="AB42" s="154"/>
      <c r="AC42" s="154"/>
      <c r="AD42" s="139"/>
      <c r="AE42" s="139"/>
      <c r="AF42" s="139"/>
      <c r="AG42" s="139"/>
      <c r="AH42" s="139"/>
      <c r="AI42" s="139"/>
      <c r="AJ42" s="139"/>
      <c r="AK42" s="139"/>
      <c r="AL42" s="139"/>
      <c r="AM42" s="139"/>
      <c r="AN42" s="139"/>
      <c r="AO42" s="139"/>
      <c r="AP42" s="139"/>
      <c r="AQ42" s="139"/>
      <c r="AR42" s="139"/>
      <c r="AS42" s="139"/>
    </row>
    <row r="43" ht="14.25" customHeight="1">
      <c r="A43" s="202" t="s">
        <v>623</v>
      </c>
      <c r="B43" s="203" t="s">
        <v>624</v>
      </c>
      <c r="C43" s="204">
        <f>IF('Summary Sheet'!$M$4="Plywood",VLOOKUP($B43,'Pwood &amp; PB List'!$B$4:$V$158,9,FALSE),IF('Summary Sheet'!$M$4="PB w/ Wood Drawers",VLOOKUP($B43,'Pwood &amp; PB List'!$B$4:$V$158,13,FALSE),IF('Summary Sheet'!$M$4="PB w/ PB Drawers",VLOOKUP($B43,'Pwood &amp; PB List'!$B$4:$V$158,17,FALSE))))</f>
        <v>885.73</v>
      </c>
      <c r="D43" s="205" t="str">
        <f t="shared" si="45"/>
        <v>GLW-BSR12</v>
      </c>
      <c r="E43" s="204">
        <f>IF('Summary Sheet'!$M$4="Plywood",VLOOKUP($B43,'Pwood &amp; PB List'!$B$4:$V$158,10,FALSE),IF('Summary Sheet'!$M$4="PB w/ Wood Drawers",VLOOKUP($B43,'Pwood &amp; PB List'!$B$4:$V$158,14,FALSE),IF('Summary Sheet'!$M$4="PB w/ PB Drawers",VLOOKUP($B43,'Pwood &amp; PB List'!$B$4:$V$158,18,FALSE))))</f>
        <v>867.445</v>
      </c>
      <c r="F43" s="205" t="str">
        <f t="shared" si="46"/>
        <v>SLO-BSR12</v>
      </c>
      <c r="G43" s="204">
        <f>IF('Summary Sheet'!$M$4="Plywood",VLOOKUP($B43,'Pwood &amp; PB List'!$B$4:$V$158,11,FALSE),IF('Summary Sheet'!$M$4="PB w/ Wood Drawers",VLOOKUP($B43,'Pwood &amp; PB List'!$B$4:$V$158,15,FALSE),IF('Summary Sheet'!$M$4="PB w/ PB Drawers",VLOOKUP($B43,'Pwood &amp; PB List'!$B$4:$V$158,19,FALSE))))</f>
        <v>848.01</v>
      </c>
      <c r="H43" s="205" t="str">
        <f t="shared" si="47"/>
        <v>BLW-BSR12</v>
      </c>
      <c r="I43" s="204">
        <f>IF('Summary Sheet'!$M$4="Plywood",VLOOKUP($B43,'Pwood &amp; PB List'!$B$4:$V$158,10,FALSE),IF('Summary Sheet'!$M$4="PB w/ Wood Drawers",VLOOKUP($B43,'Pwood &amp; PB List'!$B$4:$V$158,14,FALSE),IF('Summary Sheet'!$M$4="PB w/ PB Drawers",VLOOKUP($B43,'Pwood &amp; PB List'!$B$4:$V$158,18,FALSE))))</f>
        <v>867.445</v>
      </c>
      <c r="J43" s="205" t="str">
        <f t="shared" si="48"/>
        <v>WEO-BSR12</v>
      </c>
      <c r="K43" s="204">
        <f>IF('Summary Sheet'!$M$4="Plywood",VLOOKUP($B43,'Pwood &amp; PB List'!$B$4:$V$158,9,FALSE),IF('Summary Sheet'!$M$4="PB w/ Wood Drawers",VLOOKUP($B43,'Pwood &amp; PB List'!$B$4:$V$158,13,FALSE),IF('Summary Sheet'!$M$4="PB w/ PB Drawers",VLOOKUP($B43,'Pwood &amp; PB List'!$B$4:$V$158,17,FALSE))))</f>
        <v>885.73</v>
      </c>
      <c r="L43" s="205" t="str">
        <f t="shared" si="49"/>
        <v>GLG-BSR12</v>
      </c>
      <c r="M43" s="204">
        <f>IF('Summary Sheet'!$M$4="Plywood",VLOOKUP($B43,'Pwood &amp; PB List'!$B$4:$V$158,12,FALSE),IF('Summary Sheet'!$M$4="PB w/ Wood Drawers",VLOOKUP($B43,'Pwood &amp; PB List'!$B$4:$V$158,16,FALSE),IF('Summary Sheet'!$M$4="PB w/ PB Drawers",VLOOKUP($B43,'Pwood &amp; PB List'!$B$4:$V$158,20,FALSE))))</f>
        <v>826.16</v>
      </c>
      <c r="N43" s="154" t="str">
        <f t="shared" si="50"/>
        <v>NAO-BSR12</v>
      </c>
      <c r="O43" s="204">
        <f>IF('Summary Sheet'!$M$4="Plywood",VLOOKUP($B43,'Pwood &amp; PB List'!$B$4:$V$158,12,FALSE),IF('Summary Sheet'!$M$4="PB w/ Wood Drawers",VLOOKUP($B43,'Pwood &amp; PB List'!$B$4:$V$158,16,FALSE),IF('Summary Sheet'!$M$4="PB w/ PB Drawers",VLOOKUP($B43,'Pwood &amp; PB List'!$B$4:$V$158,20,FALSE))))</f>
        <v>826.16</v>
      </c>
      <c r="P43" s="154" t="str">
        <f t="shared" si="51"/>
        <v>WHO-BSR12</v>
      </c>
      <c r="Q43" s="204">
        <f>IF('Summary Sheet'!$M$4="Plywood",VLOOKUP($B43,'Pwood &amp; PB List'!$B$4:$V$158,9,FALSE),IF('Summary Sheet'!$M$4="PB w/ Wood Drawers",VLOOKUP($B43,'Pwood &amp; PB List'!$B$4:$V$158,13,FALSE),IF('Summary Sheet'!$M$4="PB w/ PB Drawers",VLOOKUP($B43,'Pwood &amp; PB List'!$B$4:$V$158,17,FALSE))))</f>
        <v>885.73</v>
      </c>
      <c r="R43" s="154" t="str">
        <f t="shared" si="52"/>
        <v>MAW-BSR12</v>
      </c>
      <c r="S43" s="204">
        <f>IF('Summary Sheet'!$M$4="Plywood",VLOOKUP($B43,'Pwood &amp; PB List'!$B$4:$V$158,9,FALSE),IF('Summary Sheet'!$M$4="PB w/ Wood Drawers",VLOOKUP($B43,'Pwood &amp; PB List'!$B$4:$V$158,13,FALSE),IF('Summary Sheet'!$M$4="PB w/ PB Drawers",VLOOKUP($B43,'Pwood &amp; PB List'!$B$4:$V$158,17,FALSE))))</f>
        <v>885.73</v>
      </c>
      <c r="T43" s="154" t="str">
        <f t="shared" si="53"/>
        <v>MAG-BSR12</v>
      </c>
      <c r="U43" s="204">
        <f>IF('Summary Sheet'!$M$4="Plywood",VLOOKUP($B43,'Pwood &amp; PB List'!$B$4:$V$158,9,FALSE),IF('Summary Sheet'!$M$4="PB w/ Wood Drawers",VLOOKUP($B43,'Pwood &amp; PB List'!$B$4:$V$158,13,FALSE),IF('Summary Sheet'!$M$4="PB w/ PB Drawers",VLOOKUP($B43,'Pwood &amp; PB List'!$B$4:$V$158,17,FALSE))))</f>
        <v>885.73</v>
      </c>
      <c r="V43" s="154" t="str">
        <f t="shared" si="54"/>
        <v>MAB-BSR12</v>
      </c>
      <c r="W43" s="204">
        <f>IF('Summary Sheet'!$M$4="Plywood",VLOOKUP($B43,'Pwood &amp; PB List'!$B$4:$V$158,9,FALSE),IF('Summary Sheet'!$M$4="PB w/ Wood Drawers",VLOOKUP($B43,'Pwood &amp; PB List'!$B$4:$V$158,13,FALSE),IF('Summary Sheet'!$M$4="PB w/ PB Drawers",VLOOKUP($B43,'Pwood &amp; PB List'!$B$4:$V$158,17,FALSE))))</f>
        <v>885.73</v>
      </c>
      <c r="X43" s="205" t="str">
        <f t="shared" si="55"/>
        <v>GLB-BSR12</v>
      </c>
      <c r="Y43" s="153">
        <v>1.0</v>
      </c>
      <c r="Z43" s="154"/>
      <c r="AA43" s="154"/>
      <c r="AB43" s="154"/>
      <c r="AC43" s="154"/>
      <c r="AD43" s="139"/>
      <c r="AE43" s="139"/>
      <c r="AF43" s="139"/>
      <c r="AG43" s="139"/>
      <c r="AH43" s="139"/>
      <c r="AI43" s="139"/>
      <c r="AJ43" s="139"/>
      <c r="AK43" s="139"/>
      <c r="AL43" s="139"/>
      <c r="AM43" s="139"/>
      <c r="AN43" s="139"/>
      <c r="AO43" s="139"/>
      <c r="AP43" s="139"/>
      <c r="AQ43" s="139"/>
      <c r="AR43" s="139"/>
      <c r="AS43" s="139"/>
    </row>
    <row r="44" ht="14.25" customHeight="1">
      <c r="A44" s="210" t="s">
        <v>107</v>
      </c>
      <c r="B44" s="203"/>
      <c r="C44" s="204"/>
      <c r="D44" s="205"/>
      <c r="E44" s="204"/>
      <c r="F44" s="205"/>
      <c r="G44" s="204"/>
      <c r="H44" s="205"/>
      <c r="I44" s="204"/>
      <c r="J44" s="205"/>
      <c r="K44" s="204"/>
      <c r="L44" s="205"/>
      <c r="M44" s="204"/>
      <c r="N44" s="154"/>
      <c r="O44" s="204"/>
      <c r="P44" s="154"/>
      <c r="Q44" s="204"/>
      <c r="R44" s="154"/>
      <c r="S44" s="204"/>
      <c r="T44" s="154"/>
      <c r="U44" s="204"/>
      <c r="V44" s="154"/>
      <c r="W44" s="204"/>
      <c r="X44" s="205"/>
      <c r="Y44" s="153"/>
      <c r="Z44" s="154"/>
      <c r="AA44" s="154"/>
      <c r="AB44" s="154"/>
      <c r="AC44" s="154"/>
      <c r="AD44" s="139"/>
      <c r="AE44" s="139"/>
      <c r="AF44" s="139"/>
      <c r="AG44" s="139"/>
      <c r="AH44" s="139"/>
      <c r="AI44" s="139"/>
      <c r="AJ44" s="139"/>
      <c r="AK44" s="139"/>
      <c r="AL44" s="139"/>
      <c r="AM44" s="139"/>
      <c r="AN44" s="139"/>
      <c r="AO44" s="139"/>
      <c r="AP44" s="139"/>
      <c r="AQ44" s="139"/>
      <c r="AR44" s="139"/>
      <c r="AS44" s="139"/>
    </row>
    <row r="45" ht="14.25" customHeight="1">
      <c r="A45" s="202" t="s">
        <v>625</v>
      </c>
      <c r="B45" s="203" t="s">
        <v>109</v>
      </c>
      <c r="C45" s="204">
        <f>IF('Summary Sheet'!$M$4="Plywood",VLOOKUP($B45,'Pwood &amp; PB List'!$B$4:$V$158,9,FALSE),IF('Summary Sheet'!$M$4="PB w/ Wood Drawers",VLOOKUP($B45,'Pwood &amp; PB List'!$B$4:$V$158,13,FALSE),IF('Summary Sheet'!$M$4="PB w/ PB Drawers",VLOOKUP($B45,'Pwood &amp; PB List'!$B$4:$V$158,17,FALSE))))</f>
        <v>876.76</v>
      </c>
      <c r="D45" s="205" t="str">
        <f t="shared" ref="D45:D49" si="56">CONCATENATE("GLW-",B45)</f>
        <v>GLW-SB30</v>
      </c>
      <c r="E45" s="204">
        <f>IF('Summary Sheet'!$M$4="Plywood",VLOOKUP($B45,'Pwood &amp; PB List'!$B$4:$V$158,10,FALSE),IF('Summary Sheet'!$M$4="PB w/ Wood Drawers",VLOOKUP($B45,'Pwood &amp; PB List'!$B$4:$V$158,14,FALSE),IF('Summary Sheet'!$M$4="PB w/ PB Drawers",VLOOKUP($B45,'Pwood &amp; PB List'!$B$4:$V$158,18,FALSE))))</f>
        <v>831.22</v>
      </c>
      <c r="F45" s="205" t="str">
        <f t="shared" ref="F45:F49" si="57">CONCATENATE("SLO-",B45)</f>
        <v>SLO-SB30</v>
      </c>
      <c r="G45" s="204">
        <f>IF('Summary Sheet'!$M$4="Plywood",VLOOKUP($B45,'Pwood &amp; PB List'!$B$4:$V$158,11,FALSE),IF('Summary Sheet'!$M$4="PB w/ Wood Drawers",VLOOKUP($B45,'Pwood &amp; PB List'!$B$4:$V$158,15,FALSE),IF('Summary Sheet'!$M$4="PB w/ PB Drawers",VLOOKUP($B45,'Pwood &amp; PB List'!$B$4:$V$158,19,FALSE))))</f>
        <v>782.69</v>
      </c>
      <c r="H45" s="205" t="str">
        <f t="shared" ref="H45:H49" si="58">CONCATENATE("BLW-",B45)</f>
        <v>BLW-SB30</v>
      </c>
      <c r="I45" s="204">
        <f>IF('Summary Sheet'!$M$4="Plywood",VLOOKUP($B45,'Pwood &amp; PB List'!$B$4:$V$158,10,FALSE),IF('Summary Sheet'!$M$4="PB w/ Wood Drawers",VLOOKUP($B45,'Pwood &amp; PB List'!$B$4:$V$158,14,FALSE),IF('Summary Sheet'!$M$4="PB w/ PB Drawers",VLOOKUP($B45,'Pwood &amp; PB List'!$B$4:$V$158,18,FALSE))))</f>
        <v>831.22</v>
      </c>
      <c r="J45" s="205" t="str">
        <f t="shared" ref="J45:J49" si="59">CONCATENATE("WEO-",B45)</f>
        <v>WEO-SB30</v>
      </c>
      <c r="K45" s="204">
        <f>IF('Summary Sheet'!$M$4="Plywood",VLOOKUP($B45,'Pwood &amp; PB List'!$B$4:$V$158,9,FALSE),IF('Summary Sheet'!$M$4="PB w/ Wood Drawers",VLOOKUP($B45,'Pwood &amp; PB List'!$B$4:$V$158,13,FALSE),IF('Summary Sheet'!$M$4="PB w/ PB Drawers",VLOOKUP($B45,'Pwood &amp; PB List'!$B$4:$V$158,17,FALSE))))</f>
        <v>876.76</v>
      </c>
      <c r="L45" s="205" t="str">
        <f t="shared" ref="L45:L49" si="60">CONCATENATE("GLG-",B45)</f>
        <v>GLG-SB30</v>
      </c>
      <c r="M45" s="204">
        <f>IF('Summary Sheet'!$M$4="Plywood",VLOOKUP($B45,'Pwood &amp; PB List'!$B$4:$V$158,12,FALSE),IF('Summary Sheet'!$M$4="PB w/ Wood Drawers",VLOOKUP($B45,'Pwood &amp; PB List'!$B$4:$V$158,16,FALSE),IF('Summary Sheet'!$M$4="PB w/ PB Drawers",VLOOKUP($B45,'Pwood &amp; PB List'!$B$4:$V$158,20,FALSE))))</f>
        <v>727.95</v>
      </c>
      <c r="N45" s="154" t="str">
        <f t="shared" ref="N45:N49" si="61">CONCATENATE("NAO-",B45)</f>
        <v>NAO-SB30</v>
      </c>
      <c r="O45" s="204">
        <f>IF('Summary Sheet'!$M$4="Plywood",VLOOKUP($B45,'Pwood &amp; PB List'!$B$4:$V$158,12,FALSE),IF('Summary Sheet'!$M$4="PB w/ Wood Drawers",VLOOKUP($B45,'Pwood &amp; PB List'!$B$4:$V$158,16,FALSE),IF('Summary Sheet'!$M$4="PB w/ PB Drawers",VLOOKUP($B45,'Pwood &amp; PB List'!$B$4:$V$158,20,FALSE))))</f>
        <v>727.95</v>
      </c>
      <c r="P45" s="154" t="str">
        <f t="shared" ref="P45:P49" si="62">CONCATENATE("WHO-",B45)</f>
        <v>WHO-SB30</v>
      </c>
      <c r="Q45" s="204">
        <f>IF('Summary Sheet'!$M$4="Plywood",VLOOKUP($B45,'Pwood &amp; PB List'!$B$4:$V$158,9,FALSE),IF('Summary Sheet'!$M$4="PB w/ Wood Drawers",VLOOKUP($B45,'Pwood &amp; PB List'!$B$4:$V$158,13,FALSE),IF('Summary Sheet'!$M$4="PB w/ PB Drawers",VLOOKUP($B45,'Pwood &amp; PB List'!$B$4:$V$158,17,FALSE))))</f>
        <v>876.76</v>
      </c>
      <c r="R45" s="154" t="str">
        <f t="shared" ref="R45:R49" si="63">CONCATENATE("MAW-",B45)</f>
        <v>MAW-SB30</v>
      </c>
      <c r="S45" s="204">
        <f>IF('Summary Sheet'!$M$4="Plywood",VLOOKUP($B45,'Pwood &amp; PB List'!$B$4:$V$158,9,FALSE),IF('Summary Sheet'!$M$4="PB w/ Wood Drawers",VLOOKUP($B45,'Pwood &amp; PB List'!$B$4:$V$158,13,FALSE),IF('Summary Sheet'!$M$4="PB w/ PB Drawers",VLOOKUP($B45,'Pwood &amp; PB List'!$B$4:$V$158,17,FALSE))))</f>
        <v>876.76</v>
      </c>
      <c r="T45" s="154" t="str">
        <f t="shared" ref="T45:T49" si="64">CONCATENATE("MAG-",B45)</f>
        <v>MAG-SB30</v>
      </c>
      <c r="U45" s="204">
        <f>IF('Summary Sheet'!$M$4="Plywood",VLOOKUP($B45,'Pwood &amp; PB List'!$B$4:$V$158,9,FALSE),IF('Summary Sheet'!$M$4="PB w/ Wood Drawers",VLOOKUP($B45,'Pwood &amp; PB List'!$B$4:$V$158,13,FALSE),IF('Summary Sheet'!$M$4="PB w/ PB Drawers",VLOOKUP($B45,'Pwood &amp; PB List'!$B$4:$V$158,17,FALSE))))</f>
        <v>876.76</v>
      </c>
      <c r="V45" s="154" t="str">
        <f t="shared" ref="V45:V49" si="65">CONCATENATE("MAB-",B45)</f>
        <v>MAB-SB30</v>
      </c>
      <c r="W45" s="204">
        <f>IF('Summary Sheet'!$M$4="Plywood",VLOOKUP($B45,'Pwood &amp; PB List'!$B$4:$V$158,9,FALSE),IF('Summary Sheet'!$M$4="PB w/ Wood Drawers",VLOOKUP($B45,'Pwood &amp; PB List'!$B$4:$V$158,13,FALSE),IF('Summary Sheet'!$M$4="PB w/ PB Drawers",VLOOKUP($B45,'Pwood &amp; PB List'!$B$4:$V$158,17,FALSE))))</f>
        <v>876.76</v>
      </c>
      <c r="X45" s="205" t="str">
        <f t="shared" ref="X45:X49" si="66">CONCATENATE("GLB-",B45)</f>
        <v>GLB-SB30</v>
      </c>
      <c r="Y45" s="153">
        <v>2.0</v>
      </c>
      <c r="Z45" s="154"/>
      <c r="AA45" s="154"/>
      <c r="AB45" s="154"/>
      <c r="AC45" s="154"/>
      <c r="AD45" s="139"/>
      <c r="AE45" s="139"/>
      <c r="AF45" s="139"/>
      <c r="AG45" s="139"/>
      <c r="AH45" s="139"/>
      <c r="AI45" s="139"/>
      <c r="AJ45" s="139"/>
      <c r="AK45" s="139"/>
      <c r="AL45" s="139"/>
      <c r="AM45" s="139"/>
      <c r="AN45" s="139"/>
      <c r="AO45" s="139"/>
      <c r="AP45" s="139"/>
      <c r="AQ45" s="139"/>
      <c r="AR45" s="139"/>
      <c r="AS45" s="139"/>
    </row>
    <row r="46" ht="14.25" customHeight="1">
      <c r="A46" s="202" t="s">
        <v>626</v>
      </c>
      <c r="B46" s="203" t="s">
        <v>111</v>
      </c>
      <c r="C46" s="204">
        <f>IF('Summary Sheet'!$M$4="Plywood",VLOOKUP($B46,'Pwood &amp; PB List'!$B$4:$V$158,9,FALSE),IF('Summary Sheet'!$M$4="PB w/ Wood Drawers",VLOOKUP($B46,'Pwood &amp; PB List'!$B$4:$V$158,13,FALSE),IF('Summary Sheet'!$M$4="PB w/ PB Drawers",VLOOKUP($B46,'Pwood &amp; PB List'!$B$4:$V$158,17,FALSE))))</f>
        <v>931.615</v>
      </c>
      <c r="D46" s="205" t="str">
        <f t="shared" si="56"/>
        <v>GLW-SB33</v>
      </c>
      <c r="E46" s="204">
        <f>IF('Summary Sheet'!$M$4="Plywood",VLOOKUP($B46,'Pwood &amp; PB List'!$B$4:$V$158,10,FALSE),IF('Summary Sheet'!$M$4="PB w/ Wood Drawers",VLOOKUP($B46,'Pwood &amp; PB List'!$B$4:$V$158,14,FALSE),IF('Summary Sheet'!$M$4="PB w/ PB Drawers",VLOOKUP($B46,'Pwood &amp; PB List'!$B$4:$V$158,18,FALSE))))</f>
        <v>881.475</v>
      </c>
      <c r="F46" s="205" t="str">
        <f t="shared" si="57"/>
        <v>SLO-SB33</v>
      </c>
      <c r="G46" s="204">
        <f>IF('Summary Sheet'!$M$4="Plywood",VLOOKUP($B46,'Pwood &amp; PB List'!$B$4:$V$158,11,FALSE),IF('Summary Sheet'!$M$4="PB w/ Wood Drawers",VLOOKUP($B46,'Pwood &amp; PB List'!$B$4:$V$158,15,FALSE),IF('Summary Sheet'!$M$4="PB w/ PB Drawers",VLOOKUP($B46,'Pwood &amp; PB List'!$B$4:$V$158,19,FALSE))))</f>
        <v>828</v>
      </c>
      <c r="H46" s="205" t="str">
        <f t="shared" si="58"/>
        <v>BLW-SB33</v>
      </c>
      <c r="I46" s="204">
        <f>IF('Summary Sheet'!$M$4="Plywood",VLOOKUP($B46,'Pwood &amp; PB List'!$B$4:$V$158,10,FALSE),IF('Summary Sheet'!$M$4="PB w/ Wood Drawers",VLOOKUP($B46,'Pwood &amp; PB List'!$B$4:$V$158,14,FALSE),IF('Summary Sheet'!$M$4="PB w/ PB Drawers",VLOOKUP($B46,'Pwood &amp; PB List'!$B$4:$V$158,18,FALSE))))</f>
        <v>881.475</v>
      </c>
      <c r="J46" s="205" t="str">
        <f t="shared" si="59"/>
        <v>WEO-SB33</v>
      </c>
      <c r="K46" s="204">
        <f>IF('Summary Sheet'!$M$4="Plywood",VLOOKUP($B46,'Pwood &amp; PB List'!$B$4:$V$158,9,FALSE),IF('Summary Sheet'!$M$4="PB w/ Wood Drawers",VLOOKUP($B46,'Pwood &amp; PB List'!$B$4:$V$158,13,FALSE),IF('Summary Sheet'!$M$4="PB w/ PB Drawers",VLOOKUP($B46,'Pwood &amp; PB List'!$B$4:$V$158,17,FALSE))))</f>
        <v>931.615</v>
      </c>
      <c r="L46" s="205" t="str">
        <f t="shared" si="60"/>
        <v>GLG-SB33</v>
      </c>
      <c r="M46" s="204">
        <f>IF('Summary Sheet'!$M$4="Plywood",VLOOKUP($B46,'Pwood &amp; PB List'!$B$4:$V$158,12,FALSE),IF('Summary Sheet'!$M$4="PB w/ Wood Drawers",VLOOKUP($B46,'Pwood &amp; PB List'!$B$4:$V$158,16,FALSE),IF('Summary Sheet'!$M$4="PB w/ PB Drawers",VLOOKUP($B46,'Pwood &amp; PB List'!$B$4:$V$158,20,FALSE))))</f>
        <v>767.855</v>
      </c>
      <c r="N46" s="154" t="str">
        <f t="shared" si="61"/>
        <v>NAO-SB33</v>
      </c>
      <c r="O46" s="204">
        <f>IF('Summary Sheet'!$M$4="Plywood",VLOOKUP($B46,'Pwood &amp; PB List'!$B$4:$V$158,12,FALSE),IF('Summary Sheet'!$M$4="PB w/ Wood Drawers",VLOOKUP($B46,'Pwood &amp; PB List'!$B$4:$V$158,16,FALSE),IF('Summary Sheet'!$M$4="PB w/ PB Drawers",VLOOKUP($B46,'Pwood &amp; PB List'!$B$4:$V$158,20,FALSE))))</f>
        <v>767.855</v>
      </c>
      <c r="P46" s="154" t="str">
        <f t="shared" si="62"/>
        <v>WHO-SB33</v>
      </c>
      <c r="Q46" s="204">
        <f>IF('Summary Sheet'!$M$4="Plywood",VLOOKUP($B46,'Pwood &amp; PB List'!$B$4:$V$158,9,FALSE),IF('Summary Sheet'!$M$4="PB w/ Wood Drawers",VLOOKUP($B46,'Pwood &amp; PB List'!$B$4:$V$158,13,FALSE),IF('Summary Sheet'!$M$4="PB w/ PB Drawers",VLOOKUP($B46,'Pwood &amp; PB List'!$B$4:$V$158,17,FALSE))))</f>
        <v>931.615</v>
      </c>
      <c r="R46" s="154" t="str">
        <f t="shared" si="63"/>
        <v>MAW-SB33</v>
      </c>
      <c r="S46" s="204">
        <f>IF('Summary Sheet'!$M$4="Plywood",VLOOKUP($B46,'Pwood &amp; PB List'!$B$4:$V$158,9,FALSE),IF('Summary Sheet'!$M$4="PB w/ Wood Drawers",VLOOKUP($B46,'Pwood &amp; PB List'!$B$4:$V$158,13,FALSE),IF('Summary Sheet'!$M$4="PB w/ PB Drawers",VLOOKUP($B46,'Pwood &amp; PB List'!$B$4:$V$158,17,FALSE))))</f>
        <v>931.615</v>
      </c>
      <c r="T46" s="154" t="str">
        <f t="shared" si="64"/>
        <v>MAG-SB33</v>
      </c>
      <c r="U46" s="204">
        <f>IF('Summary Sheet'!$M$4="Plywood",VLOOKUP($B46,'Pwood &amp; PB List'!$B$4:$V$158,9,FALSE),IF('Summary Sheet'!$M$4="PB w/ Wood Drawers",VLOOKUP($B46,'Pwood &amp; PB List'!$B$4:$V$158,13,FALSE),IF('Summary Sheet'!$M$4="PB w/ PB Drawers",VLOOKUP($B46,'Pwood &amp; PB List'!$B$4:$V$158,17,FALSE))))</f>
        <v>931.615</v>
      </c>
      <c r="V46" s="154" t="str">
        <f t="shared" si="65"/>
        <v>MAB-SB33</v>
      </c>
      <c r="W46" s="204">
        <f>IF('Summary Sheet'!$M$4="Plywood",VLOOKUP($B46,'Pwood &amp; PB List'!$B$4:$V$158,9,FALSE),IF('Summary Sheet'!$M$4="PB w/ Wood Drawers",VLOOKUP($B46,'Pwood &amp; PB List'!$B$4:$V$158,13,FALSE),IF('Summary Sheet'!$M$4="PB w/ PB Drawers",VLOOKUP($B46,'Pwood &amp; PB List'!$B$4:$V$158,17,FALSE))))</f>
        <v>931.615</v>
      </c>
      <c r="X46" s="205" t="str">
        <f t="shared" si="66"/>
        <v>GLB-SB33</v>
      </c>
      <c r="Y46" s="153">
        <v>2.0</v>
      </c>
      <c r="Z46" s="154"/>
      <c r="AA46" s="154"/>
      <c r="AB46" s="154"/>
      <c r="AC46" s="154"/>
      <c r="AD46" s="139"/>
      <c r="AE46" s="139"/>
      <c r="AF46" s="139"/>
      <c r="AG46" s="139"/>
      <c r="AH46" s="139"/>
      <c r="AI46" s="139"/>
      <c r="AJ46" s="139"/>
      <c r="AK46" s="139"/>
      <c r="AL46" s="139"/>
      <c r="AM46" s="139"/>
      <c r="AN46" s="139"/>
      <c r="AO46" s="139"/>
      <c r="AP46" s="139"/>
      <c r="AQ46" s="139"/>
      <c r="AR46" s="139"/>
      <c r="AS46" s="139"/>
    </row>
    <row r="47" ht="14.25" customHeight="1">
      <c r="A47" s="202" t="s">
        <v>627</v>
      </c>
      <c r="B47" s="203" t="s">
        <v>113</v>
      </c>
      <c r="C47" s="204">
        <f>IF('Summary Sheet'!$M$4="Plywood",VLOOKUP($B47,'Pwood &amp; PB List'!$B$4:$V$158,9,FALSE),IF('Summary Sheet'!$M$4="PB w/ Wood Drawers",VLOOKUP($B47,'Pwood &amp; PB List'!$B$4:$V$158,13,FALSE),IF('Summary Sheet'!$M$4="PB w/ PB Drawers",VLOOKUP($B47,'Pwood &amp; PB List'!$B$4:$V$158,17,FALSE))))</f>
        <v>986.355</v>
      </c>
      <c r="D47" s="205" t="str">
        <f t="shared" si="56"/>
        <v>GLW-SB36</v>
      </c>
      <c r="E47" s="204">
        <f>IF('Summary Sheet'!$M$4="Plywood",VLOOKUP($B47,'Pwood &amp; PB List'!$B$4:$V$158,10,FALSE),IF('Summary Sheet'!$M$4="PB w/ Wood Drawers",VLOOKUP($B47,'Pwood &amp; PB List'!$B$4:$V$158,14,FALSE),IF('Summary Sheet'!$M$4="PB w/ PB Drawers",VLOOKUP($B47,'Pwood &amp; PB List'!$B$4:$V$158,18,FALSE))))</f>
        <v>931.615</v>
      </c>
      <c r="F47" s="205" t="str">
        <f t="shared" si="57"/>
        <v>SLO-SB36</v>
      </c>
      <c r="G47" s="204">
        <f>IF('Summary Sheet'!$M$4="Plywood",VLOOKUP($B47,'Pwood &amp; PB List'!$B$4:$V$158,11,FALSE),IF('Summary Sheet'!$M$4="PB w/ Wood Drawers",VLOOKUP($B47,'Pwood &amp; PB List'!$B$4:$V$158,15,FALSE),IF('Summary Sheet'!$M$4="PB w/ PB Drawers",VLOOKUP($B47,'Pwood &amp; PB List'!$B$4:$V$158,19,FALSE))))</f>
        <v>873.195</v>
      </c>
      <c r="H47" s="205" t="str">
        <f t="shared" si="58"/>
        <v>BLW-SB36</v>
      </c>
      <c r="I47" s="204">
        <f>IF('Summary Sheet'!$M$4="Plywood",VLOOKUP($B47,'Pwood &amp; PB List'!$B$4:$V$158,10,FALSE),IF('Summary Sheet'!$M$4="PB w/ Wood Drawers",VLOOKUP($B47,'Pwood &amp; PB List'!$B$4:$V$158,14,FALSE),IF('Summary Sheet'!$M$4="PB w/ PB Drawers",VLOOKUP($B47,'Pwood &amp; PB List'!$B$4:$V$158,18,FALSE))))</f>
        <v>931.615</v>
      </c>
      <c r="J47" s="205" t="str">
        <f t="shared" si="59"/>
        <v>WEO-SB36</v>
      </c>
      <c r="K47" s="204">
        <f>IF('Summary Sheet'!$M$4="Plywood",VLOOKUP($B47,'Pwood &amp; PB List'!$B$4:$V$158,9,FALSE),IF('Summary Sheet'!$M$4="PB w/ Wood Drawers",VLOOKUP($B47,'Pwood &amp; PB List'!$B$4:$V$158,13,FALSE),IF('Summary Sheet'!$M$4="PB w/ PB Drawers",VLOOKUP($B47,'Pwood &amp; PB List'!$B$4:$V$158,17,FALSE))))</f>
        <v>986.355</v>
      </c>
      <c r="L47" s="205" t="str">
        <f t="shared" si="60"/>
        <v>GLG-SB36</v>
      </c>
      <c r="M47" s="204">
        <f>IF('Summary Sheet'!$M$4="Plywood",VLOOKUP($B47,'Pwood &amp; PB List'!$B$4:$V$158,12,FALSE),IF('Summary Sheet'!$M$4="PB w/ Wood Drawers",VLOOKUP($B47,'Pwood &amp; PB List'!$B$4:$V$158,16,FALSE),IF('Summary Sheet'!$M$4="PB w/ PB Drawers",VLOOKUP($B47,'Pwood &amp; PB List'!$B$4:$V$158,20,FALSE))))</f>
        <v>807.53</v>
      </c>
      <c r="N47" s="154" t="str">
        <f t="shared" si="61"/>
        <v>NAO-SB36</v>
      </c>
      <c r="O47" s="204">
        <f>IF('Summary Sheet'!$M$4="Plywood",VLOOKUP($B47,'Pwood &amp; PB List'!$B$4:$V$158,12,FALSE),IF('Summary Sheet'!$M$4="PB w/ Wood Drawers",VLOOKUP($B47,'Pwood &amp; PB List'!$B$4:$V$158,16,FALSE),IF('Summary Sheet'!$M$4="PB w/ PB Drawers",VLOOKUP($B47,'Pwood &amp; PB List'!$B$4:$V$158,20,FALSE))))</f>
        <v>807.53</v>
      </c>
      <c r="P47" s="154" t="str">
        <f t="shared" si="62"/>
        <v>WHO-SB36</v>
      </c>
      <c r="Q47" s="204">
        <f>IF('Summary Sheet'!$M$4="Plywood",VLOOKUP($B47,'Pwood &amp; PB List'!$B$4:$V$158,9,FALSE),IF('Summary Sheet'!$M$4="PB w/ Wood Drawers",VLOOKUP($B47,'Pwood &amp; PB List'!$B$4:$V$158,13,FALSE),IF('Summary Sheet'!$M$4="PB w/ PB Drawers",VLOOKUP($B47,'Pwood &amp; PB List'!$B$4:$V$158,17,FALSE))))</f>
        <v>986.355</v>
      </c>
      <c r="R47" s="154" t="str">
        <f t="shared" si="63"/>
        <v>MAW-SB36</v>
      </c>
      <c r="S47" s="204">
        <f>IF('Summary Sheet'!$M$4="Plywood",VLOOKUP($B47,'Pwood &amp; PB List'!$B$4:$V$158,9,FALSE),IF('Summary Sheet'!$M$4="PB w/ Wood Drawers",VLOOKUP($B47,'Pwood &amp; PB List'!$B$4:$V$158,13,FALSE),IF('Summary Sheet'!$M$4="PB w/ PB Drawers",VLOOKUP($B47,'Pwood &amp; PB List'!$B$4:$V$158,17,FALSE))))</f>
        <v>986.355</v>
      </c>
      <c r="T47" s="154" t="str">
        <f t="shared" si="64"/>
        <v>MAG-SB36</v>
      </c>
      <c r="U47" s="204">
        <f>IF('Summary Sheet'!$M$4="Plywood",VLOOKUP($B47,'Pwood &amp; PB List'!$B$4:$V$158,9,FALSE),IF('Summary Sheet'!$M$4="PB w/ Wood Drawers",VLOOKUP($B47,'Pwood &amp; PB List'!$B$4:$V$158,13,FALSE),IF('Summary Sheet'!$M$4="PB w/ PB Drawers",VLOOKUP($B47,'Pwood &amp; PB List'!$B$4:$V$158,17,FALSE))))</f>
        <v>986.355</v>
      </c>
      <c r="V47" s="154" t="str">
        <f t="shared" si="65"/>
        <v>MAB-SB36</v>
      </c>
      <c r="W47" s="204">
        <f>IF('Summary Sheet'!$M$4="Plywood",VLOOKUP($B47,'Pwood &amp; PB List'!$B$4:$V$158,9,FALSE),IF('Summary Sheet'!$M$4="PB w/ Wood Drawers",VLOOKUP($B47,'Pwood &amp; PB List'!$B$4:$V$158,13,FALSE),IF('Summary Sheet'!$M$4="PB w/ PB Drawers",VLOOKUP($B47,'Pwood &amp; PB List'!$B$4:$V$158,17,FALSE))))</f>
        <v>986.355</v>
      </c>
      <c r="X47" s="205" t="str">
        <f t="shared" si="66"/>
        <v>GLB-SB36</v>
      </c>
      <c r="Y47" s="153">
        <v>2.0</v>
      </c>
      <c r="Z47" s="154"/>
      <c r="AA47" s="154"/>
      <c r="AB47" s="154"/>
      <c r="AC47" s="154"/>
      <c r="AD47" s="139"/>
      <c r="AE47" s="139"/>
      <c r="AF47" s="139"/>
      <c r="AG47" s="139"/>
      <c r="AH47" s="139"/>
      <c r="AI47" s="139"/>
      <c r="AJ47" s="139"/>
      <c r="AK47" s="139"/>
      <c r="AL47" s="139"/>
      <c r="AM47" s="139"/>
      <c r="AN47" s="139"/>
      <c r="AO47" s="139"/>
      <c r="AP47" s="139"/>
      <c r="AQ47" s="139"/>
      <c r="AR47" s="139"/>
      <c r="AS47" s="139"/>
    </row>
    <row r="48" ht="14.25" customHeight="1">
      <c r="A48" s="202" t="s">
        <v>628</v>
      </c>
      <c r="B48" s="203" t="s">
        <v>629</v>
      </c>
      <c r="C48" s="204">
        <f>IF('Summary Sheet'!$M$4="Plywood",VLOOKUP($B48,'Pwood &amp; PB List'!$B$4:$V$158,9,FALSE),IF('Summary Sheet'!$M$4="PB w/ Wood Drawers",VLOOKUP($B48,'Pwood &amp; PB List'!$B$4:$V$158,13,FALSE),IF('Summary Sheet'!$M$4="PB w/ PB Drawers",VLOOKUP($B48,'Pwood &amp; PB List'!$B$4:$V$158,17,FALSE))))</f>
        <v>986.355</v>
      </c>
      <c r="D48" s="205" t="str">
        <f t="shared" si="56"/>
        <v>GLW-FSB36</v>
      </c>
      <c r="E48" s="204">
        <f>IF('Summary Sheet'!$M$4="Plywood",VLOOKUP($B48,'Pwood &amp; PB List'!$B$4:$V$158,10,FALSE),IF('Summary Sheet'!$M$4="PB w/ Wood Drawers",VLOOKUP($B48,'Pwood &amp; PB List'!$B$4:$V$158,14,FALSE),IF('Summary Sheet'!$M$4="PB w/ PB Drawers",VLOOKUP($B48,'Pwood &amp; PB List'!$B$4:$V$158,18,FALSE))))</f>
        <v>931.615</v>
      </c>
      <c r="F48" s="205" t="str">
        <f t="shared" si="57"/>
        <v>SLO-FSB36</v>
      </c>
      <c r="G48" s="204">
        <f>IF('Summary Sheet'!$M$4="Plywood",VLOOKUP($B48,'Pwood &amp; PB List'!$B$4:$V$158,11,FALSE),IF('Summary Sheet'!$M$4="PB w/ Wood Drawers",VLOOKUP($B48,'Pwood &amp; PB List'!$B$4:$V$158,15,FALSE),IF('Summary Sheet'!$M$4="PB w/ PB Drawers",VLOOKUP($B48,'Pwood &amp; PB List'!$B$4:$V$158,19,FALSE))))</f>
        <v>873.195</v>
      </c>
      <c r="H48" s="205" t="str">
        <f t="shared" si="58"/>
        <v>BLW-FSB36</v>
      </c>
      <c r="I48" s="204">
        <f>IF('Summary Sheet'!$M$4="Plywood",VLOOKUP($B48,'Pwood &amp; PB List'!$B$4:$V$158,10,FALSE),IF('Summary Sheet'!$M$4="PB w/ Wood Drawers",VLOOKUP($B48,'Pwood &amp; PB List'!$B$4:$V$158,14,FALSE),IF('Summary Sheet'!$M$4="PB w/ PB Drawers",VLOOKUP($B48,'Pwood &amp; PB List'!$B$4:$V$158,18,FALSE))))</f>
        <v>931.615</v>
      </c>
      <c r="J48" s="205" t="str">
        <f t="shared" si="59"/>
        <v>WEO-FSB36</v>
      </c>
      <c r="K48" s="204">
        <f>IF('Summary Sheet'!$M$4="Plywood",VLOOKUP($B48,'Pwood &amp; PB List'!$B$4:$V$158,9,FALSE),IF('Summary Sheet'!$M$4="PB w/ Wood Drawers",VLOOKUP($B48,'Pwood &amp; PB List'!$B$4:$V$158,13,FALSE),IF('Summary Sheet'!$M$4="PB w/ PB Drawers",VLOOKUP($B48,'Pwood &amp; PB List'!$B$4:$V$158,17,FALSE))))</f>
        <v>986.355</v>
      </c>
      <c r="L48" s="205" t="str">
        <f t="shared" si="60"/>
        <v>GLG-FSB36</v>
      </c>
      <c r="M48" s="204">
        <f>IF('Summary Sheet'!$M$4="Plywood",VLOOKUP($B48,'Pwood &amp; PB List'!$B$4:$V$158,12,FALSE),IF('Summary Sheet'!$M$4="PB w/ Wood Drawers",VLOOKUP($B48,'Pwood &amp; PB List'!$B$4:$V$158,16,FALSE),IF('Summary Sheet'!$M$4="PB w/ PB Drawers",VLOOKUP($B48,'Pwood &amp; PB List'!$B$4:$V$158,20,FALSE))))</f>
        <v>807.53</v>
      </c>
      <c r="N48" s="154" t="str">
        <f t="shared" si="61"/>
        <v>NAO-FSB36</v>
      </c>
      <c r="O48" s="204">
        <f>IF('Summary Sheet'!$M$4="Plywood",VLOOKUP($B48,'Pwood &amp; PB List'!$B$4:$V$158,12,FALSE),IF('Summary Sheet'!$M$4="PB w/ Wood Drawers",VLOOKUP($B48,'Pwood &amp; PB List'!$B$4:$V$158,16,FALSE),IF('Summary Sheet'!$M$4="PB w/ PB Drawers",VLOOKUP($B48,'Pwood &amp; PB List'!$B$4:$V$158,20,FALSE))))</f>
        <v>807.53</v>
      </c>
      <c r="P48" s="154" t="str">
        <f t="shared" si="62"/>
        <v>WHO-FSB36</v>
      </c>
      <c r="Q48" s="204">
        <f>IF('Summary Sheet'!$M$4="Plywood",VLOOKUP($B48,'Pwood &amp; PB List'!$B$4:$V$158,9,FALSE),IF('Summary Sheet'!$M$4="PB w/ Wood Drawers",VLOOKUP($B48,'Pwood &amp; PB List'!$B$4:$V$158,13,FALSE),IF('Summary Sheet'!$M$4="PB w/ PB Drawers",VLOOKUP($B48,'Pwood &amp; PB List'!$B$4:$V$158,17,FALSE))))</f>
        <v>986.355</v>
      </c>
      <c r="R48" s="154" t="str">
        <f t="shared" si="63"/>
        <v>MAW-FSB36</v>
      </c>
      <c r="S48" s="204">
        <f>IF('Summary Sheet'!$M$4="Plywood",VLOOKUP($B48,'Pwood &amp; PB List'!$B$4:$V$158,9,FALSE),IF('Summary Sheet'!$M$4="PB w/ Wood Drawers",VLOOKUP($B48,'Pwood &amp; PB List'!$B$4:$V$158,13,FALSE),IF('Summary Sheet'!$M$4="PB w/ PB Drawers",VLOOKUP($B48,'Pwood &amp; PB List'!$B$4:$V$158,17,FALSE))))</f>
        <v>986.355</v>
      </c>
      <c r="T48" s="154" t="str">
        <f t="shared" si="64"/>
        <v>MAG-FSB36</v>
      </c>
      <c r="U48" s="204">
        <f>IF('Summary Sheet'!$M$4="Plywood",VLOOKUP($B48,'Pwood &amp; PB List'!$B$4:$V$158,9,FALSE),IF('Summary Sheet'!$M$4="PB w/ Wood Drawers",VLOOKUP($B48,'Pwood &amp; PB List'!$B$4:$V$158,13,FALSE),IF('Summary Sheet'!$M$4="PB w/ PB Drawers",VLOOKUP($B48,'Pwood &amp; PB List'!$B$4:$V$158,17,FALSE))))</f>
        <v>986.355</v>
      </c>
      <c r="V48" s="154" t="str">
        <f t="shared" si="65"/>
        <v>MAB-FSB36</v>
      </c>
      <c r="W48" s="204">
        <f>IF('Summary Sheet'!$M$4="Plywood",VLOOKUP($B48,'Pwood &amp; PB List'!$B$4:$V$158,9,FALSE),IF('Summary Sheet'!$M$4="PB w/ Wood Drawers",VLOOKUP($B48,'Pwood &amp; PB List'!$B$4:$V$158,13,FALSE),IF('Summary Sheet'!$M$4="PB w/ PB Drawers",VLOOKUP($B48,'Pwood &amp; PB List'!$B$4:$V$158,17,FALSE))))</f>
        <v>986.355</v>
      </c>
      <c r="X48" s="205" t="str">
        <f t="shared" si="66"/>
        <v>GLB-FSB36</v>
      </c>
      <c r="Y48" s="153">
        <v>2.0</v>
      </c>
      <c r="Z48" s="154"/>
      <c r="AA48" s="154"/>
      <c r="AB48" s="154"/>
      <c r="AC48" s="154"/>
      <c r="AD48" s="139"/>
      <c r="AE48" s="139"/>
      <c r="AF48" s="139"/>
      <c r="AG48" s="139"/>
      <c r="AH48" s="139"/>
      <c r="AI48" s="139"/>
      <c r="AJ48" s="139"/>
      <c r="AK48" s="139"/>
      <c r="AL48" s="139"/>
      <c r="AM48" s="139"/>
      <c r="AN48" s="139"/>
      <c r="AO48" s="139"/>
      <c r="AP48" s="139"/>
      <c r="AQ48" s="139"/>
      <c r="AR48" s="139"/>
      <c r="AS48" s="139"/>
    </row>
    <row r="49" ht="14.25" customHeight="1">
      <c r="A49" s="202" t="s">
        <v>630</v>
      </c>
      <c r="B49" s="203" t="s">
        <v>115</v>
      </c>
      <c r="C49" s="204">
        <f>IF('Summary Sheet'!$M$4="Plywood",VLOOKUP($B49,'Pwood &amp; PB List'!$B$4:$V$158,9,FALSE),IF('Summary Sheet'!$M$4="PB w/ Wood Drawers",VLOOKUP($B49,'Pwood &amp; PB List'!$B$4:$V$158,13,FALSE),IF('Summary Sheet'!$M$4="PB w/ PB Drawers",VLOOKUP($B49,'Pwood &amp; PB List'!$B$4:$V$158,17,FALSE))))</f>
        <v>1095.95</v>
      </c>
      <c r="D49" s="205" t="str">
        <f t="shared" si="56"/>
        <v>GLW-SB42</v>
      </c>
      <c r="E49" s="204">
        <f>IF('Summary Sheet'!$M$4="Plywood",VLOOKUP($B49,'Pwood &amp; PB List'!$B$4:$V$158,10,FALSE),IF('Summary Sheet'!$M$4="PB w/ Wood Drawers",VLOOKUP($B49,'Pwood &amp; PB List'!$B$4:$V$158,14,FALSE),IF('Summary Sheet'!$M$4="PB w/ PB Drawers",VLOOKUP($B49,'Pwood &amp; PB List'!$B$4:$V$158,18,FALSE))))</f>
        <v>1032.125</v>
      </c>
      <c r="F49" s="205" t="str">
        <f t="shared" si="57"/>
        <v>SLO-SB42</v>
      </c>
      <c r="G49" s="204">
        <f>IF('Summary Sheet'!$M$4="Plywood",VLOOKUP($B49,'Pwood &amp; PB List'!$B$4:$V$158,11,FALSE),IF('Summary Sheet'!$M$4="PB w/ Wood Drawers",VLOOKUP($B49,'Pwood &amp; PB List'!$B$4:$V$158,15,FALSE),IF('Summary Sheet'!$M$4="PB w/ PB Drawers",VLOOKUP($B49,'Pwood &amp; PB List'!$B$4:$V$158,19,FALSE))))</f>
        <v>963.93</v>
      </c>
      <c r="H49" s="205" t="str">
        <f t="shared" si="58"/>
        <v>BLW-SB42</v>
      </c>
      <c r="I49" s="204">
        <f>IF('Summary Sheet'!$M$4="Plywood",VLOOKUP($B49,'Pwood &amp; PB List'!$B$4:$V$158,10,FALSE),IF('Summary Sheet'!$M$4="PB w/ Wood Drawers",VLOOKUP($B49,'Pwood &amp; PB List'!$B$4:$V$158,14,FALSE),IF('Summary Sheet'!$M$4="PB w/ PB Drawers",VLOOKUP($B49,'Pwood &amp; PB List'!$B$4:$V$158,18,FALSE))))</f>
        <v>1032.125</v>
      </c>
      <c r="J49" s="205" t="str">
        <f t="shared" si="59"/>
        <v>WEO-SB42</v>
      </c>
      <c r="K49" s="204">
        <f>IF('Summary Sheet'!$M$4="Plywood",VLOOKUP($B49,'Pwood &amp; PB List'!$B$4:$V$158,9,FALSE),IF('Summary Sheet'!$M$4="PB w/ Wood Drawers",VLOOKUP($B49,'Pwood &amp; PB List'!$B$4:$V$158,13,FALSE),IF('Summary Sheet'!$M$4="PB w/ PB Drawers",VLOOKUP($B49,'Pwood &amp; PB List'!$B$4:$V$158,17,FALSE))))</f>
        <v>1095.95</v>
      </c>
      <c r="L49" s="205" t="str">
        <f t="shared" si="60"/>
        <v>GLG-SB42</v>
      </c>
      <c r="M49" s="204">
        <f>IF('Summary Sheet'!$M$4="Plywood",VLOOKUP($B49,'Pwood &amp; PB List'!$B$4:$V$158,12,FALSE),IF('Summary Sheet'!$M$4="PB w/ Wood Drawers",VLOOKUP($B49,'Pwood &amp; PB List'!$B$4:$V$158,16,FALSE),IF('Summary Sheet'!$M$4="PB w/ PB Drawers",VLOOKUP($B49,'Pwood &amp; PB List'!$B$4:$V$158,20,FALSE))))</f>
        <v>887.225</v>
      </c>
      <c r="N49" s="154" t="str">
        <f t="shared" si="61"/>
        <v>NAO-SB42</v>
      </c>
      <c r="O49" s="204">
        <f>IF('Summary Sheet'!$M$4="Plywood",VLOOKUP($B49,'Pwood &amp; PB List'!$B$4:$V$158,12,FALSE),IF('Summary Sheet'!$M$4="PB w/ Wood Drawers",VLOOKUP($B49,'Pwood &amp; PB List'!$B$4:$V$158,16,FALSE),IF('Summary Sheet'!$M$4="PB w/ PB Drawers",VLOOKUP($B49,'Pwood &amp; PB List'!$B$4:$V$158,20,FALSE))))</f>
        <v>887.225</v>
      </c>
      <c r="P49" s="154" t="str">
        <f t="shared" si="62"/>
        <v>WHO-SB42</v>
      </c>
      <c r="Q49" s="204">
        <f>IF('Summary Sheet'!$M$4="Plywood",VLOOKUP($B49,'Pwood &amp; PB List'!$B$4:$V$158,9,FALSE),IF('Summary Sheet'!$M$4="PB w/ Wood Drawers",VLOOKUP($B49,'Pwood &amp; PB List'!$B$4:$V$158,13,FALSE),IF('Summary Sheet'!$M$4="PB w/ PB Drawers",VLOOKUP($B49,'Pwood &amp; PB List'!$B$4:$V$158,17,FALSE))))</f>
        <v>1095.95</v>
      </c>
      <c r="R49" s="154" t="str">
        <f t="shared" si="63"/>
        <v>MAW-SB42</v>
      </c>
      <c r="S49" s="204">
        <f>IF('Summary Sheet'!$M$4="Plywood",VLOOKUP($B49,'Pwood &amp; PB List'!$B$4:$V$158,9,FALSE),IF('Summary Sheet'!$M$4="PB w/ Wood Drawers",VLOOKUP($B49,'Pwood &amp; PB List'!$B$4:$V$158,13,FALSE),IF('Summary Sheet'!$M$4="PB w/ PB Drawers",VLOOKUP($B49,'Pwood &amp; PB List'!$B$4:$V$158,17,FALSE))))</f>
        <v>1095.95</v>
      </c>
      <c r="T49" s="154" t="str">
        <f t="shared" si="64"/>
        <v>MAG-SB42</v>
      </c>
      <c r="U49" s="204">
        <f>IF('Summary Sheet'!$M$4="Plywood",VLOOKUP($B49,'Pwood &amp; PB List'!$B$4:$V$158,9,FALSE),IF('Summary Sheet'!$M$4="PB w/ Wood Drawers",VLOOKUP($B49,'Pwood &amp; PB List'!$B$4:$V$158,13,FALSE),IF('Summary Sheet'!$M$4="PB w/ PB Drawers",VLOOKUP($B49,'Pwood &amp; PB List'!$B$4:$V$158,17,FALSE))))</f>
        <v>1095.95</v>
      </c>
      <c r="V49" s="154" t="str">
        <f t="shared" si="65"/>
        <v>MAB-SB42</v>
      </c>
      <c r="W49" s="204">
        <f>IF('Summary Sheet'!$M$4="Plywood",VLOOKUP($B49,'Pwood &amp; PB List'!$B$4:$V$158,9,FALSE),IF('Summary Sheet'!$M$4="PB w/ Wood Drawers",VLOOKUP($B49,'Pwood &amp; PB List'!$B$4:$V$158,13,FALSE),IF('Summary Sheet'!$M$4="PB w/ PB Drawers",VLOOKUP($B49,'Pwood &amp; PB List'!$B$4:$V$158,17,FALSE))))</f>
        <v>1095.95</v>
      </c>
      <c r="X49" s="205" t="str">
        <f t="shared" si="66"/>
        <v>GLB-SB42</v>
      </c>
      <c r="Y49" s="153">
        <v>2.0</v>
      </c>
      <c r="Z49" s="154"/>
      <c r="AA49" s="154"/>
      <c r="AB49" s="154"/>
      <c r="AC49" s="154"/>
      <c r="AD49" s="139"/>
      <c r="AE49" s="139"/>
      <c r="AF49" s="139"/>
      <c r="AG49" s="139"/>
      <c r="AH49" s="139"/>
      <c r="AI49" s="139"/>
      <c r="AJ49" s="139"/>
      <c r="AK49" s="139"/>
      <c r="AL49" s="139"/>
      <c r="AM49" s="139"/>
      <c r="AN49" s="139"/>
      <c r="AO49" s="139"/>
      <c r="AP49" s="139"/>
      <c r="AQ49" s="139"/>
      <c r="AR49" s="139"/>
      <c r="AS49" s="139"/>
    </row>
    <row r="50" ht="14.25" customHeight="1">
      <c r="A50" s="210" t="s">
        <v>631</v>
      </c>
      <c r="B50" s="203"/>
      <c r="C50" s="204"/>
      <c r="D50" s="205"/>
      <c r="E50" s="204"/>
      <c r="F50" s="205"/>
      <c r="G50" s="204"/>
      <c r="H50" s="205"/>
      <c r="I50" s="204"/>
      <c r="J50" s="205"/>
      <c r="K50" s="204"/>
      <c r="L50" s="205"/>
      <c r="M50" s="204"/>
      <c r="N50" s="154"/>
      <c r="O50" s="204"/>
      <c r="P50" s="154"/>
      <c r="Q50" s="204"/>
      <c r="R50" s="154"/>
      <c r="S50" s="204"/>
      <c r="T50" s="154"/>
      <c r="U50" s="204"/>
      <c r="V50" s="154"/>
      <c r="W50" s="204"/>
      <c r="X50" s="205"/>
      <c r="Y50" s="153"/>
      <c r="Z50" s="154"/>
      <c r="AA50" s="154"/>
      <c r="AB50" s="154"/>
      <c r="AC50" s="154"/>
      <c r="AD50" s="139"/>
      <c r="AE50" s="139"/>
      <c r="AF50" s="139"/>
      <c r="AG50" s="139"/>
      <c r="AH50" s="139"/>
      <c r="AI50" s="139"/>
      <c r="AJ50" s="139"/>
      <c r="AK50" s="139"/>
      <c r="AL50" s="139"/>
      <c r="AM50" s="139"/>
      <c r="AN50" s="139"/>
      <c r="AO50" s="139"/>
      <c r="AP50" s="139"/>
      <c r="AQ50" s="139"/>
      <c r="AR50" s="139"/>
      <c r="AS50" s="139"/>
    </row>
    <row r="51" ht="14.25" customHeight="1">
      <c r="A51" s="202" t="s">
        <v>632</v>
      </c>
      <c r="B51" s="203" t="s">
        <v>633</v>
      </c>
      <c r="C51" s="204">
        <f>IF('Summary Sheet'!$M$4="Plywood",VLOOKUP($B51,'Pwood &amp; PB List'!$B$4:$V$158,9,FALSE),IF('Summary Sheet'!$M$4="PB w/ Wood Drawers",VLOOKUP($B51,'Pwood &amp; PB List'!$B$4:$V$158,13,FALSE),IF('Summary Sheet'!$M$4="PB w/ PB Drawers",VLOOKUP($B51,'Pwood &amp; PB List'!$B$4:$V$158,17,FALSE))))</f>
        <v>1917.855</v>
      </c>
      <c r="D51" s="205" t="str">
        <f t="shared" ref="D51:D54" si="67">CONCATENATE("GLW-",B51)</f>
        <v>GLW-BLS33</v>
      </c>
      <c r="E51" s="204">
        <f>IF('Summary Sheet'!$M$4="Plywood",VLOOKUP($B51,'Pwood &amp; PB List'!$B$4:$V$158,10,FALSE),IF('Summary Sheet'!$M$4="PB w/ Wood Drawers",VLOOKUP($B51,'Pwood &amp; PB List'!$B$4:$V$158,14,FALSE),IF('Summary Sheet'!$M$4="PB w/ PB Drawers",VLOOKUP($B51,'Pwood &amp; PB List'!$B$4:$V$158,18,FALSE))))</f>
        <v>1892.9</v>
      </c>
      <c r="F51" s="205" t="str">
        <f t="shared" ref="F51:F54" si="68">CONCATENATE("SLO-",B51)</f>
        <v>SLO-BLS33</v>
      </c>
      <c r="G51" s="204">
        <f>IF('Summary Sheet'!$M$4="Plywood",VLOOKUP($B51,'Pwood &amp; PB List'!$B$4:$V$158,11,FALSE),IF('Summary Sheet'!$M$4="PB w/ Wood Drawers",VLOOKUP($B51,'Pwood &amp; PB List'!$B$4:$V$158,15,FALSE),IF('Summary Sheet'!$M$4="PB w/ PB Drawers",VLOOKUP($B51,'Pwood &amp; PB List'!$B$4:$V$158,19,FALSE))))</f>
        <v>1866.335</v>
      </c>
      <c r="H51" s="205" t="str">
        <f t="shared" ref="H51:H54" si="69">CONCATENATE("BLW-",B51)</f>
        <v>BLW-BLS33</v>
      </c>
      <c r="I51" s="204">
        <f>IF('Summary Sheet'!$M$4="Plywood",VLOOKUP($B51,'Pwood &amp; PB List'!$B$4:$V$158,10,FALSE),IF('Summary Sheet'!$M$4="PB w/ Wood Drawers",VLOOKUP($B51,'Pwood &amp; PB List'!$B$4:$V$158,14,FALSE),IF('Summary Sheet'!$M$4="PB w/ PB Drawers",VLOOKUP($B51,'Pwood &amp; PB List'!$B$4:$V$158,18,FALSE))))</f>
        <v>1892.9</v>
      </c>
      <c r="J51" s="205" t="str">
        <f t="shared" ref="J51:J54" si="70">CONCATENATE("WEO-",B51)</f>
        <v>WEO-BLS33</v>
      </c>
      <c r="K51" s="204">
        <f>IF('Summary Sheet'!$M$4="Plywood",VLOOKUP($B51,'Pwood &amp; PB List'!$B$4:$V$158,9,FALSE),IF('Summary Sheet'!$M$4="PB w/ Wood Drawers",VLOOKUP($B51,'Pwood &amp; PB List'!$B$4:$V$158,13,FALSE),IF('Summary Sheet'!$M$4="PB w/ PB Drawers",VLOOKUP($B51,'Pwood &amp; PB List'!$B$4:$V$158,17,FALSE))))</f>
        <v>1917.855</v>
      </c>
      <c r="L51" s="205" t="str">
        <f t="shared" ref="L51:L54" si="71">CONCATENATE("GLG-",B51)</f>
        <v>GLG-BLS33</v>
      </c>
      <c r="M51" s="204">
        <f>IF('Summary Sheet'!$M$4="Plywood",VLOOKUP($B51,'Pwood &amp; PB List'!$B$4:$V$158,12,FALSE),IF('Summary Sheet'!$M$4="PB w/ Wood Drawers",VLOOKUP($B51,'Pwood &amp; PB List'!$B$4:$V$158,16,FALSE),IF('Summary Sheet'!$M$4="PB w/ PB Drawers",VLOOKUP($B51,'Pwood &amp; PB List'!$B$4:$V$158,20,FALSE))))</f>
        <v>1836.435</v>
      </c>
      <c r="N51" s="154" t="str">
        <f t="shared" ref="N51:N54" si="72">CONCATENATE("NAO-",B51)</f>
        <v>NAO-BLS33</v>
      </c>
      <c r="O51" s="204">
        <f>IF('Summary Sheet'!$M$4="Plywood",VLOOKUP($B51,'Pwood &amp; PB List'!$B$4:$V$158,12,FALSE),IF('Summary Sheet'!$M$4="PB w/ Wood Drawers",VLOOKUP($B51,'Pwood &amp; PB List'!$B$4:$V$158,16,FALSE),IF('Summary Sheet'!$M$4="PB w/ PB Drawers",VLOOKUP($B51,'Pwood &amp; PB List'!$B$4:$V$158,20,FALSE))))</f>
        <v>1836.435</v>
      </c>
      <c r="P51" s="154" t="str">
        <f t="shared" ref="P51:P54" si="73">CONCATENATE("WHO-",B51)</f>
        <v>WHO-BLS33</v>
      </c>
      <c r="Q51" s="204">
        <f>IF('Summary Sheet'!$M$4="Plywood",VLOOKUP($B51,'Pwood &amp; PB List'!$B$4:$V$158,9,FALSE),IF('Summary Sheet'!$M$4="PB w/ Wood Drawers",VLOOKUP($B51,'Pwood &amp; PB List'!$B$4:$V$158,13,FALSE),IF('Summary Sheet'!$M$4="PB w/ PB Drawers",VLOOKUP($B51,'Pwood &amp; PB List'!$B$4:$V$158,17,FALSE))))</f>
        <v>1917.855</v>
      </c>
      <c r="R51" s="154" t="str">
        <f t="shared" ref="R51:R54" si="74">CONCATENATE("MAW-",B51)</f>
        <v>MAW-BLS33</v>
      </c>
      <c r="S51" s="204">
        <f>IF('Summary Sheet'!$M$4="Plywood",VLOOKUP($B51,'Pwood &amp; PB List'!$B$4:$V$158,9,FALSE),IF('Summary Sheet'!$M$4="PB w/ Wood Drawers",VLOOKUP($B51,'Pwood &amp; PB List'!$B$4:$V$158,13,FALSE),IF('Summary Sheet'!$M$4="PB w/ PB Drawers",VLOOKUP($B51,'Pwood &amp; PB List'!$B$4:$V$158,17,FALSE))))</f>
        <v>1917.855</v>
      </c>
      <c r="T51" s="154" t="str">
        <f t="shared" ref="T51:T54" si="75">CONCATENATE("MAG-",B51)</f>
        <v>MAG-BLS33</v>
      </c>
      <c r="U51" s="204">
        <f>IF('Summary Sheet'!$M$4="Plywood",VLOOKUP($B51,'Pwood &amp; PB List'!$B$4:$V$158,9,FALSE),IF('Summary Sheet'!$M$4="PB w/ Wood Drawers",VLOOKUP($B51,'Pwood &amp; PB List'!$B$4:$V$158,13,FALSE),IF('Summary Sheet'!$M$4="PB w/ PB Drawers",VLOOKUP($B51,'Pwood &amp; PB List'!$B$4:$V$158,17,FALSE))))</f>
        <v>1917.855</v>
      </c>
      <c r="V51" s="154" t="str">
        <f t="shared" ref="V51:V54" si="76">CONCATENATE("MAB-",B51)</f>
        <v>MAB-BLS33</v>
      </c>
      <c r="W51" s="204">
        <f>IF('Summary Sheet'!$M$4="Plywood",VLOOKUP($B51,'Pwood &amp; PB List'!$B$4:$V$158,9,FALSE),IF('Summary Sheet'!$M$4="PB w/ Wood Drawers",VLOOKUP($B51,'Pwood &amp; PB List'!$B$4:$V$158,13,FALSE),IF('Summary Sheet'!$M$4="PB w/ PB Drawers",VLOOKUP($B51,'Pwood &amp; PB List'!$B$4:$V$158,17,FALSE))))</f>
        <v>1917.855</v>
      </c>
      <c r="X51" s="205" t="str">
        <f t="shared" ref="X51:X54" si="77">CONCATENATE("GLB-",B51)</f>
        <v>GLB-BLS33</v>
      </c>
      <c r="Y51" s="153">
        <v>1.0</v>
      </c>
      <c r="Z51" s="154"/>
      <c r="AA51" s="154"/>
      <c r="AB51" s="154"/>
      <c r="AC51" s="154"/>
      <c r="AD51" s="139"/>
      <c r="AE51" s="139"/>
      <c r="AF51" s="139"/>
      <c r="AG51" s="139"/>
      <c r="AH51" s="139"/>
      <c r="AI51" s="139"/>
      <c r="AJ51" s="139"/>
      <c r="AK51" s="139"/>
      <c r="AL51" s="139"/>
      <c r="AM51" s="139"/>
      <c r="AN51" s="139"/>
      <c r="AO51" s="139"/>
      <c r="AP51" s="139"/>
      <c r="AQ51" s="139"/>
      <c r="AR51" s="139"/>
      <c r="AS51" s="139"/>
    </row>
    <row r="52" ht="14.25" customHeight="1">
      <c r="A52" s="202" t="s">
        <v>634</v>
      </c>
      <c r="B52" s="203" t="s">
        <v>635</v>
      </c>
      <c r="C52" s="204">
        <f>IF('Summary Sheet'!$M$4="Plywood",VLOOKUP($B52,'Pwood &amp; PB List'!$B$4:$V$158,9,FALSE),IF('Summary Sheet'!$M$4="PB w/ Wood Drawers",VLOOKUP($B52,'Pwood &amp; PB List'!$B$4:$V$158,13,FALSE),IF('Summary Sheet'!$M$4="PB w/ PB Drawers",VLOOKUP($B52,'Pwood &amp; PB List'!$B$4:$V$158,17,FALSE))))</f>
        <v>2125.545</v>
      </c>
      <c r="D52" s="205" t="str">
        <f t="shared" si="67"/>
        <v>GLW-BLS36</v>
      </c>
      <c r="E52" s="204">
        <f>IF('Summary Sheet'!$M$4="Plywood",VLOOKUP($B52,'Pwood &amp; PB List'!$B$4:$V$158,10,FALSE),IF('Summary Sheet'!$M$4="PB w/ Wood Drawers",VLOOKUP($B52,'Pwood &amp; PB List'!$B$4:$V$158,14,FALSE),IF('Summary Sheet'!$M$4="PB w/ PB Drawers",VLOOKUP($B52,'Pwood &amp; PB List'!$B$4:$V$158,18,FALSE))))</f>
        <v>2091.505</v>
      </c>
      <c r="F52" s="205" t="str">
        <f t="shared" si="68"/>
        <v>SLO-BLS36</v>
      </c>
      <c r="G52" s="204">
        <f>IF('Summary Sheet'!$M$4="Plywood",VLOOKUP($B52,'Pwood &amp; PB List'!$B$4:$V$158,11,FALSE),IF('Summary Sheet'!$M$4="PB w/ Wood Drawers",VLOOKUP($B52,'Pwood &amp; PB List'!$B$4:$V$158,15,FALSE),IF('Summary Sheet'!$M$4="PB w/ PB Drawers",VLOOKUP($B52,'Pwood &amp; PB List'!$B$4:$V$158,19,FALSE))))</f>
        <v>2055.05</v>
      </c>
      <c r="H52" s="205" t="str">
        <f t="shared" si="69"/>
        <v>BLW-BLS36</v>
      </c>
      <c r="I52" s="204">
        <f>IF('Summary Sheet'!$M$4="Plywood",VLOOKUP($B52,'Pwood &amp; PB List'!$B$4:$V$158,10,FALSE),IF('Summary Sheet'!$M$4="PB w/ Wood Drawers",VLOOKUP($B52,'Pwood &amp; PB List'!$B$4:$V$158,14,FALSE),IF('Summary Sheet'!$M$4="PB w/ PB Drawers",VLOOKUP($B52,'Pwood &amp; PB List'!$B$4:$V$158,18,FALSE))))</f>
        <v>2091.505</v>
      </c>
      <c r="J52" s="205" t="str">
        <f t="shared" si="70"/>
        <v>WEO-BLS36</v>
      </c>
      <c r="K52" s="204">
        <f>IF('Summary Sheet'!$M$4="Plywood",VLOOKUP($B52,'Pwood &amp; PB List'!$B$4:$V$158,9,FALSE),IF('Summary Sheet'!$M$4="PB w/ Wood Drawers",VLOOKUP($B52,'Pwood &amp; PB List'!$B$4:$V$158,13,FALSE),IF('Summary Sheet'!$M$4="PB w/ PB Drawers",VLOOKUP($B52,'Pwood &amp; PB List'!$B$4:$V$158,17,FALSE))))</f>
        <v>2125.545</v>
      </c>
      <c r="L52" s="205" t="str">
        <f t="shared" si="71"/>
        <v>GLG-BLS36</v>
      </c>
      <c r="M52" s="204">
        <f>IF('Summary Sheet'!$M$4="Plywood",VLOOKUP($B52,'Pwood &amp; PB List'!$B$4:$V$158,12,FALSE),IF('Summary Sheet'!$M$4="PB w/ Wood Drawers",VLOOKUP($B52,'Pwood &amp; PB List'!$B$4:$V$158,16,FALSE),IF('Summary Sheet'!$M$4="PB w/ PB Drawers",VLOOKUP($B52,'Pwood &amp; PB List'!$B$4:$V$158,20,FALSE))))</f>
        <v>2014.11</v>
      </c>
      <c r="N52" s="154" t="str">
        <f t="shared" si="72"/>
        <v>NAO-BLS36</v>
      </c>
      <c r="O52" s="204">
        <f>IF('Summary Sheet'!$M$4="Plywood",VLOOKUP($B52,'Pwood &amp; PB List'!$B$4:$V$158,12,FALSE),IF('Summary Sheet'!$M$4="PB w/ Wood Drawers",VLOOKUP($B52,'Pwood &amp; PB List'!$B$4:$V$158,16,FALSE),IF('Summary Sheet'!$M$4="PB w/ PB Drawers",VLOOKUP($B52,'Pwood &amp; PB List'!$B$4:$V$158,20,FALSE))))</f>
        <v>2014.11</v>
      </c>
      <c r="P52" s="154" t="str">
        <f t="shared" si="73"/>
        <v>WHO-BLS36</v>
      </c>
      <c r="Q52" s="204">
        <f>IF('Summary Sheet'!$M$4="Plywood",VLOOKUP($B52,'Pwood &amp; PB List'!$B$4:$V$158,9,FALSE),IF('Summary Sheet'!$M$4="PB w/ Wood Drawers",VLOOKUP($B52,'Pwood &amp; PB List'!$B$4:$V$158,13,FALSE),IF('Summary Sheet'!$M$4="PB w/ PB Drawers",VLOOKUP($B52,'Pwood &amp; PB List'!$B$4:$V$158,17,FALSE))))</f>
        <v>2125.545</v>
      </c>
      <c r="R52" s="154" t="str">
        <f t="shared" si="74"/>
        <v>MAW-BLS36</v>
      </c>
      <c r="S52" s="204">
        <f>IF('Summary Sheet'!$M$4="Plywood",VLOOKUP($B52,'Pwood &amp; PB List'!$B$4:$V$158,9,FALSE),IF('Summary Sheet'!$M$4="PB w/ Wood Drawers",VLOOKUP($B52,'Pwood &amp; PB List'!$B$4:$V$158,13,FALSE),IF('Summary Sheet'!$M$4="PB w/ PB Drawers",VLOOKUP($B52,'Pwood &amp; PB List'!$B$4:$V$158,17,FALSE))))</f>
        <v>2125.545</v>
      </c>
      <c r="T52" s="154" t="str">
        <f t="shared" si="75"/>
        <v>MAG-BLS36</v>
      </c>
      <c r="U52" s="204">
        <f>IF('Summary Sheet'!$M$4="Plywood",VLOOKUP($B52,'Pwood &amp; PB List'!$B$4:$V$158,9,FALSE),IF('Summary Sheet'!$M$4="PB w/ Wood Drawers",VLOOKUP($B52,'Pwood &amp; PB List'!$B$4:$V$158,13,FALSE),IF('Summary Sheet'!$M$4="PB w/ PB Drawers",VLOOKUP($B52,'Pwood &amp; PB List'!$B$4:$V$158,17,FALSE))))</f>
        <v>2125.545</v>
      </c>
      <c r="V52" s="154" t="str">
        <f t="shared" si="76"/>
        <v>MAB-BLS36</v>
      </c>
      <c r="W52" s="204">
        <f>IF('Summary Sheet'!$M$4="Plywood",VLOOKUP($B52,'Pwood &amp; PB List'!$B$4:$V$158,9,FALSE),IF('Summary Sheet'!$M$4="PB w/ Wood Drawers",VLOOKUP($B52,'Pwood &amp; PB List'!$B$4:$V$158,13,FALSE),IF('Summary Sheet'!$M$4="PB w/ PB Drawers",VLOOKUP($B52,'Pwood &amp; PB List'!$B$4:$V$158,17,FALSE))))</f>
        <v>2125.545</v>
      </c>
      <c r="X52" s="205" t="str">
        <f t="shared" si="77"/>
        <v>GLB-BLS36</v>
      </c>
      <c r="Y52" s="153">
        <v>1.0</v>
      </c>
      <c r="Z52" s="154"/>
      <c r="AA52" s="154"/>
      <c r="AB52" s="154"/>
      <c r="AC52" s="154"/>
      <c r="AD52" s="139"/>
      <c r="AE52" s="139"/>
      <c r="AF52" s="139"/>
      <c r="AG52" s="139"/>
      <c r="AH52" s="139"/>
      <c r="AI52" s="139"/>
      <c r="AJ52" s="139"/>
      <c r="AK52" s="139"/>
      <c r="AL52" s="139"/>
      <c r="AM52" s="139"/>
      <c r="AN52" s="139"/>
      <c r="AO52" s="139"/>
      <c r="AP52" s="139"/>
      <c r="AQ52" s="139"/>
      <c r="AR52" s="139"/>
      <c r="AS52" s="139"/>
    </row>
    <row r="53" ht="14.25" customHeight="1">
      <c r="A53" s="202" t="s">
        <v>636</v>
      </c>
      <c r="B53" s="203" t="s">
        <v>637</v>
      </c>
      <c r="C53" s="204">
        <f>IF('Summary Sheet'!$M$4="Plywood",VLOOKUP($B53,'Pwood &amp; PB List'!$B$4:$V$158,9,FALSE),IF('Summary Sheet'!$M$4="PB w/ Wood Drawers",VLOOKUP($B53,'Pwood &amp; PB List'!$B$4:$V$158,13,FALSE),IF('Summary Sheet'!$M$4="PB w/ PB Drawers",VLOOKUP($B53,'Pwood &amp; PB List'!$B$4:$V$158,17,FALSE))))</f>
        <v>985.09</v>
      </c>
      <c r="D53" s="205" t="str">
        <f t="shared" si="67"/>
        <v>GLW-BBC36-42FD</v>
      </c>
      <c r="E53" s="204">
        <f>IF('Summary Sheet'!$M$4="Plywood",VLOOKUP($B53,'Pwood &amp; PB List'!$B$4:$V$158,10,FALSE),IF('Summary Sheet'!$M$4="PB w/ Wood Drawers",VLOOKUP($B53,'Pwood &amp; PB List'!$B$4:$V$158,14,FALSE),IF('Summary Sheet'!$M$4="PB w/ PB Drawers",VLOOKUP($B53,'Pwood &amp; PB List'!$B$4:$V$158,18,FALSE))))</f>
        <v>953.005</v>
      </c>
      <c r="F53" s="205" t="str">
        <f t="shared" si="68"/>
        <v>SLO-BBC36-42FD</v>
      </c>
      <c r="G53" s="204">
        <f>IF('Summary Sheet'!$M$4="Plywood",VLOOKUP($B53,'Pwood &amp; PB List'!$B$4:$V$158,11,FALSE),IF('Summary Sheet'!$M$4="PB w/ Wood Drawers",VLOOKUP($B53,'Pwood &amp; PB List'!$B$4:$V$158,15,FALSE),IF('Summary Sheet'!$M$4="PB w/ PB Drawers",VLOOKUP($B53,'Pwood &amp; PB List'!$B$4:$V$158,19,FALSE))))</f>
        <v>918.85</v>
      </c>
      <c r="H53" s="205" t="str">
        <f t="shared" si="69"/>
        <v>BLW-BBC36-42FD</v>
      </c>
      <c r="I53" s="204">
        <f>IF('Summary Sheet'!$M$4="Plywood",VLOOKUP($B53,'Pwood &amp; PB List'!$B$4:$V$158,10,FALSE),IF('Summary Sheet'!$M$4="PB w/ Wood Drawers",VLOOKUP($B53,'Pwood &amp; PB List'!$B$4:$V$158,14,FALSE),IF('Summary Sheet'!$M$4="PB w/ PB Drawers",VLOOKUP($B53,'Pwood &amp; PB List'!$B$4:$V$158,18,FALSE))))</f>
        <v>953.005</v>
      </c>
      <c r="J53" s="205" t="str">
        <f t="shared" si="70"/>
        <v>WEO-BBC36-42FD</v>
      </c>
      <c r="K53" s="204">
        <f>IF('Summary Sheet'!$M$4="Plywood",VLOOKUP($B53,'Pwood &amp; PB List'!$B$4:$V$158,9,FALSE),IF('Summary Sheet'!$M$4="PB w/ Wood Drawers",VLOOKUP($B53,'Pwood &amp; PB List'!$B$4:$V$158,13,FALSE),IF('Summary Sheet'!$M$4="PB w/ PB Drawers",VLOOKUP($B53,'Pwood &amp; PB List'!$B$4:$V$158,17,FALSE))))</f>
        <v>985.09</v>
      </c>
      <c r="L53" s="205" t="str">
        <f t="shared" si="71"/>
        <v>GLG-BBC36-42FD</v>
      </c>
      <c r="M53" s="204">
        <f>IF('Summary Sheet'!$M$4="Plywood",VLOOKUP($B53,'Pwood &amp; PB List'!$B$4:$V$158,12,FALSE),IF('Summary Sheet'!$M$4="PB w/ Wood Drawers",VLOOKUP($B53,'Pwood &amp; PB List'!$B$4:$V$158,16,FALSE),IF('Summary Sheet'!$M$4="PB w/ PB Drawers",VLOOKUP($B53,'Pwood &amp; PB List'!$B$4:$V$158,20,FALSE))))</f>
        <v>880.44</v>
      </c>
      <c r="N53" s="154" t="str">
        <f t="shared" si="72"/>
        <v>NAO-BBC36-42FD</v>
      </c>
      <c r="O53" s="204">
        <f>IF('Summary Sheet'!$M$4="Plywood",VLOOKUP($B53,'Pwood &amp; PB List'!$B$4:$V$158,12,FALSE),IF('Summary Sheet'!$M$4="PB w/ Wood Drawers",VLOOKUP($B53,'Pwood &amp; PB List'!$B$4:$V$158,16,FALSE),IF('Summary Sheet'!$M$4="PB w/ PB Drawers",VLOOKUP($B53,'Pwood &amp; PB List'!$B$4:$V$158,20,FALSE))))</f>
        <v>880.44</v>
      </c>
      <c r="P53" s="154" t="str">
        <f t="shared" si="73"/>
        <v>WHO-BBC36-42FD</v>
      </c>
      <c r="Q53" s="204">
        <f>IF('Summary Sheet'!$M$4="Plywood",VLOOKUP($B53,'Pwood &amp; PB List'!$B$4:$V$158,9,FALSE),IF('Summary Sheet'!$M$4="PB w/ Wood Drawers",VLOOKUP($B53,'Pwood &amp; PB List'!$B$4:$V$158,13,FALSE),IF('Summary Sheet'!$M$4="PB w/ PB Drawers",VLOOKUP($B53,'Pwood &amp; PB List'!$B$4:$V$158,17,FALSE))))</f>
        <v>985.09</v>
      </c>
      <c r="R53" s="154" t="str">
        <f t="shared" si="74"/>
        <v>MAW-BBC36-42FD</v>
      </c>
      <c r="S53" s="204">
        <f>IF('Summary Sheet'!$M$4="Plywood",VLOOKUP($B53,'Pwood &amp; PB List'!$B$4:$V$158,9,FALSE),IF('Summary Sheet'!$M$4="PB w/ Wood Drawers",VLOOKUP($B53,'Pwood &amp; PB List'!$B$4:$V$158,13,FALSE),IF('Summary Sheet'!$M$4="PB w/ PB Drawers",VLOOKUP($B53,'Pwood &amp; PB List'!$B$4:$V$158,17,FALSE))))</f>
        <v>985.09</v>
      </c>
      <c r="T53" s="154" t="str">
        <f t="shared" si="75"/>
        <v>MAG-BBC36-42FD</v>
      </c>
      <c r="U53" s="204">
        <f>IF('Summary Sheet'!$M$4="Plywood",VLOOKUP($B53,'Pwood &amp; PB List'!$B$4:$V$158,9,FALSE),IF('Summary Sheet'!$M$4="PB w/ Wood Drawers",VLOOKUP($B53,'Pwood &amp; PB List'!$B$4:$V$158,13,FALSE),IF('Summary Sheet'!$M$4="PB w/ PB Drawers",VLOOKUP($B53,'Pwood &amp; PB List'!$B$4:$V$158,17,FALSE))))</f>
        <v>985.09</v>
      </c>
      <c r="V53" s="154" t="str">
        <f t="shared" si="76"/>
        <v>MAB-BBC36-42FD</v>
      </c>
      <c r="W53" s="204">
        <f>IF('Summary Sheet'!$M$4="Plywood",VLOOKUP($B53,'Pwood &amp; PB List'!$B$4:$V$158,9,FALSE),IF('Summary Sheet'!$M$4="PB w/ Wood Drawers",VLOOKUP($B53,'Pwood &amp; PB List'!$B$4:$V$158,13,FALSE),IF('Summary Sheet'!$M$4="PB w/ PB Drawers",VLOOKUP($B53,'Pwood &amp; PB List'!$B$4:$V$158,17,FALSE))))</f>
        <v>985.09</v>
      </c>
      <c r="X53" s="205" t="str">
        <f t="shared" si="77"/>
        <v>GLB-BBC36-42FD</v>
      </c>
      <c r="Y53" s="153">
        <v>2.0</v>
      </c>
      <c r="Z53" s="154"/>
      <c r="AA53" s="154"/>
      <c r="AB53" s="154"/>
      <c r="AC53" s="154"/>
      <c r="AD53" s="139"/>
      <c r="AE53" s="139"/>
      <c r="AF53" s="139"/>
      <c r="AG53" s="139"/>
      <c r="AH53" s="139"/>
      <c r="AI53" s="139"/>
      <c r="AJ53" s="139"/>
      <c r="AK53" s="139"/>
      <c r="AL53" s="139"/>
      <c r="AM53" s="139"/>
      <c r="AN53" s="139"/>
      <c r="AO53" s="139"/>
      <c r="AP53" s="139"/>
      <c r="AQ53" s="139"/>
      <c r="AR53" s="139"/>
      <c r="AS53" s="139"/>
    </row>
    <row r="54" ht="14.25" customHeight="1">
      <c r="A54" s="202" t="s">
        <v>638</v>
      </c>
      <c r="B54" s="203" t="s">
        <v>639</v>
      </c>
      <c r="C54" s="204">
        <f>IF('Summary Sheet'!$M$4="Plywood",VLOOKUP($B54,'Pwood &amp; PB List'!$B$4:$V$158,9,FALSE),IF('Summary Sheet'!$M$4="PB w/ Wood Drawers",VLOOKUP($B54,'Pwood &amp; PB List'!$B$4:$V$158,13,FALSE),IF('Summary Sheet'!$M$4="PB w/ PB Drawers",VLOOKUP($B54,'Pwood &amp; PB List'!$B$4:$V$158,17,FALSE))))</f>
        <v>1091.81</v>
      </c>
      <c r="D54" s="205" t="str">
        <f t="shared" si="67"/>
        <v>GLW-BBC42-45FD</v>
      </c>
      <c r="E54" s="204">
        <f>IF('Summary Sheet'!$M$4="Plywood",VLOOKUP($B54,'Pwood &amp; PB List'!$B$4:$V$158,10,FALSE),IF('Summary Sheet'!$M$4="PB w/ Wood Drawers",VLOOKUP($B54,'Pwood &amp; PB List'!$B$4:$V$158,14,FALSE),IF('Summary Sheet'!$M$4="PB w/ PB Drawers",VLOOKUP($B54,'Pwood &amp; PB List'!$B$4:$V$158,18,FALSE))))</f>
        <v>1055.24</v>
      </c>
      <c r="F54" s="205" t="str">
        <f t="shared" si="68"/>
        <v>SLO-BBC42-45FD</v>
      </c>
      <c r="G54" s="204">
        <f>IF('Summary Sheet'!$M$4="Plywood",VLOOKUP($B54,'Pwood &amp; PB List'!$B$4:$V$158,11,FALSE),IF('Summary Sheet'!$M$4="PB w/ Wood Drawers",VLOOKUP($B54,'Pwood &amp; PB List'!$B$4:$V$158,15,FALSE),IF('Summary Sheet'!$M$4="PB w/ PB Drawers",VLOOKUP($B54,'Pwood &amp; PB List'!$B$4:$V$158,19,FALSE))))</f>
        <v>1016.14</v>
      </c>
      <c r="H54" s="205" t="str">
        <f t="shared" si="69"/>
        <v>BLW-BBC42-45FD</v>
      </c>
      <c r="I54" s="204">
        <f>IF('Summary Sheet'!$M$4="Plywood",VLOOKUP($B54,'Pwood &amp; PB List'!$B$4:$V$158,10,FALSE),IF('Summary Sheet'!$M$4="PB w/ Wood Drawers",VLOOKUP($B54,'Pwood &amp; PB List'!$B$4:$V$158,14,FALSE),IF('Summary Sheet'!$M$4="PB w/ PB Drawers",VLOOKUP($B54,'Pwood &amp; PB List'!$B$4:$V$158,18,FALSE))))</f>
        <v>1055.24</v>
      </c>
      <c r="J54" s="205" t="str">
        <f t="shared" si="70"/>
        <v>WEO-BBC42-45FD</v>
      </c>
      <c r="K54" s="204">
        <f>IF('Summary Sheet'!$M$4="Plywood",VLOOKUP($B54,'Pwood &amp; PB List'!$B$4:$V$158,9,FALSE),IF('Summary Sheet'!$M$4="PB w/ Wood Drawers",VLOOKUP($B54,'Pwood &amp; PB List'!$B$4:$V$158,13,FALSE),IF('Summary Sheet'!$M$4="PB w/ PB Drawers",VLOOKUP($B54,'Pwood &amp; PB List'!$B$4:$V$158,17,FALSE))))</f>
        <v>1091.81</v>
      </c>
      <c r="L54" s="205" t="str">
        <f t="shared" si="71"/>
        <v>GLG-BBC42-45FD</v>
      </c>
      <c r="M54" s="204">
        <f>IF('Summary Sheet'!$M$4="Plywood",VLOOKUP($B54,'Pwood &amp; PB List'!$B$4:$V$158,12,FALSE),IF('Summary Sheet'!$M$4="PB w/ Wood Drawers",VLOOKUP($B54,'Pwood &amp; PB List'!$B$4:$V$158,16,FALSE),IF('Summary Sheet'!$M$4="PB w/ PB Drawers",VLOOKUP($B54,'Pwood &amp; PB List'!$B$4:$V$158,20,FALSE))))</f>
        <v>972.21</v>
      </c>
      <c r="N54" s="154" t="str">
        <f t="shared" si="72"/>
        <v>NAO-BBC42-45FD</v>
      </c>
      <c r="O54" s="204">
        <f>IF('Summary Sheet'!$M$4="Plywood",VLOOKUP($B54,'Pwood &amp; PB List'!$B$4:$V$158,12,FALSE),IF('Summary Sheet'!$M$4="PB w/ Wood Drawers",VLOOKUP($B54,'Pwood &amp; PB List'!$B$4:$V$158,16,FALSE),IF('Summary Sheet'!$M$4="PB w/ PB Drawers",VLOOKUP($B54,'Pwood &amp; PB List'!$B$4:$V$158,20,FALSE))))</f>
        <v>972.21</v>
      </c>
      <c r="P54" s="154" t="str">
        <f t="shared" si="73"/>
        <v>WHO-BBC42-45FD</v>
      </c>
      <c r="Q54" s="204">
        <f>IF('Summary Sheet'!$M$4="Plywood",VLOOKUP($B54,'Pwood &amp; PB List'!$B$4:$V$158,9,FALSE),IF('Summary Sheet'!$M$4="PB w/ Wood Drawers",VLOOKUP($B54,'Pwood &amp; PB List'!$B$4:$V$158,13,FALSE),IF('Summary Sheet'!$M$4="PB w/ PB Drawers",VLOOKUP($B54,'Pwood &amp; PB List'!$B$4:$V$158,17,FALSE))))</f>
        <v>1091.81</v>
      </c>
      <c r="R54" s="154" t="str">
        <f t="shared" si="74"/>
        <v>MAW-BBC42-45FD</v>
      </c>
      <c r="S54" s="204">
        <f>IF('Summary Sheet'!$M$4="Plywood",VLOOKUP($B54,'Pwood &amp; PB List'!$B$4:$V$158,9,FALSE),IF('Summary Sheet'!$M$4="PB w/ Wood Drawers",VLOOKUP($B54,'Pwood &amp; PB List'!$B$4:$V$158,13,FALSE),IF('Summary Sheet'!$M$4="PB w/ PB Drawers",VLOOKUP($B54,'Pwood &amp; PB List'!$B$4:$V$158,17,FALSE))))</f>
        <v>1091.81</v>
      </c>
      <c r="T54" s="154" t="str">
        <f t="shared" si="75"/>
        <v>MAG-BBC42-45FD</v>
      </c>
      <c r="U54" s="204">
        <f>IF('Summary Sheet'!$M$4="Plywood",VLOOKUP($B54,'Pwood &amp; PB List'!$B$4:$V$158,9,FALSE),IF('Summary Sheet'!$M$4="PB w/ Wood Drawers",VLOOKUP($B54,'Pwood &amp; PB List'!$B$4:$V$158,13,FALSE),IF('Summary Sheet'!$M$4="PB w/ PB Drawers",VLOOKUP($B54,'Pwood &amp; PB List'!$B$4:$V$158,17,FALSE))))</f>
        <v>1091.81</v>
      </c>
      <c r="V54" s="154" t="str">
        <f t="shared" si="76"/>
        <v>MAB-BBC42-45FD</v>
      </c>
      <c r="W54" s="204">
        <f>IF('Summary Sheet'!$M$4="Plywood",VLOOKUP($B54,'Pwood &amp; PB List'!$B$4:$V$158,9,FALSE),IF('Summary Sheet'!$M$4="PB w/ Wood Drawers",VLOOKUP($B54,'Pwood &amp; PB List'!$B$4:$V$158,13,FALSE),IF('Summary Sheet'!$M$4="PB w/ PB Drawers",VLOOKUP($B54,'Pwood &amp; PB List'!$B$4:$V$158,17,FALSE))))</f>
        <v>1091.81</v>
      </c>
      <c r="X54" s="205" t="str">
        <f t="shared" si="77"/>
        <v>GLB-BBC42-45FD</v>
      </c>
      <c r="Y54" s="153">
        <v>2.0</v>
      </c>
      <c r="Z54" s="154"/>
      <c r="AA54" s="154"/>
      <c r="AB54" s="154"/>
      <c r="AC54" s="154"/>
      <c r="AD54" s="139"/>
      <c r="AE54" s="139"/>
      <c r="AF54" s="139"/>
      <c r="AG54" s="139"/>
      <c r="AH54" s="139"/>
      <c r="AI54" s="139"/>
      <c r="AJ54" s="139"/>
      <c r="AK54" s="139"/>
      <c r="AL54" s="139"/>
      <c r="AM54" s="139"/>
      <c r="AN54" s="139"/>
      <c r="AO54" s="139"/>
      <c r="AP54" s="139"/>
      <c r="AQ54" s="139"/>
      <c r="AR54" s="139"/>
      <c r="AS54" s="139"/>
    </row>
    <row r="55" ht="14.25" customHeight="1">
      <c r="A55" s="210" t="s">
        <v>640</v>
      </c>
      <c r="B55" s="203"/>
      <c r="C55" s="204"/>
      <c r="D55" s="205"/>
      <c r="E55" s="204"/>
      <c r="F55" s="205"/>
      <c r="G55" s="204"/>
      <c r="H55" s="205"/>
      <c r="I55" s="204"/>
      <c r="J55" s="205"/>
      <c r="K55" s="204"/>
      <c r="L55" s="205"/>
      <c r="M55" s="204"/>
      <c r="N55" s="154"/>
      <c r="O55" s="204"/>
      <c r="P55" s="154"/>
      <c r="Q55" s="204"/>
      <c r="R55" s="154"/>
      <c r="S55" s="204"/>
      <c r="T55" s="154"/>
      <c r="U55" s="204"/>
      <c r="V55" s="154"/>
      <c r="W55" s="204"/>
      <c r="X55" s="205"/>
      <c r="Y55" s="153"/>
      <c r="Z55" s="154"/>
      <c r="AA55" s="154"/>
      <c r="AB55" s="154"/>
      <c r="AC55" s="154"/>
      <c r="AD55" s="139"/>
      <c r="AE55" s="139"/>
      <c r="AF55" s="139"/>
      <c r="AG55" s="139"/>
      <c r="AH55" s="139"/>
      <c r="AI55" s="139"/>
      <c r="AJ55" s="139"/>
      <c r="AK55" s="139"/>
      <c r="AL55" s="139"/>
      <c r="AM55" s="139"/>
      <c r="AN55" s="139"/>
      <c r="AO55" s="139"/>
      <c r="AP55" s="139"/>
      <c r="AQ55" s="139"/>
      <c r="AR55" s="139"/>
      <c r="AS55" s="139"/>
    </row>
    <row r="56" ht="14.25" customHeight="1">
      <c r="A56" s="202" t="s">
        <v>641</v>
      </c>
      <c r="B56" s="203" t="s">
        <v>642</v>
      </c>
      <c r="C56" s="204">
        <f>IF('Summary Sheet'!$M$4="Plywood",VLOOKUP($B56,'Pwood &amp; PB List'!$B$4:$V$158,9,FALSE),IF('Summary Sheet'!$M$4="PB w/ Wood Drawers",VLOOKUP($B56,'Pwood &amp; PB List'!$B$4:$V$158,13,FALSE),IF('Summary Sheet'!$M$4="PB w/ PB Drawers",VLOOKUP($B56,'Pwood &amp; PB List'!$B$4:$V$158,17,FALSE))))</f>
        <v>1047.305</v>
      </c>
      <c r="D56" s="205" t="str">
        <f t="shared" ref="D56:D59" si="78">CONCATENATE("GLW-",B56)</f>
        <v>GLW-VDB12-3</v>
      </c>
      <c r="E56" s="204">
        <f>IF('Summary Sheet'!$M$4="Plywood",VLOOKUP($B56,'Pwood &amp; PB List'!$B$4:$V$158,10,FALSE),IF('Summary Sheet'!$M$4="PB w/ Wood Drawers",VLOOKUP($B56,'Pwood &amp; PB List'!$B$4:$V$158,14,FALSE),IF('Summary Sheet'!$M$4="PB w/ PB Drawers",VLOOKUP($B56,'Pwood &amp; PB List'!$B$4:$V$158,18,FALSE))))</f>
        <v>1029.135</v>
      </c>
      <c r="F56" s="205" t="str">
        <f t="shared" ref="F56:F59" si="79">CONCATENATE("SLO-",B56)</f>
        <v>SLO-VDB12-3</v>
      </c>
      <c r="G56" s="204">
        <f>IF('Summary Sheet'!$M$4="Plywood",VLOOKUP($B56,'Pwood &amp; PB List'!$B$4:$V$158,11,FALSE),IF('Summary Sheet'!$M$4="PB w/ Wood Drawers",VLOOKUP($B56,'Pwood &amp; PB List'!$B$4:$V$158,15,FALSE),IF('Summary Sheet'!$M$4="PB w/ PB Drawers",VLOOKUP($B56,'Pwood &amp; PB List'!$B$4:$V$158,19,FALSE))))</f>
        <v>1009.93</v>
      </c>
      <c r="H56" s="205" t="str">
        <f t="shared" ref="H56:H59" si="80">CONCATENATE("BLW-",B56)</f>
        <v>BLW-VDB12-3</v>
      </c>
      <c r="I56" s="204">
        <f>IF('Summary Sheet'!$M$4="Plywood",VLOOKUP($B56,'Pwood &amp; PB List'!$B$4:$V$158,10,FALSE),IF('Summary Sheet'!$M$4="PB w/ Wood Drawers",VLOOKUP($B56,'Pwood &amp; PB List'!$B$4:$V$158,14,FALSE),IF('Summary Sheet'!$M$4="PB w/ PB Drawers",VLOOKUP($B56,'Pwood &amp; PB List'!$B$4:$V$158,18,FALSE))))</f>
        <v>1029.135</v>
      </c>
      <c r="J56" s="205" t="str">
        <f t="shared" ref="J56:J59" si="81">CONCATENATE("WEO-",B56)</f>
        <v>WEO-VDB12-3</v>
      </c>
      <c r="K56" s="204">
        <f>IF('Summary Sheet'!$M$4="Plywood",VLOOKUP($B56,'Pwood &amp; PB List'!$B$4:$V$158,9,FALSE),IF('Summary Sheet'!$M$4="PB w/ Wood Drawers",VLOOKUP($B56,'Pwood &amp; PB List'!$B$4:$V$158,13,FALSE),IF('Summary Sheet'!$M$4="PB w/ PB Drawers",VLOOKUP($B56,'Pwood &amp; PB List'!$B$4:$V$158,17,FALSE))))</f>
        <v>1047.305</v>
      </c>
      <c r="L56" s="205" t="str">
        <f t="shared" ref="L56:L59" si="82">CONCATENATE("GLG-",B56)</f>
        <v>GLG-VDB12-3</v>
      </c>
      <c r="M56" s="204">
        <f>IF('Summary Sheet'!$M$4="Plywood",VLOOKUP($B56,'Pwood &amp; PB List'!$B$4:$V$158,12,FALSE),IF('Summary Sheet'!$M$4="PB w/ Wood Drawers",VLOOKUP($B56,'Pwood &amp; PB List'!$B$4:$V$158,16,FALSE),IF('Summary Sheet'!$M$4="PB w/ PB Drawers",VLOOKUP($B56,'Pwood &amp; PB List'!$B$4:$V$158,20,FALSE))))</f>
        <v>988.195</v>
      </c>
      <c r="N56" s="154" t="str">
        <f t="shared" ref="N56:N59" si="83">CONCATENATE("NAO-",B56)</f>
        <v>NAO-VDB12-3</v>
      </c>
      <c r="O56" s="204">
        <f>IF('Summary Sheet'!$M$4="Plywood",VLOOKUP($B56,'Pwood &amp; PB List'!$B$4:$V$158,12,FALSE),IF('Summary Sheet'!$M$4="PB w/ Wood Drawers",VLOOKUP($B56,'Pwood &amp; PB List'!$B$4:$V$158,16,FALSE),IF('Summary Sheet'!$M$4="PB w/ PB Drawers",VLOOKUP($B56,'Pwood &amp; PB List'!$B$4:$V$158,20,FALSE))))</f>
        <v>988.195</v>
      </c>
      <c r="P56" s="154" t="str">
        <f t="shared" ref="P56:P59" si="84">CONCATENATE("WHO-",B56)</f>
        <v>WHO-VDB12-3</v>
      </c>
      <c r="Q56" s="204">
        <f>IF('Summary Sheet'!$M$4="Plywood",VLOOKUP($B56,'Pwood &amp; PB List'!$B$4:$V$158,9,FALSE),IF('Summary Sheet'!$M$4="PB w/ Wood Drawers",VLOOKUP($B56,'Pwood &amp; PB List'!$B$4:$V$158,13,FALSE),IF('Summary Sheet'!$M$4="PB w/ PB Drawers",VLOOKUP($B56,'Pwood &amp; PB List'!$B$4:$V$158,17,FALSE))))</f>
        <v>1047.305</v>
      </c>
      <c r="R56" s="154" t="str">
        <f t="shared" ref="R56:R59" si="85">CONCATENATE("MAW-",B56)</f>
        <v>MAW-VDB12-3</v>
      </c>
      <c r="S56" s="204">
        <f>IF('Summary Sheet'!$M$4="Plywood",VLOOKUP($B56,'Pwood &amp; PB List'!$B$4:$V$158,9,FALSE),IF('Summary Sheet'!$M$4="PB w/ Wood Drawers",VLOOKUP($B56,'Pwood &amp; PB List'!$B$4:$V$158,13,FALSE),IF('Summary Sheet'!$M$4="PB w/ PB Drawers",VLOOKUP($B56,'Pwood &amp; PB List'!$B$4:$V$158,17,FALSE))))</f>
        <v>1047.305</v>
      </c>
      <c r="T56" s="154" t="str">
        <f t="shared" ref="T56:T59" si="86">CONCATENATE("MAG-",B56)</f>
        <v>MAG-VDB12-3</v>
      </c>
      <c r="U56" s="204">
        <f>IF('Summary Sheet'!$M$4="Plywood",VLOOKUP($B56,'Pwood &amp; PB List'!$B$4:$V$158,9,FALSE),IF('Summary Sheet'!$M$4="PB w/ Wood Drawers",VLOOKUP($B56,'Pwood &amp; PB List'!$B$4:$V$158,13,FALSE),IF('Summary Sheet'!$M$4="PB w/ PB Drawers",VLOOKUP($B56,'Pwood &amp; PB List'!$B$4:$V$158,17,FALSE))))</f>
        <v>1047.305</v>
      </c>
      <c r="V56" s="154" t="str">
        <f t="shared" ref="V56:V59" si="87">CONCATENATE("MAB-",B56)</f>
        <v>MAB-VDB12-3</v>
      </c>
      <c r="W56" s="204">
        <f>IF('Summary Sheet'!$M$4="Plywood",VLOOKUP($B56,'Pwood &amp; PB List'!$B$4:$V$158,9,FALSE),IF('Summary Sheet'!$M$4="PB w/ Wood Drawers",VLOOKUP($B56,'Pwood &amp; PB List'!$B$4:$V$158,13,FALSE),IF('Summary Sheet'!$M$4="PB w/ PB Drawers",VLOOKUP($B56,'Pwood &amp; PB List'!$B$4:$V$158,17,FALSE))))</f>
        <v>1047.305</v>
      </c>
      <c r="X56" s="205" t="str">
        <f t="shared" ref="X56:X59" si="88">CONCATENATE("GLB-",B56)</f>
        <v>GLB-VDB12-3</v>
      </c>
      <c r="Y56" s="153">
        <v>3.0</v>
      </c>
      <c r="Z56" s="154"/>
      <c r="AA56" s="154"/>
      <c r="AB56" s="154"/>
      <c r="AC56" s="154"/>
      <c r="AD56" s="139"/>
      <c r="AE56" s="139"/>
      <c r="AF56" s="139"/>
      <c r="AG56" s="139"/>
      <c r="AH56" s="139"/>
      <c r="AI56" s="139"/>
      <c r="AJ56" s="139"/>
      <c r="AK56" s="139"/>
      <c r="AL56" s="139"/>
      <c r="AM56" s="139"/>
      <c r="AN56" s="139"/>
      <c r="AO56" s="139"/>
      <c r="AP56" s="139"/>
      <c r="AQ56" s="139"/>
      <c r="AR56" s="139"/>
      <c r="AS56" s="139"/>
    </row>
    <row r="57" ht="14.25" customHeight="1">
      <c r="A57" s="202" t="s">
        <v>643</v>
      </c>
      <c r="B57" s="203" t="s">
        <v>644</v>
      </c>
      <c r="C57" s="204">
        <f>IF('Summary Sheet'!$M$4="Plywood",VLOOKUP($B57,'Pwood &amp; PB List'!$B$4:$V$158,9,FALSE),IF('Summary Sheet'!$M$4="PB w/ Wood Drawers",VLOOKUP($B57,'Pwood &amp; PB List'!$B$4:$V$158,13,FALSE),IF('Summary Sheet'!$M$4="PB w/ PB Drawers",VLOOKUP($B57,'Pwood &amp; PB List'!$B$4:$V$158,17,FALSE))))</f>
        <v>1143.56</v>
      </c>
      <c r="D57" s="205" t="str">
        <f t="shared" si="78"/>
        <v>GLW-VDB15-3</v>
      </c>
      <c r="E57" s="204">
        <f>IF('Summary Sheet'!$M$4="Plywood",VLOOKUP($B57,'Pwood &amp; PB List'!$B$4:$V$158,10,FALSE),IF('Summary Sheet'!$M$4="PB w/ Wood Drawers",VLOOKUP($B57,'Pwood &amp; PB List'!$B$4:$V$158,14,FALSE),IF('Summary Sheet'!$M$4="PB w/ PB Drawers",VLOOKUP($B57,'Pwood &amp; PB List'!$B$4:$V$158,18,FALSE))))</f>
        <v>1120.79</v>
      </c>
      <c r="F57" s="205" t="str">
        <f t="shared" si="79"/>
        <v>SLO-VDB15-3</v>
      </c>
      <c r="G57" s="204">
        <f>IF('Summary Sheet'!$M$4="Plywood",VLOOKUP($B57,'Pwood &amp; PB List'!$B$4:$V$158,11,FALSE),IF('Summary Sheet'!$M$4="PB w/ Wood Drawers",VLOOKUP($B57,'Pwood &amp; PB List'!$B$4:$V$158,15,FALSE),IF('Summary Sheet'!$M$4="PB w/ PB Drawers",VLOOKUP($B57,'Pwood &amp; PB List'!$B$4:$V$158,19,FALSE))))</f>
        <v>1096.64</v>
      </c>
      <c r="H57" s="205" t="str">
        <f t="shared" si="80"/>
        <v>BLW-VDB15-3</v>
      </c>
      <c r="I57" s="204">
        <f>IF('Summary Sheet'!$M$4="Plywood",VLOOKUP($B57,'Pwood &amp; PB List'!$B$4:$V$158,10,FALSE),IF('Summary Sheet'!$M$4="PB w/ Wood Drawers",VLOOKUP($B57,'Pwood &amp; PB List'!$B$4:$V$158,14,FALSE),IF('Summary Sheet'!$M$4="PB w/ PB Drawers",VLOOKUP($B57,'Pwood &amp; PB List'!$B$4:$V$158,18,FALSE))))</f>
        <v>1120.79</v>
      </c>
      <c r="J57" s="205" t="str">
        <f t="shared" si="81"/>
        <v>WEO-VDB15-3</v>
      </c>
      <c r="K57" s="204">
        <f>IF('Summary Sheet'!$M$4="Plywood",VLOOKUP($B57,'Pwood &amp; PB List'!$B$4:$V$158,9,FALSE),IF('Summary Sheet'!$M$4="PB w/ Wood Drawers",VLOOKUP($B57,'Pwood &amp; PB List'!$B$4:$V$158,13,FALSE),IF('Summary Sheet'!$M$4="PB w/ PB Drawers",VLOOKUP($B57,'Pwood &amp; PB List'!$B$4:$V$158,17,FALSE))))</f>
        <v>1143.56</v>
      </c>
      <c r="L57" s="205" t="str">
        <f t="shared" si="82"/>
        <v>GLG-VDB15-3</v>
      </c>
      <c r="M57" s="204">
        <f>IF('Summary Sheet'!$M$4="Plywood",VLOOKUP($B57,'Pwood &amp; PB List'!$B$4:$V$158,12,FALSE),IF('Summary Sheet'!$M$4="PB w/ Wood Drawers",VLOOKUP($B57,'Pwood &amp; PB List'!$B$4:$V$158,16,FALSE),IF('Summary Sheet'!$M$4="PB w/ PB Drawers",VLOOKUP($B57,'Pwood &amp; PB List'!$B$4:$V$158,20,FALSE))))</f>
        <v>1069.5</v>
      </c>
      <c r="N57" s="154" t="str">
        <f t="shared" si="83"/>
        <v>NAO-VDB15-3</v>
      </c>
      <c r="O57" s="204">
        <f>IF('Summary Sheet'!$M$4="Plywood",VLOOKUP($B57,'Pwood &amp; PB List'!$B$4:$V$158,12,FALSE),IF('Summary Sheet'!$M$4="PB w/ Wood Drawers",VLOOKUP($B57,'Pwood &amp; PB List'!$B$4:$V$158,16,FALSE),IF('Summary Sheet'!$M$4="PB w/ PB Drawers",VLOOKUP($B57,'Pwood &amp; PB List'!$B$4:$V$158,20,FALSE))))</f>
        <v>1069.5</v>
      </c>
      <c r="P57" s="154" t="str">
        <f t="shared" si="84"/>
        <v>WHO-VDB15-3</v>
      </c>
      <c r="Q57" s="204">
        <f>IF('Summary Sheet'!$M$4="Plywood",VLOOKUP($B57,'Pwood &amp; PB List'!$B$4:$V$158,9,FALSE),IF('Summary Sheet'!$M$4="PB w/ Wood Drawers",VLOOKUP($B57,'Pwood &amp; PB List'!$B$4:$V$158,13,FALSE),IF('Summary Sheet'!$M$4="PB w/ PB Drawers",VLOOKUP($B57,'Pwood &amp; PB List'!$B$4:$V$158,17,FALSE))))</f>
        <v>1143.56</v>
      </c>
      <c r="R57" s="154" t="str">
        <f t="shared" si="85"/>
        <v>MAW-VDB15-3</v>
      </c>
      <c r="S57" s="204">
        <f>IF('Summary Sheet'!$M$4="Plywood",VLOOKUP($B57,'Pwood &amp; PB List'!$B$4:$V$158,9,FALSE),IF('Summary Sheet'!$M$4="PB w/ Wood Drawers",VLOOKUP($B57,'Pwood &amp; PB List'!$B$4:$V$158,13,FALSE),IF('Summary Sheet'!$M$4="PB w/ PB Drawers",VLOOKUP($B57,'Pwood &amp; PB List'!$B$4:$V$158,17,FALSE))))</f>
        <v>1143.56</v>
      </c>
      <c r="T57" s="154" t="str">
        <f t="shared" si="86"/>
        <v>MAG-VDB15-3</v>
      </c>
      <c r="U57" s="204">
        <f>IF('Summary Sheet'!$M$4="Plywood",VLOOKUP($B57,'Pwood &amp; PB List'!$B$4:$V$158,9,FALSE),IF('Summary Sheet'!$M$4="PB w/ Wood Drawers",VLOOKUP($B57,'Pwood &amp; PB List'!$B$4:$V$158,13,FALSE),IF('Summary Sheet'!$M$4="PB w/ PB Drawers",VLOOKUP($B57,'Pwood &amp; PB List'!$B$4:$V$158,17,FALSE))))</f>
        <v>1143.56</v>
      </c>
      <c r="V57" s="154" t="str">
        <f t="shared" si="87"/>
        <v>MAB-VDB15-3</v>
      </c>
      <c r="W57" s="204">
        <f>IF('Summary Sheet'!$M$4="Plywood",VLOOKUP($B57,'Pwood &amp; PB List'!$B$4:$V$158,9,FALSE),IF('Summary Sheet'!$M$4="PB w/ Wood Drawers",VLOOKUP($B57,'Pwood &amp; PB List'!$B$4:$V$158,13,FALSE),IF('Summary Sheet'!$M$4="PB w/ PB Drawers",VLOOKUP($B57,'Pwood &amp; PB List'!$B$4:$V$158,17,FALSE))))</f>
        <v>1143.56</v>
      </c>
      <c r="X57" s="205" t="str">
        <f t="shared" si="88"/>
        <v>GLB-VDB15-3</v>
      </c>
      <c r="Y57" s="153">
        <v>3.0</v>
      </c>
      <c r="Z57" s="154"/>
      <c r="AA57" s="154"/>
      <c r="AB57" s="154"/>
      <c r="AC57" s="154"/>
      <c r="AD57" s="139"/>
      <c r="AE57" s="139"/>
      <c r="AF57" s="139"/>
      <c r="AG57" s="139"/>
      <c r="AH57" s="139"/>
      <c r="AI57" s="139"/>
      <c r="AJ57" s="139"/>
      <c r="AK57" s="139"/>
      <c r="AL57" s="139"/>
      <c r="AM57" s="139"/>
      <c r="AN57" s="139"/>
      <c r="AO57" s="139"/>
      <c r="AP57" s="139"/>
      <c r="AQ57" s="139"/>
      <c r="AR57" s="139"/>
      <c r="AS57" s="139"/>
    </row>
    <row r="58" ht="14.25" customHeight="1">
      <c r="A58" s="202" t="s">
        <v>645</v>
      </c>
      <c r="B58" s="203" t="s">
        <v>646</v>
      </c>
      <c r="C58" s="204">
        <f>IF('Summary Sheet'!$M$4="Plywood",VLOOKUP($B58,'Pwood &amp; PB List'!$B$4:$V$158,9,FALSE),IF('Summary Sheet'!$M$4="PB w/ Wood Drawers",VLOOKUP($B58,'Pwood &amp; PB List'!$B$4:$V$158,13,FALSE),IF('Summary Sheet'!$M$4="PB w/ PB Drawers",VLOOKUP($B58,'Pwood &amp; PB List'!$B$4:$V$158,17,FALSE))))</f>
        <v>1239.585</v>
      </c>
      <c r="D58" s="205" t="str">
        <f t="shared" si="78"/>
        <v>GLW-VDB18-3</v>
      </c>
      <c r="E58" s="204">
        <f>IF('Summary Sheet'!$M$4="Plywood",VLOOKUP($B58,'Pwood &amp; PB List'!$B$4:$V$158,10,FALSE),IF('Summary Sheet'!$M$4="PB w/ Wood Drawers",VLOOKUP($B58,'Pwood &amp; PB List'!$B$4:$V$158,14,FALSE),IF('Summary Sheet'!$M$4="PB w/ PB Drawers",VLOOKUP($B58,'Pwood &amp; PB List'!$B$4:$V$158,18,FALSE))))</f>
        <v>1212.33</v>
      </c>
      <c r="F58" s="205" t="str">
        <f t="shared" si="79"/>
        <v>SLO-VDB18-3</v>
      </c>
      <c r="G58" s="204">
        <f>IF('Summary Sheet'!$M$4="Plywood",VLOOKUP($B58,'Pwood &amp; PB List'!$B$4:$V$158,11,FALSE),IF('Summary Sheet'!$M$4="PB w/ Wood Drawers",VLOOKUP($B58,'Pwood &amp; PB List'!$B$4:$V$158,15,FALSE),IF('Summary Sheet'!$M$4="PB w/ PB Drawers",VLOOKUP($B58,'Pwood &amp; PB List'!$B$4:$V$158,19,FALSE))))</f>
        <v>1183.35</v>
      </c>
      <c r="H58" s="205" t="str">
        <f t="shared" si="80"/>
        <v>BLW-VDB18-3</v>
      </c>
      <c r="I58" s="204">
        <f>IF('Summary Sheet'!$M$4="Plywood",VLOOKUP($B58,'Pwood &amp; PB List'!$B$4:$V$158,10,FALSE),IF('Summary Sheet'!$M$4="PB w/ Wood Drawers",VLOOKUP($B58,'Pwood &amp; PB List'!$B$4:$V$158,14,FALSE),IF('Summary Sheet'!$M$4="PB w/ PB Drawers",VLOOKUP($B58,'Pwood &amp; PB List'!$B$4:$V$158,18,FALSE))))</f>
        <v>1212.33</v>
      </c>
      <c r="J58" s="205" t="str">
        <f t="shared" si="81"/>
        <v>WEO-VDB18-3</v>
      </c>
      <c r="K58" s="204">
        <f>IF('Summary Sheet'!$M$4="Plywood",VLOOKUP($B58,'Pwood &amp; PB List'!$B$4:$V$158,9,FALSE),IF('Summary Sheet'!$M$4="PB w/ Wood Drawers",VLOOKUP($B58,'Pwood &amp; PB List'!$B$4:$V$158,13,FALSE),IF('Summary Sheet'!$M$4="PB w/ PB Drawers",VLOOKUP($B58,'Pwood &amp; PB List'!$B$4:$V$158,17,FALSE))))</f>
        <v>1239.585</v>
      </c>
      <c r="L58" s="205" t="str">
        <f t="shared" si="82"/>
        <v>GLG-VDB18-3</v>
      </c>
      <c r="M58" s="204">
        <f>IF('Summary Sheet'!$M$4="Plywood",VLOOKUP($B58,'Pwood &amp; PB List'!$B$4:$V$158,12,FALSE),IF('Summary Sheet'!$M$4="PB w/ Wood Drawers",VLOOKUP($B58,'Pwood &amp; PB List'!$B$4:$V$158,16,FALSE),IF('Summary Sheet'!$M$4="PB w/ PB Drawers",VLOOKUP($B58,'Pwood &amp; PB List'!$B$4:$V$158,20,FALSE))))</f>
        <v>1150.69</v>
      </c>
      <c r="N58" s="154" t="str">
        <f t="shared" si="83"/>
        <v>NAO-VDB18-3</v>
      </c>
      <c r="O58" s="204">
        <f>IF('Summary Sheet'!$M$4="Plywood",VLOOKUP($B58,'Pwood &amp; PB List'!$B$4:$V$158,12,FALSE),IF('Summary Sheet'!$M$4="PB w/ Wood Drawers",VLOOKUP($B58,'Pwood &amp; PB List'!$B$4:$V$158,16,FALSE),IF('Summary Sheet'!$M$4="PB w/ PB Drawers",VLOOKUP($B58,'Pwood &amp; PB List'!$B$4:$V$158,20,FALSE))))</f>
        <v>1150.69</v>
      </c>
      <c r="P58" s="154" t="str">
        <f t="shared" si="84"/>
        <v>WHO-VDB18-3</v>
      </c>
      <c r="Q58" s="204">
        <f>IF('Summary Sheet'!$M$4="Plywood",VLOOKUP($B58,'Pwood &amp; PB List'!$B$4:$V$158,9,FALSE),IF('Summary Sheet'!$M$4="PB w/ Wood Drawers",VLOOKUP($B58,'Pwood &amp; PB List'!$B$4:$V$158,13,FALSE),IF('Summary Sheet'!$M$4="PB w/ PB Drawers",VLOOKUP($B58,'Pwood &amp; PB List'!$B$4:$V$158,17,FALSE))))</f>
        <v>1239.585</v>
      </c>
      <c r="R58" s="154" t="str">
        <f t="shared" si="85"/>
        <v>MAW-VDB18-3</v>
      </c>
      <c r="S58" s="204">
        <f>IF('Summary Sheet'!$M$4="Plywood",VLOOKUP($B58,'Pwood &amp; PB List'!$B$4:$V$158,9,FALSE),IF('Summary Sheet'!$M$4="PB w/ Wood Drawers",VLOOKUP($B58,'Pwood &amp; PB List'!$B$4:$V$158,13,FALSE),IF('Summary Sheet'!$M$4="PB w/ PB Drawers",VLOOKUP($B58,'Pwood &amp; PB List'!$B$4:$V$158,17,FALSE))))</f>
        <v>1239.585</v>
      </c>
      <c r="T58" s="154" t="str">
        <f t="shared" si="86"/>
        <v>MAG-VDB18-3</v>
      </c>
      <c r="U58" s="204">
        <f>IF('Summary Sheet'!$M$4="Plywood",VLOOKUP($B58,'Pwood &amp; PB List'!$B$4:$V$158,9,FALSE),IF('Summary Sheet'!$M$4="PB w/ Wood Drawers",VLOOKUP($B58,'Pwood &amp; PB List'!$B$4:$V$158,13,FALSE),IF('Summary Sheet'!$M$4="PB w/ PB Drawers",VLOOKUP($B58,'Pwood &amp; PB List'!$B$4:$V$158,17,FALSE))))</f>
        <v>1239.585</v>
      </c>
      <c r="V58" s="154" t="str">
        <f t="shared" si="87"/>
        <v>MAB-VDB18-3</v>
      </c>
      <c r="W58" s="204">
        <f>IF('Summary Sheet'!$M$4="Plywood",VLOOKUP($B58,'Pwood &amp; PB List'!$B$4:$V$158,9,FALSE),IF('Summary Sheet'!$M$4="PB w/ Wood Drawers",VLOOKUP($B58,'Pwood &amp; PB List'!$B$4:$V$158,13,FALSE),IF('Summary Sheet'!$M$4="PB w/ PB Drawers",VLOOKUP($B58,'Pwood &amp; PB List'!$B$4:$V$158,17,FALSE))))</f>
        <v>1239.585</v>
      </c>
      <c r="X58" s="205" t="str">
        <f t="shared" si="88"/>
        <v>GLB-VDB18-3</v>
      </c>
      <c r="Y58" s="153">
        <v>3.0</v>
      </c>
      <c r="Z58" s="154"/>
      <c r="AA58" s="154"/>
      <c r="AB58" s="154"/>
      <c r="AC58" s="154"/>
      <c r="AD58" s="139"/>
      <c r="AE58" s="139"/>
      <c r="AF58" s="139"/>
      <c r="AG58" s="139"/>
      <c r="AH58" s="139"/>
      <c r="AI58" s="139"/>
      <c r="AJ58" s="139"/>
      <c r="AK58" s="139"/>
      <c r="AL58" s="139"/>
      <c r="AM58" s="139"/>
      <c r="AN58" s="139"/>
      <c r="AO58" s="139"/>
      <c r="AP58" s="139"/>
      <c r="AQ58" s="139"/>
      <c r="AR58" s="139"/>
      <c r="AS58" s="139"/>
    </row>
    <row r="59" ht="14.25" customHeight="1">
      <c r="A59" s="202" t="s">
        <v>647</v>
      </c>
      <c r="B59" s="203" t="s">
        <v>648</v>
      </c>
      <c r="C59" s="204">
        <f>IF('Summary Sheet'!$M$4="Plywood",VLOOKUP($B59,'Pwood &amp; PB List'!$B$4:$V$158,9,FALSE),IF('Summary Sheet'!$M$4="PB w/ Wood Drawers",VLOOKUP($B59,'Pwood &amp; PB List'!$B$4:$V$158,13,FALSE),IF('Summary Sheet'!$M$4="PB w/ PB Drawers",VLOOKUP($B59,'Pwood &amp; PB List'!$B$4:$V$158,17,FALSE))))</f>
        <v>1335.725</v>
      </c>
      <c r="D59" s="205" t="str">
        <f t="shared" si="78"/>
        <v>GLW-VDB21-3</v>
      </c>
      <c r="E59" s="204">
        <f>IF('Summary Sheet'!$M$4="Plywood",VLOOKUP($B59,'Pwood &amp; PB List'!$B$4:$V$158,10,FALSE),IF('Summary Sheet'!$M$4="PB w/ Wood Drawers",VLOOKUP($B59,'Pwood &amp; PB List'!$B$4:$V$158,14,FALSE),IF('Summary Sheet'!$M$4="PB w/ PB Drawers",VLOOKUP($B59,'Pwood &amp; PB List'!$B$4:$V$158,18,FALSE))))</f>
        <v>1303.87</v>
      </c>
      <c r="F59" s="205" t="str">
        <f t="shared" si="79"/>
        <v>SLO-VDB21-3</v>
      </c>
      <c r="G59" s="204">
        <f>IF('Summary Sheet'!$M$4="Plywood",VLOOKUP($B59,'Pwood &amp; PB List'!$B$4:$V$158,11,FALSE),IF('Summary Sheet'!$M$4="PB w/ Wood Drawers",VLOOKUP($B59,'Pwood &amp; PB List'!$B$4:$V$158,15,FALSE),IF('Summary Sheet'!$M$4="PB w/ PB Drawers",VLOOKUP($B59,'Pwood &amp; PB List'!$B$4:$V$158,19,FALSE))))</f>
        <v>1269.945</v>
      </c>
      <c r="H59" s="205" t="str">
        <f t="shared" si="80"/>
        <v>BLW-VDB21-3</v>
      </c>
      <c r="I59" s="204">
        <f>IF('Summary Sheet'!$M$4="Plywood",VLOOKUP($B59,'Pwood &amp; PB List'!$B$4:$V$158,10,FALSE),IF('Summary Sheet'!$M$4="PB w/ Wood Drawers",VLOOKUP($B59,'Pwood &amp; PB List'!$B$4:$V$158,14,FALSE),IF('Summary Sheet'!$M$4="PB w/ PB Drawers",VLOOKUP($B59,'Pwood &amp; PB List'!$B$4:$V$158,18,FALSE))))</f>
        <v>1303.87</v>
      </c>
      <c r="J59" s="205" t="str">
        <f t="shared" si="81"/>
        <v>WEO-VDB21-3</v>
      </c>
      <c r="K59" s="204">
        <f>IF('Summary Sheet'!$M$4="Plywood",VLOOKUP($B59,'Pwood &amp; PB List'!$B$4:$V$158,9,FALSE),IF('Summary Sheet'!$M$4="PB w/ Wood Drawers",VLOOKUP($B59,'Pwood &amp; PB List'!$B$4:$V$158,13,FALSE),IF('Summary Sheet'!$M$4="PB w/ PB Drawers",VLOOKUP($B59,'Pwood &amp; PB List'!$B$4:$V$158,17,FALSE))))</f>
        <v>1335.725</v>
      </c>
      <c r="L59" s="205" t="str">
        <f t="shared" si="82"/>
        <v>GLG-VDB21-3</v>
      </c>
      <c r="M59" s="204">
        <f>IF('Summary Sheet'!$M$4="Plywood",VLOOKUP($B59,'Pwood &amp; PB List'!$B$4:$V$158,12,FALSE),IF('Summary Sheet'!$M$4="PB w/ Wood Drawers",VLOOKUP($B59,'Pwood &amp; PB List'!$B$4:$V$158,16,FALSE),IF('Summary Sheet'!$M$4="PB w/ PB Drawers",VLOOKUP($B59,'Pwood &amp; PB List'!$B$4:$V$158,20,FALSE))))</f>
        <v>1231.765</v>
      </c>
      <c r="N59" s="154" t="str">
        <f t="shared" si="83"/>
        <v>NAO-VDB21-3</v>
      </c>
      <c r="O59" s="204">
        <f>IF('Summary Sheet'!$M$4="Plywood",VLOOKUP($B59,'Pwood &amp; PB List'!$B$4:$V$158,12,FALSE),IF('Summary Sheet'!$M$4="PB w/ Wood Drawers",VLOOKUP($B59,'Pwood &amp; PB List'!$B$4:$V$158,16,FALSE),IF('Summary Sheet'!$M$4="PB w/ PB Drawers",VLOOKUP($B59,'Pwood &amp; PB List'!$B$4:$V$158,20,FALSE))))</f>
        <v>1231.765</v>
      </c>
      <c r="P59" s="154" t="str">
        <f t="shared" si="84"/>
        <v>WHO-VDB21-3</v>
      </c>
      <c r="Q59" s="204">
        <f>IF('Summary Sheet'!$M$4="Plywood",VLOOKUP($B59,'Pwood &amp; PB List'!$B$4:$V$158,9,FALSE),IF('Summary Sheet'!$M$4="PB w/ Wood Drawers",VLOOKUP($B59,'Pwood &amp; PB List'!$B$4:$V$158,13,FALSE),IF('Summary Sheet'!$M$4="PB w/ PB Drawers",VLOOKUP($B59,'Pwood &amp; PB List'!$B$4:$V$158,17,FALSE))))</f>
        <v>1335.725</v>
      </c>
      <c r="R59" s="154" t="str">
        <f t="shared" si="85"/>
        <v>MAW-VDB21-3</v>
      </c>
      <c r="S59" s="204">
        <f>IF('Summary Sheet'!$M$4="Plywood",VLOOKUP($B59,'Pwood &amp; PB List'!$B$4:$V$158,9,FALSE),IF('Summary Sheet'!$M$4="PB w/ Wood Drawers",VLOOKUP($B59,'Pwood &amp; PB List'!$B$4:$V$158,13,FALSE),IF('Summary Sheet'!$M$4="PB w/ PB Drawers",VLOOKUP($B59,'Pwood &amp; PB List'!$B$4:$V$158,17,FALSE))))</f>
        <v>1335.725</v>
      </c>
      <c r="T59" s="154" t="str">
        <f t="shared" si="86"/>
        <v>MAG-VDB21-3</v>
      </c>
      <c r="U59" s="204">
        <f>IF('Summary Sheet'!$M$4="Plywood",VLOOKUP($B59,'Pwood &amp; PB List'!$B$4:$V$158,9,FALSE),IF('Summary Sheet'!$M$4="PB w/ Wood Drawers",VLOOKUP($B59,'Pwood &amp; PB List'!$B$4:$V$158,13,FALSE),IF('Summary Sheet'!$M$4="PB w/ PB Drawers",VLOOKUP($B59,'Pwood &amp; PB List'!$B$4:$V$158,17,FALSE))))</f>
        <v>1335.725</v>
      </c>
      <c r="V59" s="154" t="str">
        <f t="shared" si="87"/>
        <v>MAB-VDB21-3</v>
      </c>
      <c r="W59" s="204">
        <f>IF('Summary Sheet'!$M$4="Plywood",VLOOKUP($B59,'Pwood &amp; PB List'!$B$4:$V$158,9,FALSE),IF('Summary Sheet'!$M$4="PB w/ Wood Drawers",VLOOKUP($B59,'Pwood &amp; PB List'!$B$4:$V$158,13,FALSE),IF('Summary Sheet'!$M$4="PB w/ PB Drawers",VLOOKUP($B59,'Pwood &amp; PB List'!$B$4:$V$158,17,FALSE))))</f>
        <v>1335.725</v>
      </c>
      <c r="X59" s="205" t="str">
        <f t="shared" si="88"/>
        <v>GLB-VDB21-3</v>
      </c>
      <c r="Y59" s="153">
        <v>3.0</v>
      </c>
      <c r="Z59" s="154"/>
      <c r="AA59" s="154"/>
      <c r="AB59" s="154"/>
      <c r="AC59" s="154"/>
      <c r="AD59" s="139"/>
      <c r="AE59" s="139"/>
      <c r="AF59" s="139"/>
      <c r="AG59" s="139"/>
      <c r="AH59" s="139"/>
      <c r="AI59" s="139"/>
      <c r="AJ59" s="139"/>
      <c r="AK59" s="139"/>
      <c r="AL59" s="139"/>
      <c r="AM59" s="139"/>
      <c r="AN59" s="139"/>
      <c r="AO59" s="139"/>
      <c r="AP59" s="139"/>
      <c r="AQ59" s="139"/>
      <c r="AR59" s="139"/>
      <c r="AS59" s="139"/>
    </row>
    <row r="60" ht="14.25" customHeight="1">
      <c r="A60" s="210" t="s">
        <v>649</v>
      </c>
      <c r="B60" s="203"/>
      <c r="C60" s="204"/>
      <c r="D60" s="205"/>
      <c r="E60" s="204"/>
      <c r="F60" s="205"/>
      <c r="G60" s="204"/>
      <c r="H60" s="205"/>
      <c r="I60" s="204"/>
      <c r="J60" s="205"/>
      <c r="K60" s="204"/>
      <c r="L60" s="205"/>
      <c r="M60" s="204"/>
      <c r="N60" s="154"/>
      <c r="O60" s="204"/>
      <c r="P60" s="154"/>
      <c r="Q60" s="204"/>
      <c r="R60" s="154"/>
      <c r="S60" s="204"/>
      <c r="T60" s="154"/>
      <c r="U60" s="204"/>
      <c r="V60" s="154"/>
      <c r="W60" s="204"/>
      <c r="X60" s="205"/>
      <c r="Y60" s="153"/>
      <c r="Z60" s="154"/>
      <c r="AA60" s="154"/>
      <c r="AB60" s="154"/>
      <c r="AC60" s="154"/>
      <c r="AD60" s="139"/>
      <c r="AE60" s="139"/>
      <c r="AF60" s="139"/>
      <c r="AG60" s="139"/>
      <c r="AH60" s="139"/>
      <c r="AI60" s="139"/>
      <c r="AJ60" s="139"/>
      <c r="AK60" s="139"/>
      <c r="AL60" s="139"/>
      <c r="AM60" s="139"/>
      <c r="AN60" s="139"/>
      <c r="AO60" s="139"/>
      <c r="AP60" s="139"/>
      <c r="AQ60" s="139"/>
      <c r="AR60" s="139"/>
      <c r="AS60" s="139"/>
    </row>
    <row r="61" ht="14.25" customHeight="1">
      <c r="A61" s="202" t="s">
        <v>650</v>
      </c>
      <c r="B61" s="203" t="s">
        <v>400</v>
      </c>
      <c r="C61" s="204">
        <f>IF('Summary Sheet'!$M$4="Plywood",VLOOKUP($B61,'Pwood &amp; PB List'!$B$4:$V$158,9,FALSE),IF('Summary Sheet'!$M$4="PB w/ Wood Drawers",VLOOKUP($B61,'Pwood &amp; PB List'!$B$4:$V$158,13,FALSE),IF('Summary Sheet'!$M$4="PB w/ PB Drawers",VLOOKUP($B61,'Pwood &amp; PB List'!$B$4:$V$158,17,FALSE))))</f>
        <v>716.45</v>
      </c>
      <c r="D61" s="205" t="str">
        <f t="shared" ref="D61:D64" si="89">CONCATENATE("GLW-",B61)</f>
        <v>GLW-VSB24</v>
      </c>
      <c r="E61" s="204">
        <f>IF('Summary Sheet'!$M$4="Plywood",VLOOKUP($B61,'Pwood &amp; PB List'!$B$4:$V$158,10,FALSE),IF('Summary Sheet'!$M$4="PB w/ Wood Drawers",VLOOKUP($B61,'Pwood &amp; PB List'!$B$4:$V$158,14,FALSE),IF('Summary Sheet'!$M$4="PB w/ PB Drawers",VLOOKUP($B61,'Pwood &amp; PB List'!$B$4:$V$158,18,FALSE))))</f>
        <v>679.995</v>
      </c>
      <c r="F61" s="205" t="str">
        <f t="shared" ref="F61:F64" si="90">CONCATENATE("SLO-",B61)</f>
        <v>SLO-VSB24</v>
      </c>
      <c r="G61" s="204">
        <f>IF('Summary Sheet'!$M$4="Plywood",VLOOKUP($B61,'Pwood &amp; PB List'!$B$4:$V$158,11,FALSE),IF('Summary Sheet'!$M$4="PB w/ Wood Drawers",VLOOKUP($B61,'Pwood &amp; PB List'!$B$4:$V$158,15,FALSE),IF('Summary Sheet'!$M$4="PB w/ PB Drawers",VLOOKUP($B61,'Pwood &amp; PB List'!$B$4:$V$158,19,FALSE))))</f>
        <v>641.24</v>
      </c>
      <c r="H61" s="205" t="str">
        <f t="shared" ref="H61:H64" si="91">CONCATENATE("BLW-",B61)</f>
        <v>BLW-VSB24</v>
      </c>
      <c r="I61" s="204">
        <f>IF('Summary Sheet'!$M$4="Plywood",VLOOKUP($B61,'Pwood &amp; PB List'!$B$4:$V$158,10,FALSE),IF('Summary Sheet'!$M$4="PB w/ Wood Drawers",VLOOKUP($B61,'Pwood &amp; PB List'!$B$4:$V$158,14,FALSE),IF('Summary Sheet'!$M$4="PB w/ PB Drawers",VLOOKUP($B61,'Pwood &amp; PB List'!$B$4:$V$158,18,FALSE))))</f>
        <v>679.995</v>
      </c>
      <c r="J61" s="205" t="str">
        <f t="shared" ref="J61:J64" si="92">CONCATENATE("WEO-",B61)</f>
        <v>WEO-VSB24</v>
      </c>
      <c r="K61" s="204">
        <f>IF('Summary Sheet'!$M$4="Plywood",VLOOKUP($B61,'Pwood &amp; PB List'!$B$4:$V$158,9,FALSE),IF('Summary Sheet'!$M$4="PB w/ Wood Drawers",VLOOKUP($B61,'Pwood &amp; PB List'!$B$4:$V$158,13,FALSE),IF('Summary Sheet'!$M$4="PB w/ PB Drawers",VLOOKUP($B61,'Pwood &amp; PB List'!$B$4:$V$158,17,FALSE))))</f>
        <v>716.45</v>
      </c>
      <c r="L61" s="205" t="str">
        <f t="shared" ref="L61:L64" si="93">CONCATENATE("GLG-",B61)</f>
        <v>GLG-VSB24</v>
      </c>
      <c r="M61" s="204">
        <f>IF('Summary Sheet'!$M$4="Plywood",VLOOKUP($B61,'Pwood &amp; PB List'!$B$4:$V$158,12,FALSE),IF('Summary Sheet'!$M$4="PB w/ Wood Drawers",VLOOKUP($B61,'Pwood &amp; PB List'!$B$4:$V$158,16,FALSE),IF('Summary Sheet'!$M$4="PB w/ PB Drawers",VLOOKUP($B61,'Pwood &amp; PB List'!$B$4:$V$158,20,FALSE))))</f>
        <v>597.54</v>
      </c>
      <c r="N61" s="154" t="str">
        <f t="shared" ref="N61:N64" si="94">CONCATENATE("NAO-",B61)</f>
        <v>NAO-VSB24</v>
      </c>
      <c r="O61" s="204">
        <f>IF('Summary Sheet'!$M$4="Plywood",VLOOKUP($B61,'Pwood &amp; PB List'!$B$4:$V$158,12,FALSE),IF('Summary Sheet'!$M$4="PB w/ Wood Drawers",VLOOKUP($B61,'Pwood &amp; PB List'!$B$4:$V$158,16,FALSE),IF('Summary Sheet'!$M$4="PB w/ PB Drawers",VLOOKUP($B61,'Pwood &amp; PB List'!$B$4:$V$158,20,FALSE))))</f>
        <v>597.54</v>
      </c>
      <c r="P61" s="154" t="str">
        <f t="shared" ref="P61:P64" si="95">CONCATENATE("WHO-",B61)</f>
        <v>WHO-VSB24</v>
      </c>
      <c r="Q61" s="204">
        <f>IF('Summary Sheet'!$M$4="Plywood",VLOOKUP($B61,'Pwood &amp; PB List'!$B$4:$V$158,9,FALSE),IF('Summary Sheet'!$M$4="PB w/ Wood Drawers",VLOOKUP($B61,'Pwood &amp; PB List'!$B$4:$V$158,13,FALSE),IF('Summary Sheet'!$M$4="PB w/ PB Drawers",VLOOKUP($B61,'Pwood &amp; PB List'!$B$4:$V$158,17,FALSE))))</f>
        <v>716.45</v>
      </c>
      <c r="R61" s="154" t="str">
        <f t="shared" ref="R61:R64" si="96">CONCATENATE("MAW-",B61)</f>
        <v>MAW-VSB24</v>
      </c>
      <c r="S61" s="204">
        <f>IF('Summary Sheet'!$M$4="Plywood",VLOOKUP($B61,'Pwood &amp; PB List'!$B$4:$V$158,9,FALSE),IF('Summary Sheet'!$M$4="PB w/ Wood Drawers",VLOOKUP($B61,'Pwood &amp; PB List'!$B$4:$V$158,13,FALSE),IF('Summary Sheet'!$M$4="PB w/ PB Drawers",VLOOKUP($B61,'Pwood &amp; PB List'!$B$4:$V$158,17,FALSE))))</f>
        <v>716.45</v>
      </c>
      <c r="T61" s="154" t="str">
        <f t="shared" ref="T61:T64" si="97">CONCATENATE("MAG-",B61)</f>
        <v>MAG-VSB24</v>
      </c>
      <c r="U61" s="204">
        <f>IF('Summary Sheet'!$M$4="Plywood",VLOOKUP($B61,'Pwood &amp; PB List'!$B$4:$V$158,9,FALSE),IF('Summary Sheet'!$M$4="PB w/ Wood Drawers",VLOOKUP($B61,'Pwood &amp; PB List'!$B$4:$V$158,13,FALSE),IF('Summary Sheet'!$M$4="PB w/ PB Drawers",VLOOKUP($B61,'Pwood &amp; PB List'!$B$4:$V$158,17,FALSE))))</f>
        <v>716.45</v>
      </c>
      <c r="V61" s="154" t="str">
        <f t="shared" ref="V61:V64" si="98">CONCATENATE("MAB-",B61)</f>
        <v>MAB-VSB24</v>
      </c>
      <c r="W61" s="204">
        <f>IF('Summary Sheet'!$M$4="Plywood",VLOOKUP($B61,'Pwood &amp; PB List'!$B$4:$V$158,9,FALSE),IF('Summary Sheet'!$M$4="PB w/ Wood Drawers",VLOOKUP($B61,'Pwood &amp; PB List'!$B$4:$V$158,13,FALSE),IF('Summary Sheet'!$M$4="PB w/ PB Drawers",VLOOKUP($B61,'Pwood &amp; PB List'!$B$4:$V$158,17,FALSE))))</f>
        <v>716.45</v>
      </c>
      <c r="X61" s="205" t="str">
        <f t="shared" ref="X61:X64" si="99">CONCATENATE("GLB-",B61)</f>
        <v>GLB-VSB24</v>
      </c>
      <c r="Y61" s="153">
        <v>2.0</v>
      </c>
      <c r="Z61" s="154"/>
      <c r="AA61" s="154"/>
      <c r="AB61" s="154"/>
      <c r="AC61" s="154"/>
      <c r="AD61" s="139"/>
      <c r="AE61" s="139"/>
      <c r="AF61" s="139"/>
      <c r="AG61" s="139"/>
      <c r="AH61" s="139"/>
      <c r="AI61" s="139"/>
      <c r="AJ61" s="139"/>
      <c r="AK61" s="139"/>
      <c r="AL61" s="139"/>
      <c r="AM61" s="139"/>
      <c r="AN61" s="139"/>
      <c r="AO61" s="139"/>
      <c r="AP61" s="139"/>
      <c r="AQ61" s="139"/>
      <c r="AR61" s="139"/>
      <c r="AS61" s="139"/>
    </row>
    <row r="62" ht="14.25" customHeight="1">
      <c r="A62" s="202" t="s">
        <v>651</v>
      </c>
      <c r="B62" s="203" t="s">
        <v>402</v>
      </c>
      <c r="C62" s="204">
        <f>IF('Summary Sheet'!$M$4="Plywood",VLOOKUP($B62,'Pwood &amp; PB List'!$B$4:$V$158,9,FALSE),IF('Summary Sheet'!$M$4="PB w/ Wood Drawers",VLOOKUP($B62,'Pwood &amp; PB List'!$B$4:$V$158,13,FALSE),IF('Summary Sheet'!$M$4="PB w/ PB Drawers",VLOOKUP($B62,'Pwood &amp; PB List'!$B$4:$V$158,17,FALSE))))</f>
        <v>769.58</v>
      </c>
      <c r="D62" s="205" t="str">
        <f t="shared" si="89"/>
        <v>GLW-VSB27</v>
      </c>
      <c r="E62" s="204">
        <f>IF('Summary Sheet'!$M$4="Plywood",VLOOKUP($B62,'Pwood &amp; PB List'!$B$4:$V$158,10,FALSE),IF('Summary Sheet'!$M$4="PB w/ Wood Drawers",VLOOKUP($B62,'Pwood &amp; PB List'!$B$4:$V$158,14,FALSE),IF('Summary Sheet'!$M$4="PB w/ PB Drawers",VLOOKUP($B62,'Pwood &amp; PB List'!$B$4:$V$158,18,FALSE))))</f>
        <v>728.525</v>
      </c>
      <c r="F62" s="205" t="str">
        <f t="shared" si="90"/>
        <v>SLO-VSB27</v>
      </c>
      <c r="G62" s="204">
        <f>IF('Summary Sheet'!$M$4="Plywood",VLOOKUP($B62,'Pwood &amp; PB List'!$B$4:$V$158,11,FALSE),IF('Summary Sheet'!$M$4="PB w/ Wood Drawers",VLOOKUP($B62,'Pwood &amp; PB List'!$B$4:$V$158,15,FALSE),IF('Summary Sheet'!$M$4="PB w/ PB Drawers",VLOOKUP($B62,'Pwood &amp; PB List'!$B$4:$V$158,19,FALSE))))</f>
        <v>684.825</v>
      </c>
      <c r="H62" s="205" t="str">
        <f t="shared" si="91"/>
        <v>BLW-VSB27</v>
      </c>
      <c r="I62" s="204">
        <f>IF('Summary Sheet'!$M$4="Plywood",VLOOKUP($B62,'Pwood &amp; PB List'!$B$4:$V$158,10,FALSE),IF('Summary Sheet'!$M$4="PB w/ Wood Drawers",VLOOKUP($B62,'Pwood &amp; PB List'!$B$4:$V$158,14,FALSE),IF('Summary Sheet'!$M$4="PB w/ PB Drawers",VLOOKUP($B62,'Pwood &amp; PB List'!$B$4:$V$158,18,FALSE))))</f>
        <v>728.525</v>
      </c>
      <c r="J62" s="205" t="str">
        <f t="shared" si="92"/>
        <v>WEO-VSB27</v>
      </c>
      <c r="K62" s="204">
        <f>IF('Summary Sheet'!$M$4="Plywood",VLOOKUP($B62,'Pwood &amp; PB List'!$B$4:$V$158,9,FALSE),IF('Summary Sheet'!$M$4="PB w/ Wood Drawers",VLOOKUP($B62,'Pwood &amp; PB List'!$B$4:$V$158,13,FALSE),IF('Summary Sheet'!$M$4="PB w/ PB Drawers",VLOOKUP($B62,'Pwood &amp; PB List'!$B$4:$V$158,17,FALSE))))</f>
        <v>769.58</v>
      </c>
      <c r="L62" s="205" t="str">
        <f t="shared" si="93"/>
        <v>GLG-VSB27</v>
      </c>
      <c r="M62" s="204">
        <f>IF('Summary Sheet'!$M$4="Plywood",VLOOKUP($B62,'Pwood &amp; PB List'!$B$4:$V$158,12,FALSE),IF('Summary Sheet'!$M$4="PB w/ Wood Drawers",VLOOKUP($B62,'Pwood &amp; PB List'!$B$4:$V$158,16,FALSE),IF('Summary Sheet'!$M$4="PB w/ PB Drawers",VLOOKUP($B62,'Pwood &amp; PB List'!$B$4:$V$158,20,FALSE))))</f>
        <v>635.72</v>
      </c>
      <c r="N62" s="154" t="str">
        <f t="shared" si="94"/>
        <v>NAO-VSB27</v>
      </c>
      <c r="O62" s="204">
        <f>IF('Summary Sheet'!$M$4="Plywood",VLOOKUP($B62,'Pwood &amp; PB List'!$B$4:$V$158,12,FALSE),IF('Summary Sheet'!$M$4="PB w/ Wood Drawers",VLOOKUP($B62,'Pwood &amp; PB List'!$B$4:$V$158,16,FALSE),IF('Summary Sheet'!$M$4="PB w/ PB Drawers",VLOOKUP($B62,'Pwood &amp; PB List'!$B$4:$V$158,20,FALSE))))</f>
        <v>635.72</v>
      </c>
      <c r="P62" s="154" t="str">
        <f t="shared" si="95"/>
        <v>WHO-VSB27</v>
      </c>
      <c r="Q62" s="204">
        <f>IF('Summary Sheet'!$M$4="Plywood",VLOOKUP($B62,'Pwood &amp; PB List'!$B$4:$V$158,9,FALSE),IF('Summary Sheet'!$M$4="PB w/ Wood Drawers",VLOOKUP($B62,'Pwood &amp; PB List'!$B$4:$V$158,13,FALSE),IF('Summary Sheet'!$M$4="PB w/ PB Drawers",VLOOKUP($B62,'Pwood &amp; PB List'!$B$4:$V$158,17,FALSE))))</f>
        <v>769.58</v>
      </c>
      <c r="R62" s="154" t="str">
        <f t="shared" si="96"/>
        <v>MAW-VSB27</v>
      </c>
      <c r="S62" s="204">
        <f>IF('Summary Sheet'!$M$4="Plywood",VLOOKUP($B62,'Pwood &amp; PB List'!$B$4:$V$158,9,FALSE),IF('Summary Sheet'!$M$4="PB w/ Wood Drawers",VLOOKUP($B62,'Pwood &amp; PB List'!$B$4:$V$158,13,FALSE),IF('Summary Sheet'!$M$4="PB w/ PB Drawers",VLOOKUP($B62,'Pwood &amp; PB List'!$B$4:$V$158,17,FALSE))))</f>
        <v>769.58</v>
      </c>
      <c r="T62" s="154" t="str">
        <f t="shared" si="97"/>
        <v>MAG-VSB27</v>
      </c>
      <c r="U62" s="204">
        <f>IF('Summary Sheet'!$M$4="Plywood",VLOOKUP($B62,'Pwood &amp; PB List'!$B$4:$V$158,9,FALSE),IF('Summary Sheet'!$M$4="PB w/ Wood Drawers",VLOOKUP($B62,'Pwood &amp; PB List'!$B$4:$V$158,13,FALSE),IF('Summary Sheet'!$M$4="PB w/ PB Drawers",VLOOKUP($B62,'Pwood &amp; PB List'!$B$4:$V$158,17,FALSE))))</f>
        <v>769.58</v>
      </c>
      <c r="V62" s="154" t="str">
        <f t="shared" si="98"/>
        <v>MAB-VSB27</v>
      </c>
      <c r="W62" s="204">
        <f>IF('Summary Sheet'!$M$4="Plywood",VLOOKUP($B62,'Pwood &amp; PB List'!$B$4:$V$158,9,FALSE),IF('Summary Sheet'!$M$4="PB w/ Wood Drawers",VLOOKUP($B62,'Pwood &amp; PB List'!$B$4:$V$158,13,FALSE),IF('Summary Sheet'!$M$4="PB w/ PB Drawers",VLOOKUP($B62,'Pwood &amp; PB List'!$B$4:$V$158,17,FALSE))))</f>
        <v>769.58</v>
      </c>
      <c r="X62" s="205" t="str">
        <f t="shared" si="99"/>
        <v>GLB-VSB27</v>
      </c>
      <c r="Y62" s="153">
        <v>2.0</v>
      </c>
      <c r="Z62" s="154"/>
      <c r="AA62" s="154"/>
      <c r="AB62" s="154"/>
      <c r="AC62" s="154"/>
      <c r="AD62" s="139"/>
      <c r="AE62" s="139"/>
      <c r="AF62" s="139"/>
      <c r="AG62" s="139"/>
      <c r="AH62" s="139"/>
      <c r="AI62" s="139"/>
      <c r="AJ62" s="139"/>
      <c r="AK62" s="139"/>
      <c r="AL62" s="139"/>
      <c r="AM62" s="139"/>
      <c r="AN62" s="139"/>
      <c r="AO62" s="139"/>
      <c r="AP62" s="139"/>
      <c r="AQ62" s="139"/>
      <c r="AR62" s="139"/>
      <c r="AS62" s="139"/>
    </row>
    <row r="63" ht="14.25" customHeight="1">
      <c r="A63" s="202" t="s">
        <v>652</v>
      </c>
      <c r="B63" s="203" t="s">
        <v>403</v>
      </c>
      <c r="C63" s="204">
        <f>IF('Summary Sheet'!$M$4="Plywood",VLOOKUP($B63,'Pwood &amp; PB List'!$B$4:$V$158,9,FALSE),IF('Summary Sheet'!$M$4="PB w/ Wood Drawers",VLOOKUP($B63,'Pwood &amp; PB List'!$B$4:$V$158,13,FALSE),IF('Summary Sheet'!$M$4="PB w/ PB Drawers",VLOOKUP($B63,'Pwood &amp; PB List'!$B$4:$V$158,17,FALSE))))</f>
        <v>822.595</v>
      </c>
      <c r="D63" s="205" t="str">
        <f t="shared" si="89"/>
        <v>GLW-VSB30</v>
      </c>
      <c r="E63" s="204">
        <f>IF('Summary Sheet'!$M$4="Plywood",VLOOKUP($B63,'Pwood &amp; PB List'!$B$4:$V$158,10,FALSE),IF('Summary Sheet'!$M$4="PB w/ Wood Drawers",VLOOKUP($B63,'Pwood &amp; PB List'!$B$4:$V$158,14,FALSE),IF('Summary Sheet'!$M$4="PB w/ PB Drawers",VLOOKUP($B63,'Pwood &amp; PB List'!$B$4:$V$158,18,FALSE))))</f>
        <v>777.055</v>
      </c>
      <c r="F63" s="205" t="str">
        <f t="shared" si="90"/>
        <v>SLO-VSB30</v>
      </c>
      <c r="G63" s="204">
        <f>IF('Summary Sheet'!$M$4="Plywood",VLOOKUP($B63,'Pwood &amp; PB List'!$B$4:$V$158,11,FALSE),IF('Summary Sheet'!$M$4="PB w/ Wood Drawers",VLOOKUP($B63,'Pwood &amp; PB List'!$B$4:$V$158,15,FALSE),IF('Summary Sheet'!$M$4="PB w/ PB Drawers",VLOOKUP($B63,'Pwood &amp; PB List'!$B$4:$V$158,19,FALSE))))</f>
        <v>728.525</v>
      </c>
      <c r="H63" s="205" t="str">
        <f t="shared" si="91"/>
        <v>BLW-VSB30</v>
      </c>
      <c r="I63" s="204">
        <f>IF('Summary Sheet'!$M$4="Plywood",VLOOKUP($B63,'Pwood &amp; PB List'!$B$4:$V$158,10,FALSE),IF('Summary Sheet'!$M$4="PB w/ Wood Drawers",VLOOKUP($B63,'Pwood &amp; PB List'!$B$4:$V$158,14,FALSE),IF('Summary Sheet'!$M$4="PB w/ PB Drawers",VLOOKUP($B63,'Pwood &amp; PB List'!$B$4:$V$158,18,FALSE))))</f>
        <v>777.055</v>
      </c>
      <c r="J63" s="205" t="str">
        <f t="shared" si="92"/>
        <v>WEO-VSB30</v>
      </c>
      <c r="K63" s="204">
        <f>IF('Summary Sheet'!$M$4="Plywood",VLOOKUP($B63,'Pwood &amp; PB List'!$B$4:$V$158,9,FALSE),IF('Summary Sheet'!$M$4="PB w/ Wood Drawers",VLOOKUP($B63,'Pwood &amp; PB List'!$B$4:$V$158,13,FALSE),IF('Summary Sheet'!$M$4="PB w/ PB Drawers",VLOOKUP($B63,'Pwood &amp; PB List'!$B$4:$V$158,17,FALSE))))</f>
        <v>822.595</v>
      </c>
      <c r="L63" s="205" t="str">
        <f t="shared" si="93"/>
        <v>GLG-VSB30</v>
      </c>
      <c r="M63" s="204">
        <f>IF('Summary Sheet'!$M$4="Plywood",VLOOKUP($B63,'Pwood &amp; PB List'!$B$4:$V$158,12,FALSE),IF('Summary Sheet'!$M$4="PB w/ Wood Drawers",VLOOKUP($B63,'Pwood &amp; PB List'!$B$4:$V$158,16,FALSE),IF('Summary Sheet'!$M$4="PB w/ PB Drawers",VLOOKUP($B63,'Pwood &amp; PB List'!$B$4:$V$158,20,FALSE))))</f>
        <v>673.785</v>
      </c>
      <c r="N63" s="154" t="str">
        <f t="shared" si="94"/>
        <v>NAO-VSB30</v>
      </c>
      <c r="O63" s="204">
        <f>IF('Summary Sheet'!$M$4="Plywood",VLOOKUP($B63,'Pwood &amp; PB List'!$B$4:$V$158,12,FALSE),IF('Summary Sheet'!$M$4="PB w/ Wood Drawers",VLOOKUP($B63,'Pwood &amp; PB List'!$B$4:$V$158,16,FALSE),IF('Summary Sheet'!$M$4="PB w/ PB Drawers",VLOOKUP($B63,'Pwood &amp; PB List'!$B$4:$V$158,20,FALSE))))</f>
        <v>673.785</v>
      </c>
      <c r="P63" s="154" t="str">
        <f t="shared" si="95"/>
        <v>WHO-VSB30</v>
      </c>
      <c r="Q63" s="204">
        <f>IF('Summary Sheet'!$M$4="Plywood",VLOOKUP($B63,'Pwood &amp; PB List'!$B$4:$V$158,9,FALSE),IF('Summary Sheet'!$M$4="PB w/ Wood Drawers",VLOOKUP($B63,'Pwood &amp; PB List'!$B$4:$V$158,13,FALSE),IF('Summary Sheet'!$M$4="PB w/ PB Drawers",VLOOKUP($B63,'Pwood &amp; PB List'!$B$4:$V$158,17,FALSE))))</f>
        <v>822.595</v>
      </c>
      <c r="R63" s="154" t="str">
        <f t="shared" si="96"/>
        <v>MAW-VSB30</v>
      </c>
      <c r="S63" s="204">
        <f>IF('Summary Sheet'!$M$4="Plywood",VLOOKUP($B63,'Pwood &amp; PB List'!$B$4:$V$158,9,FALSE),IF('Summary Sheet'!$M$4="PB w/ Wood Drawers",VLOOKUP($B63,'Pwood &amp; PB List'!$B$4:$V$158,13,FALSE),IF('Summary Sheet'!$M$4="PB w/ PB Drawers",VLOOKUP($B63,'Pwood &amp; PB List'!$B$4:$V$158,17,FALSE))))</f>
        <v>822.595</v>
      </c>
      <c r="T63" s="154" t="str">
        <f t="shared" si="97"/>
        <v>MAG-VSB30</v>
      </c>
      <c r="U63" s="204">
        <f>IF('Summary Sheet'!$M$4="Plywood",VLOOKUP($B63,'Pwood &amp; PB List'!$B$4:$V$158,9,FALSE),IF('Summary Sheet'!$M$4="PB w/ Wood Drawers",VLOOKUP($B63,'Pwood &amp; PB List'!$B$4:$V$158,13,FALSE),IF('Summary Sheet'!$M$4="PB w/ PB Drawers",VLOOKUP($B63,'Pwood &amp; PB List'!$B$4:$V$158,17,FALSE))))</f>
        <v>822.595</v>
      </c>
      <c r="V63" s="154" t="str">
        <f t="shared" si="98"/>
        <v>MAB-VSB30</v>
      </c>
      <c r="W63" s="204">
        <f>IF('Summary Sheet'!$M$4="Plywood",VLOOKUP($B63,'Pwood &amp; PB List'!$B$4:$V$158,9,FALSE),IF('Summary Sheet'!$M$4="PB w/ Wood Drawers",VLOOKUP($B63,'Pwood &amp; PB List'!$B$4:$V$158,13,FALSE),IF('Summary Sheet'!$M$4="PB w/ PB Drawers",VLOOKUP($B63,'Pwood &amp; PB List'!$B$4:$V$158,17,FALSE))))</f>
        <v>822.595</v>
      </c>
      <c r="X63" s="205" t="str">
        <f t="shared" si="99"/>
        <v>GLB-VSB30</v>
      </c>
      <c r="Y63" s="153">
        <v>2.0</v>
      </c>
      <c r="Z63" s="154"/>
      <c r="AA63" s="154"/>
      <c r="AB63" s="154"/>
      <c r="AC63" s="154"/>
      <c r="AD63" s="139"/>
      <c r="AE63" s="139"/>
      <c r="AF63" s="139"/>
      <c r="AG63" s="139"/>
      <c r="AH63" s="139"/>
      <c r="AI63" s="139"/>
      <c r="AJ63" s="139"/>
      <c r="AK63" s="139"/>
      <c r="AL63" s="139"/>
      <c r="AM63" s="139"/>
      <c r="AN63" s="139"/>
      <c r="AO63" s="139"/>
      <c r="AP63" s="139"/>
      <c r="AQ63" s="139"/>
      <c r="AR63" s="139"/>
      <c r="AS63" s="139"/>
    </row>
    <row r="64" ht="14.25" customHeight="1">
      <c r="A64" s="202" t="s">
        <v>653</v>
      </c>
      <c r="B64" s="203" t="s">
        <v>405</v>
      </c>
      <c r="C64" s="204">
        <f>IF('Summary Sheet'!$M$4="Plywood",VLOOKUP($B64,'Pwood &amp; PB List'!$B$4:$V$158,9,FALSE),IF('Summary Sheet'!$M$4="PB w/ Wood Drawers",VLOOKUP($B64,'Pwood &amp; PB List'!$B$4:$V$158,13,FALSE),IF('Summary Sheet'!$M$4="PB w/ PB Drawers",VLOOKUP($B64,'Pwood &amp; PB List'!$B$4:$V$158,17,FALSE))))</f>
        <v>928.855</v>
      </c>
      <c r="D64" s="205" t="str">
        <f t="shared" si="89"/>
        <v>GLW-VSB36</v>
      </c>
      <c r="E64" s="204">
        <f>IF('Summary Sheet'!$M$4="Plywood",VLOOKUP($B64,'Pwood &amp; PB List'!$B$4:$V$158,10,FALSE),IF('Summary Sheet'!$M$4="PB w/ Wood Drawers",VLOOKUP($B64,'Pwood &amp; PB List'!$B$4:$V$158,14,FALSE),IF('Summary Sheet'!$M$4="PB w/ PB Drawers",VLOOKUP($B64,'Pwood &amp; PB List'!$B$4:$V$158,18,FALSE))))</f>
        <v>874.115</v>
      </c>
      <c r="F64" s="205" t="str">
        <f t="shared" si="90"/>
        <v>SLO-VSB36</v>
      </c>
      <c r="G64" s="204">
        <f>IF('Summary Sheet'!$M$4="Plywood",VLOOKUP($B64,'Pwood &amp; PB List'!$B$4:$V$158,11,FALSE),IF('Summary Sheet'!$M$4="PB w/ Wood Drawers",VLOOKUP($B64,'Pwood &amp; PB List'!$B$4:$V$158,15,FALSE),IF('Summary Sheet'!$M$4="PB w/ PB Drawers",VLOOKUP($B64,'Pwood &amp; PB List'!$B$4:$V$158,19,FALSE))))</f>
        <v>815.695</v>
      </c>
      <c r="H64" s="205" t="str">
        <f t="shared" si="91"/>
        <v>BLW-VSB36</v>
      </c>
      <c r="I64" s="204">
        <f>IF('Summary Sheet'!$M$4="Plywood",VLOOKUP($B64,'Pwood &amp; PB List'!$B$4:$V$158,10,FALSE),IF('Summary Sheet'!$M$4="PB w/ Wood Drawers",VLOOKUP($B64,'Pwood &amp; PB List'!$B$4:$V$158,14,FALSE),IF('Summary Sheet'!$M$4="PB w/ PB Drawers",VLOOKUP($B64,'Pwood &amp; PB List'!$B$4:$V$158,18,FALSE))))</f>
        <v>874.115</v>
      </c>
      <c r="J64" s="205" t="str">
        <f t="shared" si="92"/>
        <v>WEO-VSB36</v>
      </c>
      <c r="K64" s="204">
        <f>IF('Summary Sheet'!$M$4="Plywood",VLOOKUP($B64,'Pwood &amp; PB List'!$B$4:$V$158,9,FALSE),IF('Summary Sheet'!$M$4="PB w/ Wood Drawers",VLOOKUP($B64,'Pwood &amp; PB List'!$B$4:$V$158,13,FALSE),IF('Summary Sheet'!$M$4="PB w/ PB Drawers",VLOOKUP($B64,'Pwood &amp; PB List'!$B$4:$V$158,17,FALSE))))</f>
        <v>928.855</v>
      </c>
      <c r="L64" s="205" t="str">
        <f t="shared" si="93"/>
        <v>GLG-VSB36</v>
      </c>
      <c r="M64" s="204">
        <f>IF('Summary Sheet'!$M$4="Plywood",VLOOKUP($B64,'Pwood &amp; PB List'!$B$4:$V$158,12,FALSE),IF('Summary Sheet'!$M$4="PB w/ Wood Drawers",VLOOKUP($B64,'Pwood &amp; PB List'!$B$4:$V$158,16,FALSE),IF('Summary Sheet'!$M$4="PB w/ PB Drawers",VLOOKUP($B64,'Pwood &amp; PB List'!$B$4:$V$158,20,FALSE))))</f>
        <v>750.03</v>
      </c>
      <c r="N64" s="154" t="str">
        <f t="shared" si="94"/>
        <v>NAO-VSB36</v>
      </c>
      <c r="O64" s="204">
        <f>IF('Summary Sheet'!$M$4="Plywood",VLOOKUP($B64,'Pwood &amp; PB List'!$B$4:$V$158,12,FALSE),IF('Summary Sheet'!$M$4="PB w/ Wood Drawers",VLOOKUP($B64,'Pwood &amp; PB List'!$B$4:$V$158,16,FALSE),IF('Summary Sheet'!$M$4="PB w/ PB Drawers",VLOOKUP($B64,'Pwood &amp; PB List'!$B$4:$V$158,20,FALSE))))</f>
        <v>750.03</v>
      </c>
      <c r="P64" s="154" t="str">
        <f t="shared" si="95"/>
        <v>WHO-VSB36</v>
      </c>
      <c r="Q64" s="204">
        <f>IF('Summary Sheet'!$M$4="Plywood",VLOOKUP($B64,'Pwood &amp; PB List'!$B$4:$V$158,9,FALSE),IF('Summary Sheet'!$M$4="PB w/ Wood Drawers",VLOOKUP($B64,'Pwood &amp; PB List'!$B$4:$V$158,13,FALSE),IF('Summary Sheet'!$M$4="PB w/ PB Drawers",VLOOKUP($B64,'Pwood &amp; PB List'!$B$4:$V$158,17,FALSE))))</f>
        <v>928.855</v>
      </c>
      <c r="R64" s="154" t="str">
        <f t="shared" si="96"/>
        <v>MAW-VSB36</v>
      </c>
      <c r="S64" s="204">
        <f>IF('Summary Sheet'!$M$4="Plywood",VLOOKUP($B64,'Pwood &amp; PB List'!$B$4:$V$158,9,FALSE),IF('Summary Sheet'!$M$4="PB w/ Wood Drawers",VLOOKUP($B64,'Pwood &amp; PB List'!$B$4:$V$158,13,FALSE),IF('Summary Sheet'!$M$4="PB w/ PB Drawers",VLOOKUP($B64,'Pwood &amp; PB List'!$B$4:$V$158,17,FALSE))))</f>
        <v>928.855</v>
      </c>
      <c r="T64" s="154" t="str">
        <f t="shared" si="97"/>
        <v>MAG-VSB36</v>
      </c>
      <c r="U64" s="204">
        <f>IF('Summary Sheet'!$M$4="Plywood",VLOOKUP($B64,'Pwood &amp; PB List'!$B$4:$V$158,9,FALSE),IF('Summary Sheet'!$M$4="PB w/ Wood Drawers",VLOOKUP($B64,'Pwood &amp; PB List'!$B$4:$V$158,13,FALSE),IF('Summary Sheet'!$M$4="PB w/ PB Drawers",VLOOKUP($B64,'Pwood &amp; PB List'!$B$4:$V$158,17,FALSE))))</f>
        <v>928.855</v>
      </c>
      <c r="V64" s="154" t="str">
        <f t="shared" si="98"/>
        <v>MAB-VSB36</v>
      </c>
      <c r="W64" s="204">
        <f>IF('Summary Sheet'!$M$4="Plywood",VLOOKUP($B64,'Pwood &amp; PB List'!$B$4:$V$158,9,FALSE),IF('Summary Sheet'!$M$4="PB w/ Wood Drawers",VLOOKUP($B64,'Pwood &amp; PB List'!$B$4:$V$158,13,FALSE),IF('Summary Sheet'!$M$4="PB w/ PB Drawers",VLOOKUP($B64,'Pwood &amp; PB List'!$B$4:$V$158,17,FALSE))))</f>
        <v>928.855</v>
      </c>
      <c r="X64" s="205" t="str">
        <f t="shared" si="99"/>
        <v>GLB-VSB36</v>
      </c>
      <c r="Y64" s="153">
        <v>2.0</v>
      </c>
      <c r="Z64" s="154"/>
      <c r="AA64" s="154"/>
      <c r="AB64" s="154"/>
      <c r="AC64" s="154"/>
      <c r="AD64" s="139"/>
      <c r="AE64" s="139"/>
      <c r="AF64" s="139"/>
      <c r="AG64" s="139"/>
      <c r="AH64" s="139"/>
      <c r="AI64" s="139"/>
      <c r="AJ64" s="139"/>
      <c r="AK64" s="139"/>
      <c r="AL64" s="139"/>
      <c r="AM64" s="139"/>
      <c r="AN64" s="139"/>
      <c r="AO64" s="139"/>
      <c r="AP64" s="139"/>
      <c r="AQ64" s="139"/>
      <c r="AR64" s="139"/>
      <c r="AS64" s="139"/>
    </row>
    <row r="65" ht="14.25" customHeight="1">
      <c r="A65" s="210" t="s">
        <v>654</v>
      </c>
      <c r="B65" s="203"/>
      <c r="C65" s="204"/>
      <c r="D65" s="205"/>
      <c r="E65" s="204"/>
      <c r="F65" s="205"/>
      <c r="G65" s="204"/>
      <c r="H65" s="205"/>
      <c r="I65" s="204"/>
      <c r="J65" s="205"/>
      <c r="K65" s="204"/>
      <c r="L65" s="205"/>
      <c r="M65" s="204"/>
      <c r="N65" s="154"/>
      <c r="O65" s="204"/>
      <c r="P65" s="154"/>
      <c r="Q65" s="204"/>
      <c r="R65" s="154"/>
      <c r="S65" s="204"/>
      <c r="T65" s="154"/>
      <c r="U65" s="204"/>
      <c r="V65" s="154"/>
      <c r="W65" s="204"/>
      <c r="X65" s="205"/>
      <c r="Y65" s="153"/>
      <c r="Z65" s="154"/>
      <c r="AA65" s="154"/>
      <c r="AB65" s="154"/>
      <c r="AC65" s="154"/>
      <c r="AD65" s="139"/>
      <c r="AE65" s="139"/>
      <c r="AF65" s="139"/>
      <c r="AG65" s="139"/>
      <c r="AH65" s="139"/>
      <c r="AI65" s="139"/>
      <c r="AJ65" s="139"/>
      <c r="AK65" s="139"/>
      <c r="AL65" s="139"/>
      <c r="AM65" s="139"/>
      <c r="AN65" s="139"/>
      <c r="AO65" s="139"/>
      <c r="AP65" s="139"/>
      <c r="AQ65" s="139"/>
      <c r="AR65" s="139"/>
      <c r="AS65" s="139"/>
    </row>
    <row r="66" ht="14.25" customHeight="1">
      <c r="A66" s="202" t="s">
        <v>655</v>
      </c>
      <c r="B66" s="203" t="s">
        <v>656</v>
      </c>
      <c r="C66" s="204">
        <f>IF('Summary Sheet'!$M$4="Plywood",VLOOKUP($B66,'Pwood &amp; PB List'!$B$4:$V$158,9,FALSE),IF('Summary Sheet'!$M$4="PB w/ Wood Drawers",VLOOKUP($B66,'Pwood &amp; PB List'!$B$4:$V$158,13,FALSE),IF('Summary Sheet'!$M$4="PB w/ PB Drawers",VLOOKUP($B66,'Pwood &amp; PB List'!$B$4:$V$158,17,FALSE))))</f>
        <v>460</v>
      </c>
      <c r="D66" s="205" t="str">
        <f t="shared" ref="D66:D67" si="100">CONCATENATE("GLW-",B66)</f>
        <v>GLW-VDK24</v>
      </c>
      <c r="E66" s="204">
        <f>IF('Summary Sheet'!$M$4="Plywood",VLOOKUP($B66,'Pwood &amp; PB List'!$B$4:$V$158,10,FALSE),IF('Summary Sheet'!$M$4="PB w/ Wood Drawers",VLOOKUP($B66,'Pwood &amp; PB List'!$B$4:$V$158,14,FALSE),IF('Summary Sheet'!$M$4="PB w/ PB Drawers",VLOOKUP($B66,'Pwood &amp; PB List'!$B$4:$V$158,18,FALSE))))</f>
        <v>453</v>
      </c>
      <c r="F66" s="205" t="str">
        <f t="shared" ref="F66:F67" si="101">CONCATENATE("SLO-",B66)</f>
        <v>SLO-VDK24</v>
      </c>
      <c r="G66" s="204">
        <f>IF('Summary Sheet'!$M$4="Plywood",VLOOKUP($B66,'Pwood &amp; PB List'!$B$4:$V$158,11,FALSE),IF('Summary Sheet'!$M$4="PB w/ Wood Drawers",VLOOKUP($B66,'Pwood &amp; PB List'!$B$4:$V$158,15,FALSE),IF('Summary Sheet'!$M$4="PB w/ PB Drawers",VLOOKUP($B66,'Pwood &amp; PB List'!$B$4:$V$158,19,FALSE))))</f>
        <v>445</v>
      </c>
      <c r="H66" s="205" t="str">
        <f t="shared" ref="H66:H67" si="102">CONCATENATE("BLW-",B66)</f>
        <v>BLW-VDK24</v>
      </c>
      <c r="I66" s="204">
        <f>IF('Summary Sheet'!$M$4="Plywood",VLOOKUP($B66,'Pwood &amp; PB List'!$B$4:$V$158,10,FALSE),IF('Summary Sheet'!$M$4="PB w/ Wood Drawers",VLOOKUP($B66,'Pwood &amp; PB List'!$B$4:$V$158,14,FALSE),IF('Summary Sheet'!$M$4="PB w/ PB Drawers",VLOOKUP($B66,'Pwood &amp; PB List'!$B$4:$V$158,18,FALSE))))</f>
        <v>453</v>
      </c>
      <c r="J66" s="205" t="str">
        <f t="shared" ref="J66:J67" si="103">CONCATENATE("WEO-",B66)</f>
        <v>WEO-VDK24</v>
      </c>
      <c r="K66" s="204">
        <f>IF('Summary Sheet'!$M$4="Plywood",VLOOKUP($B66,'Pwood &amp; PB List'!$B$4:$V$158,9,FALSE),IF('Summary Sheet'!$M$4="PB w/ Wood Drawers",VLOOKUP($B66,'Pwood &amp; PB List'!$B$4:$V$158,13,FALSE),IF('Summary Sheet'!$M$4="PB w/ PB Drawers",VLOOKUP($B66,'Pwood &amp; PB List'!$B$4:$V$158,17,FALSE))))</f>
        <v>460</v>
      </c>
      <c r="L66" s="205" t="str">
        <f t="shared" ref="L66:L67" si="104">CONCATENATE("GLG-",B66)</f>
        <v>GLG-VDK24</v>
      </c>
      <c r="M66" s="204">
        <f>IF('Summary Sheet'!$M$4="Plywood",VLOOKUP($B66,'Pwood &amp; PB List'!$B$4:$V$158,12,FALSE),IF('Summary Sheet'!$M$4="PB w/ Wood Drawers",VLOOKUP($B66,'Pwood &amp; PB List'!$B$4:$V$158,16,FALSE),IF('Summary Sheet'!$M$4="PB w/ PB Drawers",VLOOKUP($B66,'Pwood &amp; PB List'!$B$4:$V$158,20,FALSE))))</f>
        <v>436</v>
      </c>
      <c r="N66" s="154" t="str">
        <f t="shared" ref="N66:N67" si="105">CONCATENATE("NAO-",B66)</f>
        <v>NAO-VDK24</v>
      </c>
      <c r="O66" s="204">
        <f>IF('Summary Sheet'!$M$4="Plywood",VLOOKUP($B66,'Pwood &amp; PB List'!$B$4:$V$158,12,FALSE),IF('Summary Sheet'!$M$4="PB w/ Wood Drawers",VLOOKUP($B66,'Pwood &amp; PB List'!$B$4:$V$158,16,FALSE),IF('Summary Sheet'!$M$4="PB w/ PB Drawers",VLOOKUP($B66,'Pwood &amp; PB List'!$B$4:$V$158,20,FALSE))))</f>
        <v>436</v>
      </c>
      <c r="P66" s="154" t="str">
        <f t="shared" ref="P66:P67" si="106">CONCATENATE("WHO-",B66)</f>
        <v>WHO-VDK24</v>
      </c>
      <c r="Q66" s="204">
        <f>IF('Summary Sheet'!$M$4="Plywood",VLOOKUP($B66,'Pwood &amp; PB List'!$B$4:$V$158,9,FALSE),IF('Summary Sheet'!$M$4="PB w/ Wood Drawers",VLOOKUP($B66,'Pwood &amp; PB List'!$B$4:$V$158,13,FALSE),IF('Summary Sheet'!$M$4="PB w/ PB Drawers",VLOOKUP($B66,'Pwood &amp; PB List'!$B$4:$V$158,17,FALSE))))</f>
        <v>460</v>
      </c>
      <c r="R66" s="154" t="str">
        <f t="shared" ref="R66:R67" si="107">CONCATENATE("MAW-",B66)</f>
        <v>MAW-VDK24</v>
      </c>
      <c r="S66" s="204">
        <f>IF('Summary Sheet'!$M$4="Plywood",VLOOKUP($B66,'Pwood &amp; PB List'!$B$4:$V$158,9,FALSE),IF('Summary Sheet'!$M$4="PB w/ Wood Drawers",VLOOKUP($B66,'Pwood &amp; PB List'!$B$4:$V$158,13,FALSE),IF('Summary Sheet'!$M$4="PB w/ PB Drawers",VLOOKUP($B66,'Pwood &amp; PB List'!$B$4:$V$158,17,FALSE))))</f>
        <v>460</v>
      </c>
      <c r="T66" s="154" t="str">
        <f t="shared" ref="T66:T67" si="108">CONCATENATE("MAG-",B66)</f>
        <v>MAG-VDK24</v>
      </c>
      <c r="U66" s="204">
        <f>IF('Summary Sheet'!$M$4="Plywood",VLOOKUP($B66,'Pwood &amp; PB List'!$B$4:$V$158,9,FALSE),IF('Summary Sheet'!$M$4="PB w/ Wood Drawers",VLOOKUP($B66,'Pwood &amp; PB List'!$B$4:$V$158,13,FALSE),IF('Summary Sheet'!$M$4="PB w/ PB Drawers",VLOOKUP($B66,'Pwood &amp; PB List'!$B$4:$V$158,17,FALSE))))</f>
        <v>460</v>
      </c>
      <c r="V66" s="154" t="str">
        <f t="shared" ref="V66:V67" si="109">CONCATENATE("MAB-",B66)</f>
        <v>MAB-VDK24</v>
      </c>
      <c r="W66" s="204">
        <f>IF('Summary Sheet'!$M$4="Plywood",VLOOKUP($B66,'Pwood &amp; PB List'!$B$4:$V$158,9,FALSE),IF('Summary Sheet'!$M$4="PB w/ Wood Drawers",VLOOKUP($B66,'Pwood &amp; PB List'!$B$4:$V$158,13,FALSE),IF('Summary Sheet'!$M$4="PB w/ PB Drawers",VLOOKUP($B66,'Pwood &amp; PB List'!$B$4:$V$158,17,FALSE))))</f>
        <v>460</v>
      </c>
      <c r="X66" s="205" t="str">
        <f t="shared" ref="X66:X67" si="110">CONCATENATE("GLB-",B66)</f>
        <v>GLB-VDK24</v>
      </c>
      <c r="Y66" s="153">
        <v>1.0</v>
      </c>
      <c r="Z66" s="154"/>
      <c r="AA66" s="154"/>
      <c r="AB66" s="154"/>
      <c r="AC66" s="154"/>
      <c r="AD66" s="139"/>
      <c r="AE66" s="139"/>
      <c r="AF66" s="139"/>
      <c r="AG66" s="139"/>
      <c r="AH66" s="139"/>
      <c r="AI66" s="139"/>
      <c r="AJ66" s="139"/>
      <c r="AK66" s="139"/>
      <c r="AL66" s="139"/>
      <c r="AM66" s="139"/>
      <c r="AN66" s="139"/>
      <c r="AO66" s="139"/>
      <c r="AP66" s="139"/>
      <c r="AQ66" s="139"/>
      <c r="AR66" s="139"/>
      <c r="AS66" s="139"/>
    </row>
    <row r="67" ht="14.25" customHeight="1">
      <c r="A67" s="202" t="s">
        <v>657</v>
      </c>
      <c r="B67" s="203" t="s">
        <v>658</v>
      </c>
      <c r="C67" s="204">
        <f>IF('Summary Sheet'!$M$4="Plywood",VLOOKUP($B67,'Pwood &amp; PB List'!$B$4:$V$158,9,FALSE),IF('Summary Sheet'!$M$4="PB w/ Wood Drawers",VLOOKUP($B67,'Pwood &amp; PB List'!$B$4:$V$158,13,FALSE),IF('Summary Sheet'!$M$4="PB w/ PB Drawers",VLOOKUP($B67,'Pwood &amp; PB List'!$B$4:$V$158,17,FALSE))))</f>
        <v>516</v>
      </c>
      <c r="D67" s="205" t="str">
        <f t="shared" si="100"/>
        <v>GLW-VDK30</v>
      </c>
      <c r="E67" s="204">
        <f>IF('Summary Sheet'!$M$4="Plywood",VLOOKUP($B67,'Pwood &amp; PB List'!$B$4:$V$158,10,FALSE),IF('Summary Sheet'!$M$4="PB w/ Wood Drawers",VLOOKUP($B67,'Pwood &amp; PB List'!$B$4:$V$158,14,FALSE),IF('Summary Sheet'!$M$4="PB w/ PB Drawers",VLOOKUP($B67,'Pwood &amp; PB List'!$B$4:$V$158,18,FALSE))))</f>
        <v>507</v>
      </c>
      <c r="F67" s="205" t="str">
        <f t="shared" si="101"/>
        <v>SLO-VDK30</v>
      </c>
      <c r="G67" s="204">
        <f>IF('Summary Sheet'!$M$4="Plywood",VLOOKUP($B67,'Pwood &amp; PB List'!$B$4:$V$158,11,FALSE),IF('Summary Sheet'!$M$4="PB w/ Wood Drawers",VLOOKUP($B67,'Pwood &amp; PB List'!$B$4:$V$158,15,FALSE),IF('Summary Sheet'!$M$4="PB w/ PB Drawers",VLOOKUP($B67,'Pwood &amp; PB List'!$B$4:$V$158,19,FALSE))))</f>
        <v>497</v>
      </c>
      <c r="H67" s="205" t="str">
        <f t="shared" si="102"/>
        <v>BLW-VDK30</v>
      </c>
      <c r="I67" s="204">
        <f>IF('Summary Sheet'!$M$4="Plywood",VLOOKUP($B67,'Pwood &amp; PB List'!$B$4:$V$158,10,FALSE),IF('Summary Sheet'!$M$4="PB w/ Wood Drawers",VLOOKUP($B67,'Pwood &amp; PB List'!$B$4:$V$158,14,FALSE),IF('Summary Sheet'!$M$4="PB w/ PB Drawers",VLOOKUP($B67,'Pwood &amp; PB List'!$B$4:$V$158,18,FALSE))))</f>
        <v>507</v>
      </c>
      <c r="J67" s="205" t="str">
        <f t="shared" si="103"/>
        <v>WEO-VDK30</v>
      </c>
      <c r="K67" s="204">
        <f>IF('Summary Sheet'!$M$4="Plywood",VLOOKUP($B67,'Pwood &amp; PB List'!$B$4:$V$158,9,FALSE),IF('Summary Sheet'!$M$4="PB w/ Wood Drawers",VLOOKUP($B67,'Pwood &amp; PB List'!$B$4:$V$158,13,FALSE),IF('Summary Sheet'!$M$4="PB w/ PB Drawers",VLOOKUP($B67,'Pwood &amp; PB List'!$B$4:$V$158,17,FALSE))))</f>
        <v>516</v>
      </c>
      <c r="L67" s="205" t="str">
        <f t="shared" si="104"/>
        <v>GLG-VDK30</v>
      </c>
      <c r="M67" s="204">
        <f>IF('Summary Sheet'!$M$4="Plywood",VLOOKUP($B67,'Pwood &amp; PB List'!$B$4:$V$158,12,FALSE),IF('Summary Sheet'!$M$4="PB w/ Wood Drawers",VLOOKUP($B67,'Pwood &amp; PB List'!$B$4:$V$158,16,FALSE),IF('Summary Sheet'!$M$4="PB w/ PB Drawers",VLOOKUP($B67,'Pwood &amp; PB List'!$B$4:$V$158,20,FALSE))))</f>
        <v>487</v>
      </c>
      <c r="N67" s="154" t="str">
        <f t="shared" si="105"/>
        <v>NAO-VDK30</v>
      </c>
      <c r="O67" s="204">
        <f>IF('Summary Sheet'!$M$4="Plywood",VLOOKUP($B67,'Pwood &amp; PB List'!$B$4:$V$158,12,FALSE),IF('Summary Sheet'!$M$4="PB w/ Wood Drawers",VLOOKUP($B67,'Pwood &amp; PB List'!$B$4:$V$158,16,FALSE),IF('Summary Sheet'!$M$4="PB w/ PB Drawers",VLOOKUP($B67,'Pwood &amp; PB List'!$B$4:$V$158,20,FALSE))))</f>
        <v>487</v>
      </c>
      <c r="P67" s="154" t="str">
        <f t="shared" si="106"/>
        <v>WHO-VDK30</v>
      </c>
      <c r="Q67" s="204">
        <f>IF('Summary Sheet'!$M$4="Plywood",VLOOKUP($B67,'Pwood &amp; PB List'!$B$4:$V$158,9,FALSE),IF('Summary Sheet'!$M$4="PB w/ Wood Drawers",VLOOKUP($B67,'Pwood &amp; PB List'!$B$4:$V$158,13,FALSE),IF('Summary Sheet'!$M$4="PB w/ PB Drawers",VLOOKUP($B67,'Pwood &amp; PB List'!$B$4:$V$158,17,FALSE))))</f>
        <v>516</v>
      </c>
      <c r="R67" s="154" t="str">
        <f t="shared" si="107"/>
        <v>MAW-VDK30</v>
      </c>
      <c r="S67" s="204">
        <f>IF('Summary Sheet'!$M$4="Plywood",VLOOKUP($B67,'Pwood &amp; PB List'!$B$4:$V$158,9,FALSE),IF('Summary Sheet'!$M$4="PB w/ Wood Drawers",VLOOKUP($B67,'Pwood &amp; PB List'!$B$4:$V$158,13,FALSE),IF('Summary Sheet'!$M$4="PB w/ PB Drawers",VLOOKUP($B67,'Pwood &amp; PB List'!$B$4:$V$158,17,FALSE))))</f>
        <v>516</v>
      </c>
      <c r="T67" s="154" t="str">
        <f t="shared" si="108"/>
        <v>MAG-VDK30</v>
      </c>
      <c r="U67" s="204">
        <f>IF('Summary Sheet'!$M$4="Plywood",VLOOKUP($B67,'Pwood &amp; PB List'!$B$4:$V$158,9,FALSE),IF('Summary Sheet'!$M$4="PB w/ Wood Drawers",VLOOKUP($B67,'Pwood &amp; PB List'!$B$4:$V$158,13,FALSE),IF('Summary Sheet'!$M$4="PB w/ PB Drawers",VLOOKUP($B67,'Pwood &amp; PB List'!$B$4:$V$158,17,FALSE))))</f>
        <v>516</v>
      </c>
      <c r="V67" s="154" t="str">
        <f t="shared" si="109"/>
        <v>MAB-VDK30</v>
      </c>
      <c r="W67" s="204">
        <f>IF('Summary Sheet'!$M$4="Plywood",VLOOKUP($B67,'Pwood &amp; PB List'!$B$4:$V$158,9,FALSE),IF('Summary Sheet'!$M$4="PB w/ Wood Drawers",VLOOKUP($B67,'Pwood &amp; PB List'!$B$4:$V$158,13,FALSE),IF('Summary Sheet'!$M$4="PB w/ PB Drawers",VLOOKUP($B67,'Pwood &amp; PB List'!$B$4:$V$158,17,FALSE))))</f>
        <v>516</v>
      </c>
      <c r="X67" s="205" t="str">
        <f t="shared" si="110"/>
        <v>GLB-VDK30</v>
      </c>
      <c r="Y67" s="153">
        <v>1.0</v>
      </c>
      <c r="Z67" s="154"/>
      <c r="AA67" s="154"/>
      <c r="AB67" s="154"/>
      <c r="AC67" s="154"/>
      <c r="AD67" s="139"/>
      <c r="AE67" s="139"/>
      <c r="AF67" s="139"/>
      <c r="AG67" s="139"/>
      <c r="AH67" s="139"/>
      <c r="AI67" s="139"/>
      <c r="AJ67" s="139"/>
      <c r="AK67" s="139"/>
      <c r="AL67" s="139"/>
      <c r="AM67" s="139"/>
      <c r="AN67" s="139"/>
      <c r="AO67" s="139"/>
      <c r="AP67" s="139"/>
      <c r="AQ67" s="139"/>
      <c r="AR67" s="139"/>
      <c r="AS67" s="139"/>
    </row>
    <row r="68" ht="14.25" customHeight="1">
      <c r="A68" s="210" t="s">
        <v>137</v>
      </c>
      <c r="B68" s="203"/>
      <c r="C68" s="204"/>
      <c r="D68" s="205"/>
      <c r="E68" s="204"/>
      <c r="F68" s="205"/>
      <c r="G68" s="204"/>
      <c r="H68" s="205"/>
      <c r="I68" s="204"/>
      <c r="J68" s="205"/>
      <c r="K68" s="204"/>
      <c r="L68" s="205"/>
      <c r="M68" s="204"/>
      <c r="N68" s="154"/>
      <c r="O68" s="204"/>
      <c r="P68" s="154"/>
      <c r="Q68" s="204"/>
      <c r="R68" s="154"/>
      <c r="S68" s="204"/>
      <c r="T68" s="154"/>
      <c r="U68" s="204"/>
      <c r="V68" s="154"/>
      <c r="W68" s="204"/>
      <c r="X68" s="205"/>
      <c r="Y68" s="153"/>
      <c r="Z68" s="154"/>
      <c r="AA68" s="154"/>
      <c r="AB68" s="154"/>
      <c r="AC68" s="154"/>
      <c r="AD68" s="139"/>
      <c r="AE68" s="139"/>
      <c r="AF68" s="139"/>
      <c r="AG68" s="139"/>
      <c r="AH68" s="139"/>
      <c r="AI68" s="139"/>
      <c r="AJ68" s="139"/>
      <c r="AK68" s="139"/>
      <c r="AL68" s="139"/>
      <c r="AM68" s="139"/>
      <c r="AN68" s="139"/>
      <c r="AO68" s="139"/>
      <c r="AP68" s="139"/>
      <c r="AQ68" s="139"/>
      <c r="AR68" s="139"/>
      <c r="AS68" s="139"/>
    </row>
    <row r="69" ht="14.25" customHeight="1">
      <c r="A69" s="202" t="s">
        <v>659</v>
      </c>
      <c r="B69" s="203" t="s">
        <v>660</v>
      </c>
      <c r="C69" s="204">
        <f>IF('Summary Sheet'!$M$4="Plywood",VLOOKUP($B69,'Pwood &amp; PB List'!$B$4:$V$158,9,FALSE),IF('Summary Sheet'!$M$4="PB w/ Wood Drawers",VLOOKUP($B69,'Pwood &amp; PB List'!$B$4:$V$158,13,FALSE),IF('Summary Sheet'!$M$4="PB w/ PB Drawers",VLOOKUP($B69,'Pwood &amp; PB List'!$B$4:$V$158,17,FALSE))))</f>
        <v>1608.39</v>
      </c>
      <c r="D69" s="205" t="str">
        <f t="shared" ref="D69:D80" si="111">CONCATENATE("GLW-",B69)</f>
        <v>GLW-PC1584</v>
      </c>
      <c r="E69" s="204">
        <f>IF('Summary Sheet'!$M$4="Plywood",VLOOKUP($B69,'Pwood &amp; PB List'!$B$4:$V$158,10,FALSE),IF('Summary Sheet'!$M$4="PB w/ Wood Drawers",VLOOKUP($B69,'Pwood &amp; PB List'!$B$4:$V$158,14,FALSE),IF('Summary Sheet'!$M$4="PB w/ PB Drawers",VLOOKUP($B69,'Pwood &amp; PB List'!$B$4:$V$158,18,FALSE))))</f>
        <v>1547.785</v>
      </c>
      <c r="F69" s="205" t="str">
        <f t="shared" ref="F69:F80" si="112">CONCATENATE("SLO-",B69)</f>
        <v>SLO-PC1584</v>
      </c>
      <c r="G69" s="204">
        <f>IF('Summary Sheet'!$M$4="Plywood",VLOOKUP($B69,'Pwood &amp; PB List'!$B$4:$V$158,11,FALSE),IF('Summary Sheet'!$M$4="PB w/ Wood Drawers",VLOOKUP($B69,'Pwood &amp; PB List'!$B$4:$V$158,15,FALSE),IF('Summary Sheet'!$M$4="PB w/ PB Drawers",VLOOKUP($B69,'Pwood &amp; PB List'!$B$4:$V$158,19,FALSE))))</f>
        <v>1483.155</v>
      </c>
      <c r="H69" s="205" t="str">
        <f t="shared" ref="H69:H80" si="113">CONCATENATE("BLW-",B69)</f>
        <v>BLW-PC1584</v>
      </c>
      <c r="I69" s="204">
        <f>IF('Summary Sheet'!$M$4="Plywood",VLOOKUP($B69,'Pwood &amp; PB List'!$B$4:$V$158,10,FALSE),IF('Summary Sheet'!$M$4="PB w/ Wood Drawers",VLOOKUP($B69,'Pwood &amp; PB List'!$B$4:$V$158,14,FALSE),IF('Summary Sheet'!$M$4="PB w/ PB Drawers",VLOOKUP($B69,'Pwood &amp; PB List'!$B$4:$V$158,18,FALSE))))</f>
        <v>1547.785</v>
      </c>
      <c r="J69" s="205" t="str">
        <f t="shared" ref="J69:J80" si="114">CONCATENATE("WEO-",B69)</f>
        <v>WEO-PC1584</v>
      </c>
      <c r="K69" s="204">
        <f>IF('Summary Sheet'!$M$4="Plywood",VLOOKUP($B69,'Pwood &amp; PB List'!$B$4:$V$158,9,FALSE),IF('Summary Sheet'!$M$4="PB w/ Wood Drawers",VLOOKUP($B69,'Pwood &amp; PB List'!$B$4:$V$158,13,FALSE),IF('Summary Sheet'!$M$4="PB w/ PB Drawers",VLOOKUP($B69,'Pwood &amp; PB List'!$B$4:$V$158,17,FALSE))))</f>
        <v>1608.39</v>
      </c>
      <c r="L69" s="205" t="str">
        <f t="shared" ref="L69:L80" si="115">CONCATENATE("GLG-",B69)</f>
        <v>GLG-PC1584</v>
      </c>
      <c r="M69" s="204">
        <f>IF('Summary Sheet'!$M$4="Plywood",VLOOKUP($B69,'Pwood &amp; PB List'!$B$4:$V$158,12,FALSE),IF('Summary Sheet'!$M$4="PB w/ Wood Drawers",VLOOKUP($B69,'Pwood &amp; PB List'!$B$4:$V$158,16,FALSE),IF('Summary Sheet'!$M$4="PB w/ PB Drawers",VLOOKUP($B69,'Pwood &amp; PB List'!$B$4:$V$158,20,FALSE))))</f>
        <v>1410.475</v>
      </c>
      <c r="N69" s="154" t="str">
        <f t="shared" ref="N69:N80" si="116">CONCATENATE("NAO-",B69)</f>
        <v>NAO-PC1584</v>
      </c>
      <c r="O69" s="204">
        <f>IF('Summary Sheet'!$M$4="Plywood",VLOOKUP($B69,'Pwood &amp; PB List'!$B$4:$V$158,12,FALSE),IF('Summary Sheet'!$M$4="PB w/ Wood Drawers",VLOOKUP($B69,'Pwood &amp; PB List'!$B$4:$V$158,16,FALSE),IF('Summary Sheet'!$M$4="PB w/ PB Drawers",VLOOKUP($B69,'Pwood &amp; PB List'!$B$4:$V$158,20,FALSE))))</f>
        <v>1410.475</v>
      </c>
      <c r="P69" s="154" t="str">
        <f t="shared" ref="P69:P80" si="117">CONCATENATE("WHO-",B69)</f>
        <v>WHO-PC1584</v>
      </c>
      <c r="Q69" s="204">
        <f>IF('Summary Sheet'!$M$4="Plywood",VLOOKUP($B69,'Pwood &amp; PB List'!$B$4:$V$158,9,FALSE),IF('Summary Sheet'!$M$4="PB w/ Wood Drawers",VLOOKUP($B69,'Pwood &amp; PB List'!$B$4:$V$158,13,FALSE),IF('Summary Sheet'!$M$4="PB w/ PB Drawers",VLOOKUP($B69,'Pwood &amp; PB List'!$B$4:$V$158,17,FALSE))))</f>
        <v>1608.39</v>
      </c>
      <c r="R69" s="154" t="str">
        <f t="shared" ref="R69:R80" si="118">CONCATENATE("MAW-",B69)</f>
        <v>MAW-PC1584</v>
      </c>
      <c r="S69" s="204">
        <f>IF('Summary Sheet'!$M$4="Plywood",VLOOKUP($B69,'Pwood &amp; PB List'!$B$4:$V$158,9,FALSE),IF('Summary Sheet'!$M$4="PB w/ Wood Drawers",VLOOKUP($B69,'Pwood &amp; PB List'!$B$4:$V$158,13,FALSE),IF('Summary Sheet'!$M$4="PB w/ PB Drawers",VLOOKUP($B69,'Pwood &amp; PB List'!$B$4:$V$158,17,FALSE))))</f>
        <v>1608.39</v>
      </c>
      <c r="T69" s="154" t="str">
        <f t="shared" ref="T69:T80" si="119">CONCATENATE("MAG-",B69)</f>
        <v>MAG-PC1584</v>
      </c>
      <c r="U69" s="204">
        <f>IF('Summary Sheet'!$M$4="Plywood",VLOOKUP($B69,'Pwood &amp; PB List'!$B$4:$V$158,9,FALSE),IF('Summary Sheet'!$M$4="PB w/ Wood Drawers",VLOOKUP($B69,'Pwood &amp; PB List'!$B$4:$V$158,13,FALSE),IF('Summary Sheet'!$M$4="PB w/ PB Drawers",VLOOKUP($B69,'Pwood &amp; PB List'!$B$4:$V$158,17,FALSE))))</f>
        <v>1608.39</v>
      </c>
      <c r="V69" s="154" t="str">
        <f t="shared" ref="V69:V80" si="120">CONCATENATE("MAB-",B69)</f>
        <v>MAB-PC1584</v>
      </c>
      <c r="W69" s="204">
        <f>IF('Summary Sheet'!$M$4="Plywood",VLOOKUP($B69,'Pwood &amp; PB List'!$B$4:$V$158,9,FALSE),IF('Summary Sheet'!$M$4="PB w/ Wood Drawers",VLOOKUP($B69,'Pwood &amp; PB List'!$B$4:$V$158,13,FALSE),IF('Summary Sheet'!$M$4="PB w/ PB Drawers",VLOOKUP($B69,'Pwood &amp; PB List'!$B$4:$V$158,17,FALSE))))</f>
        <v>1608.39</v>
      </c>
      <c r="X69" s="205" t="str">
        <f t="shared" ref="X69:X80" si="121">CONCATENATE("GLB-",B69)</f>
        <v>GLB-PC1584</v>
      </c>
      <c r="Y69" s="153">
        <v>2.0</v>
      </c>
      <c r="Z69" s="154"/>
      <c r="AA69" s="154"/>
      <c r="AB69" s="154"/>
      <c r="AC69" s="154"/>
      <c r="AD69" s="139"/>
      <c r="AE69" s="139"/>
      <c r="AF69" s="139"/>
      <c r="AG69" s="139"/>
      <c r="AH69" s="139"/>
      <c r="AI69" s="139"/>
      <c r="AJ69" s="139"/>
      <c r="AK69" s="139"/>
      <c r="AL69" s="139"/>
      <c r="AM69" s="139"/>
      <c r="AN69" s="139"/>
      <c r="AO69" s="139"/>
      <c r="AP69" s="139"/>
      <c r="AQ69" s="139"/>
      <c r="AR69" s="139"/>
      <c r="AS69" s="139"/>
    </row>
    <row r="70" ht="14.25" customHeight="1">
      <c r="A70" s="202" t="s">
        <v>661</v>
      </c>
      <c r="B70" s="203" t="s">
        <v>662</v>
      </c>
      <c r="C70" s="204">
        <f>IF('Summary Sheet'!$M$4="Plywood",VLOOKUP($B70,'Pwood &amp; PB List'!$B$4:$V$158,9,FALSE),IF('Summary Sheet'!$M$4="PB w/ Wood Drawers",VLOOKUP($B70,'Pwood &amp; PB List'!$B$4:$V$158,13,FALSE),IF('Summary Sheet'!$M$4="PB w/ PB Drawers",VLOOKUP($B70,'Pwood &amp; PB List'!$B$4:$V$158,17,FALSE))))</f>
        <v>1694.525</v>
      </c>
      <c r="D70" s="205" t="str">
        <f t="shared" si="111"/>
        <v>GLW-PC1590</v>
      </c>
      <c r="E70" s="204">
        <f>IF('Summary Sheet'!$M$4="Plywood",VLOOKUP($B70,'Pwood &amp; PB List'!$B$4:$V$158,10,FALSE),IF('Summary Sheet'!$M$4="PB w/ Wood Drawers",VLOOKUP($B70,'Pwood &amp; PB List'!$B$4:$V$158,14,FALSE),IF('Summary Sheet'!$M$4="PB w/ PB Drawers",VLOOKUP($B70,'Pwood &amp; PB List'!$B$4:$V$158,18,FALSE))))</f>
        <v>1629.32</v>
      </c>
      <c r="F70" s="205" t="str">
        <f t="shared" si="112"/>
        <v>SLO-PC1590</v>
      </c>
      <c r="G70" s="204">
        <f>IF('Summary Sheet'!$M$4="Plywood",VLOOKUP($B70,'Pwood &amp; PB List'!$B$4:$V$158,11,FALSE),IF('Summary Sheet'!$M$4="PB w/ Wood Drawers",VLOOKUP($B70,'Pwood &amp; PB List'!$B$4:$V$158,15,FALSE),IF('Summary Sheet'!$M$4="PB w/ PB Drawers",VLOOKUP($B70,'Pwood &amp; PB List'!$B$4:$V$158,19,FALSE))))</f>
        <v>1559.745</v>
      </c>
      <c r="H70" s="205" t="str">
        <f t="shared" si="113"/>
        <v>BLW-PC1590</v>
      </c>
      <c r="I70" s="204">
        <f>IF('Summary Sheet'!$M$4="Plywood",VLOOKUP($B70,'Pwood &amp; PB List'!$B$4:$V$158,10,FALSE),IF('Summary Sheet'!$M$4="PB w/ Wood Drawers",VLOOKUP($B70,'Pwood &amp; PB List'!$B$4:$V$158,14,FALSE),IF('Summary Sheet'!$M$4="PB w/ PB Drawers",VLOOKUP($B70,'Pwood &amp; PB List'!$B$4:$V$158,18,FALSE))))</f>
        <v>1629.32</v>
      </c>
      <c r="J70" s="205" t="str">
        <f t="shared" si="114"/>
        <v>WEO-PC1590</v>
      </c>
      <c r="K70" s="204">
        <f>IF('Summary Sheet'!$M$4="Plywood",VLOOKUP($B70,'Pwood &amp; PB List'!$B$4:$V$158,9,FALSE),IF('Summary Sheet'!$M$4="PB w/ Wood Drawers",VLOOKUP($B70,'Pwood &amp; PB List'!$B$4:$V$158,13,FALSE),IF('Summary Sheet'!$M$4="PB w/ PB Drawers",VLOOKUP($B70,'Pwood &amp; PB List'!$B$4:$V$158,17,FALSE))))</f>
        <v>1694.525</v>
      </c>
      <c r="L70" s="205" t="str">
        <f t="shared" si="115"/>
        <v>GLG-PC1590</v>
      </c>
      <c r="M70" s="204">
        <f>IF('Summary Sheet'!$M$4="Plywood",VLOOKUP($B70,'Pwood &amp; PB List'!$B$4:$V$158,12,FALSE),IF('Summary Sheet'!$M$4="PB w/ Wood Drawers",VLOOKUP($B70,'Pwood &amp; PB List'!$B$4:$V$158,16,FALSE),IF('Summary Sheet'!$M$4="PB w/ PB Drawers",VLOOKUP($B70,'Pwood &amp; PB List'!$B$4:$V$158,20,FALSE))))</f>
        <v>1481.545</v>
      </c>
      <c r="N70" s="154" t="str">
        <f t="shared" si="116"/>
        <v>NAO-PC1590</v>
      </c>
      <c r="O70" s="204">
        <f>IF('Summary Sheet'!$M$4="Plywood",VLOOKUP($B70,'Pwood &amp; PB List'!$B$4:$V$158,12,FALSE),IF('Summary Sheet'!$M$4="PB w/ Wood Drawers",VLOOKUP($B70,'Pwood &amp; PB List'!$B$4:$V$158,16,FALSE),IF('Summary Sheet'!$M$4="PB w/ PB Drawers",VLOOKUP($B70,'Pwood &amp; PB List'!$B$4:$V$158,20,FALSE))))</f>
        <v>1481.545</v>
      </c>
      <c r="P70" s="154" t="str">
        <f t="shared" si="117"/>
        <v>WHO-PC1590</v>
      </c>
      <c r="Q70" s="204">
        <f>IF('Summary Sheet'!$M$4="Plywood",VLOOKUP($B70,'Pwood &amp; PB List'!$B$4:$V$158,9,FALSE),IF('Summary Sheet'!$M$4="PB w/ Wood Drawers",VLOOKUP($B70,'Pwood &amp; PB List'!$B$4:$V$158,13,FALSE),IF('Summary Sheet'!$M$4="PB w/ PB Drawers",VLOOKUP($B70,'Pwood &amp; PB List'!$B$4:$V$158,17,FALSE))))</f>
        <v>1694.525</v>
      </c>
      <c r="R70" s="154" t="str">
        <f t="shared" si="118"/>
        <v>MAW-PC1590</v>
      </c>
      <c r="S70" s="204">
        <f>IF('Summary Sheet'!$M$4="Plywood",VLOOKUP($B70,'Pwood &amp; PB List'!$B$4:$V$158,9,FALSE),IF('Summary Sheet'!$M$4="PB w/ Wood Drawers",VLOOKUP($B70,'Pwood &amp; PB List'!$B$4:$V$158,13,FALSE),IF('Summary Sheet'!$M$4="PB w/ PB Drawers",VLOOKUP($B70,'Pwood &amp; PB List'!$B$4:$V$158,17,FALSE))))</f>
        <v>1694.525</v>
      </c>
      <c r="T70" s="154" t="str">
        <f t="shared" si="119"/>
        <v>MAG-PC1590</v>
      </c>
      <c r="U70" s="204">
        <f>IF('Summary Sheet'!$M$4="Plywood",VLOOKUP($B70,'Pwood &amp; PB List'!$B$4:$V$158,9,FALSE),IF('Summary Sheet'!$M$4="PB w/ Wood Drawers",VLOOKUP($B70,'Pwood &amp; PB List'!$B$4:$V$158,13,FALSE),IF('Summary Sheet'!$M$4="PB w/ PB Drawers",VLOOKUP($B70,'Pwood &amp; PB List'!$B$4:$V$158,17,FALSE))))</f>
        <v>1694.525</v>
      </c>
      <c r="V70" s="154" t="str">
        <f t="shared" si="120"/>
        <v>MAB-PC1590</v>
      </c>
      <c r="W70" s="204">
        <f>IF('Summary Sheet'!$M$4="Plywood",VLOOKUP($B70,'Pwood &amp; PB List'!$B$4:$V$158,9,FALSE),IF('Summary Sheet'!$M$4="PB w/ Wood Drawers",VLOOKUP($B70,'Pwood &amp; PB List'!$B$4:$V$158,13,FALSE),IF('Summary Sheet'!$M$4="PB w/ PB Drawers",VLOOKUP($B70,'Pwood &amp; PB List'!$B$4:$V$158,17,FALSE))))</f>
        <v>1694.525</v>
      </c>
      <c r="X70" s="205" t="str">
        <f t="shared" si="121"/>
        <v>GLB-PC1590</v>
      </c>
      <c r="Y70" s="153">
        <v>2.0</v>
      </c>
      <c r="Z70" s="154"/>
      <c r="AA70" s="154"/>
      <c r="AB70" s="154"/>
      <c r="AC70" s="154"/>
      <c r="AD70" s="139"/>
      <c r="AE70" s="139"/>
      <c r="AF70" s="139"/>
      <c r="AG70" s="139"/>
      <c r="AH70" s="139"/>
      <c r="AI70" s="139"/>
      <c r="AJ70" s="139"/>
      <c r="AK70" s="139"/>
      <c r="AL70" s="139"/>
      <c r="AM70" s="139"/>
      <c r="AN70" s="139"/>
      <c r="AO70" s="139"/>
      <c r="AP70" s="139"/>
      <c r="AQ70" s="139"/>
      <c r="AR70" s="139"/>
      <c r="AS70" s="139"/>
    </row>
    <row r="71" ht="14.25" customHeight="1">
      <c r="A71" s="202" t="s">
        <v>663</v>
      </c>
      <c r="B71" s="203" t="s">
        <v>664</v>
      </c>
      <c r="C71" s="204">
        <f>IF('Summary Sheet'!$M$4="Plywood",VLOOKUP($B71,'Pwood &amp; PB List'!$B$4:$V$158,9,FALSE),IF('Summary Sheet'!$M$4="PB w/ Wood Drawers",VLOOKUP($B71,'Pwood &amp; PB List'!$B$4:$V$158,13,FALSE),IF('Summary Sheet'!$M$4="PB w/ PB Drawers",VLOOKUP($B71,'Pwood &amp; PB List'!$B$4:$V$158,17,FALSE))))</f>
        <v>1780.66</v>
      </c>
      <c r="D71" s="205" t="str">
        <f t="shared" si="111"/>
        <v>GLW-PC1596</v>
      </c>
      <c r="E71" s="204">
        <f>IF('Summary Sheet'!$M$4="Plywood",VLOOKUP($B71,'Pwood &amp; PB List'!$B$4:$V$158,10,FALSE),IF('Summary Sheet'!$M$4="PB w/ Wood Drawers",VLOOKUP($B71,'Pwood &amp; PB List'!$B$4:$V$158,14,FALSE),IF('Summary Sheet'!$M$4="PB w/ PB Drawers",VLOOKUP($B71,'Pwood &amp; PB List'!$B$4:$V$158,18,FALSE))))</f>
        <v>1710.97</v>
      </c>
      <c r="F71" s="205" t="str">
        <f t="shared" si="112"/>
        <v>SLO-PC1596</v>
      </c>
      <c r="G71" s="204">
        <f>IF('Summary Sheet'!$M$4="Plywood",VLOOKUP($B71,'Pwood &amp; PB List'!$B$4:$V$158,11,FALSE),IF('Summary Sheet'!$M$4="PB w/ Wood Drawers",VLOOKUP($B71,'Pwood &amp; PB List'!$B$4:$V$158,15,FALSE),IF('Summary Sheet'!$M$4="PB w/ PB Drawers",VLOOKUP($B71,'Pwood &amp; PB List'!$B$4:$V$158,19,FALSE))))</f>
        <v>1636.45</v>
      </c>
      <c r="H71" s="205" t="str">
        <f t="shared" si="113"/>
        <v>BLW-PC1596</v>
      </c>
      <c r="I71" s="204">
        <f>IF('Summary Sheet'!$M$4="Plywood",VLOOKUP($B71,'Pwood &amp; PB List'!$B$4:$V$158,10,FALSE),IF('Summary Sheet'!$M$4="PB w/ Wood Drawers",VLOOKUP($B71,'Pwood &amp; PB List'!$B$4:$V$158,14,FALSE),IF('Summary Sheet'!$M$4="PB w/ PB Drawers",VLOOKUP($B71,'Pwood &amp; PB List'!$B$4:$V$158,18,FALSE))))</f>
        <v>1710.97</v>
      </c>
      <c r="J71" s="205" t="str">
        <f t="shared" si="114"/>
        <v>WEO-PC1596</v>
      </c>
      <c r="K71" s="204">
        <f>IF('Summary Sheet'!$M$4="Plywood",VLOOKUP($B71,'Pwood &amp; PB List'!$B$4:$V$158,9,FALSE),IF('Summary Sheet'!$M$4="PB w/ Wood Drawers",VLOOKUP($B71,'Pwood &amp; PB List'!$B$4:$V$158,13,FALSE),IF('Summary Sheet'!$M$4="PB w/ PB Drawers",VLOOKUP($B71,'Pwood &amp; PB List'!$B$4:$V$158,17,FALSE))))</f>
        <v>1780.66</v>
      </c>
      <c r="L71" s="205" t="str">
        <f t="shared" si="115"/>
        <v>GLG-PC1596</v>
      </c>
      <c r="M71" s="204">
        <f>IF('Summary Sheet'!$M$4="Plywood",VLOOKUP($B71,'Pwood &amp; PB List'!$B$4:$V$158,12,FALSE),IF('Summary Sheet'!$M$4="PB w/ Wood Drawers",VLOOKUP($B71,'Pwood &amp; PB List'!$B$4:$V$158,16,FALSE),IF('Summary Sheet'!$M$4="PB w/ PB Drawers",VLOOKUP($B71,'Pwood &amp; PB List'!$B$4:$V$158,20,FALSE))))</f>
        <v>1552.73</v>
      </c>
      <c r="N71" s="154" t="str">
        <f t="shared" si="116"/>
        <v>NAO-PC1596</v>
      </c>
      <c r="O71" s="204">
        <f>IF('Summary Sheet'!$M$4="Plywood",VLOOKUP($B71,'Pwood &amp; PB List'!$B$4:$V$158,12,FALSE),IF('Summary Sheet'!$M$4="PB w/ Wood Drawers",VLOOKUP($B71,'Pwood &amp; PB List'!$B$4:$V$158,16,FALSE),IF('Summary Sheet'!$M$4="PB w/ PB Drawers",VLOOKUP($B71,'Pwood &amp; PB List'!$B$4:$V$158,20,FALSE))))</f>
        <v>1552.73</v>
      </c>
      <c r="P71" s="154" t="str">
        <f t="shared" si="117"/>
        <v>WHO-PC1596</v>
      </c>
      <c r="Q71" s="204">
        <f>IF('Summary Sheet'!$M$4="Plywood",VLOOKUP($B71,'Pwood &amp; PB List'!$B$4:$V$158,9,FALSE),IF('Summary Sheet'!$M$4="PB w/ Wood Drawers",VLOOKUP($B71,'Pwood &amp; PB List'!$B$4:$V$158,13,FALSE),IF('Summary Sheet'!$M$4="PB w/ PB Drawers",VLOOKUP($B71,'Pwood &amp; PB List'!$B$4:$V$158,17,FALSE))))</f>
        <v>1780.66</v>
      </c>
      <c r="R71" s="154" t="str">
        <f t="shared" si="118"/>
        <v>MAW-PC1596</v>
      </c>
      <c r="S71" s="204">
        <f>IF('Summary Sheet'!$M$4="Plywood",VLOOKUP($B71,'Pwood &amp; PB List'!$B$4:$V$158,9,FALSE),IF('Summary Sheet'!$M$4="PB w/ Wood Drawers",VLOOKUP($B71,'Pwood &amp; PB List'!$B$4:$V$158,13,FALSE),IF('Summary Sheet'!$M$4="PB w/ PB Drawers",VLOOKUP($B71,'Pwood &amp; PB List'!$B$4:$V$158,17,FALSE))))</f>
        <v>1780.66</v>
      </c>
      <c r="T71" s="154" t="str">
        <f t="shared" si="119"/>
        <v>MAG-PC1596</v>
      </c>
      <c r="U71" s="204">
        <f>IF('Summary Sheet'!$M$4="Plywood",VLOOKUP($B71,'Pwood &amp; PB List'!$B$4:$V$158,9,FALSE),IF('Summary Sheet'!$M$4="PB w/ Wood Drawers",VLOOKUP($B71,'Pwood &amp; PB List'!$B$4:$V$158,13,FALSE),IF('Summary Sheet'!$M$4="PB w/ PB Drawers",VLOOKUP($B71,'Pwood &amp; PB List'!$B$4:$V$158,17,FALSE))))</f>
        <v>1780.66</v>
      </c>
      <c r="V71" s="154" t="str">
        <f t="shared" si="120"/>
        <v>MAB-PC1596</v>
      </c>
      <c r="W71" s="204">
        <f>IF('Summary Sheet'!$M$4="Plywood",VLOOKUP($B71,'Pwood &amp; PB List'!$B$4:$V$158,9,FALSE),IF('Summary Sheet'!$M$4="PB w/ Wood Drawers",VLOOKUP($B71,'Pwood &amp; PB List'!$B$4:$V$158,13,FALSE),IF('Summary Sheet'!$M$4="PB w/ PB Drawers",VLOOKUP($B71,'Pwood &amp; PB List'!$B$4:$V$158,17,FALSE))))</f>
        <v>1780.66</v>
      </c>
      <c r="X71" s="205" t="str">
        <f t="shared" si="121"/>
        <v>GLB-PC1596</v>
      </c>
      <c r="Y71" s="153">
        <v>2.0</v>
      </c>
      <c r="Z71" s="154"/>
      <c r="AA71" s="154"/>
      <c r="AB71" s="154"/>
      <c r="AC71" s="154"/>
      <c r="AD71" s="139"/>
      <c r="AE71" s="139"/>
      <c r="AF71" s="139"/>
      <c r="AG71" s="139"/>
      <c r="AH71" s="139"/>
      <c r="AI71" s="139"/>
      <c r="AJ71" s="139"/>
      <c r="AK71" s="139"/>
      <c r="AL71" s="139"/>
      <c r="AM71" s="139"/>
      <c r="AN71" s="139"/>
      <c r="AO71" s="139"/>
      <c r="AP71" s="139"/>
      <c r="AQ71" s="139"/>
      <c r="AR71" s="139"/>
      <c r="AS71" s="139"/>
    </row>
    <row r="72" ht="14.25" customHeight="1">
      <c r="A72" s="202" t="s">
        <v>665</v>
      </c>
      <c r="B72" s="203" t="s">
        <v>666</v>
      </c>
      <c r="C72" s="204">
        <f>IF('Summary Sheet'!$M$4="Plywood",VLOOKUP($B72,'Pwood &amp; PB List'!$B$4:$V$158,9,FALSE),IF('Summary Sheet'!$M$4="PB w/ Wood Drawers",VLOOKUP($B72,'Pwood &amp; PB List'!$B$4:$V$158,13,FALSE),IF('Summary Sheet'!$M$4="PB w/ PB Drawers",VLOOKUP($B72,'Pwood &amp; PB List'!$B$4:$V$158,17,FALSE))))</f>
        <v>1781.235</v>
      </c>
      <c r="D72" s="205" t="str">
        <f t="shared" si="111"/>
        <v>GLW-PC1884</v>
      </c>
      <c r="E72" s="204">
        <f>IF('Summary Sheet'!$M$4="Plywood",VLOOKUP($B72,'Pwood &amp; PB List'!$B$4:$V$158,10,FALSE),IF('Summary Sheet'!$M$4="PB w/ Wood Drawers",VLOOKUP($B72,'Pwood &amp; PB List'!$B$4:$V$158,14,FALSE),IF('Summary Sheet'!$M$4="PB w/ PB Drawers",VLOOKUP($B72,'Pwood &amp; PB List'!$B$4:$V$158,18,FALSE))))</f>
        <v>1708.325</v>
      </c>
      <c r="F72" s="205" t="str">
        <f t="shared" si="112"/>
        <v>SLO-PC1884</v>
      </c>
      <c r="G72" s="204">
        <f>IF('Summary Sheet'!$M$4="Plywood",VLOOKUP($B72,'Pwood &amp; PB List'!$B$4:$V$158,11,FALSE),IF('Summary Sheet'!$M$4="PB w/ Wood Drawers",VLOOKUP($B72,'Pwood &amp; PB List'!$B$4:$V$158,15,FALSE),IF('Summary Sheet'!$M$4="PB w/ PB Drawers",VLOOKUP($B72,'Pwood &amp; PB List'!$B$4:$V$158,19,FALSE))))</f>
        <v>1630.7</v>
      </c>
      <c r="H72" s="205" t="str">
        <f t="shared" si="113"/>
        <v>BLW-PC1884</v>
      </c>
      <c r="I72" s="204">
        <f>IF('Summary Sheet'!$M$4="Plywood",VLOOKUP($B72,'Pwood &amp; PB List'!$B$4:$V$158,10,FALSE),IF('Summary Sheet'!$M$4="PB w/ Wood Drawers",VLOOKUP($B72,'Pwood &amp; PB List'!$B$4:$V$158,14,FALSE),IF('Summary Sheet'!$M$4="PB w/ PB Drawers",VLOOKUP($B72,'Pwood &amp; PB List'!$B$4:$V$158,18,FALSE))))</f>
        <v>1708.325</v>
      </c>
      <c r="J72" s="205" t="str">
        <f t="shared" si="114"/>
        <v>WEO-PC1884</v>
      </c>
      <c r="K72" s="204">
        <f>IF('Summary Sheet'!$M$4="Plywood",VLOOKUP($B72,'Pwood &amp; PB List'!$B$4:$V$158,9,FALSE),IF('Summary Sheet'!$M$4="PB w/ Wood Drawers",VLOOKUP($B72,'Pwood &amp; PB List'!$B$4:$V$158,13,FALSE),IF('Summary Sheet'!$M$4="PB w/ PB Drawers",VLOOKUP($B72,'Pwood &amp; PB List'!$B$4:$V$158,17,FALSE))))</f>
        <v>1781.235</v>
      </c>
      <c r="L72" s="205" t="str">
        <f t="shared" si="115"/>
        <v>GLG-PC1884</v>
      </c>
      <c r="M72" s="204">
        <f>IF('Summary Sheet'!$M$4="Plywood",VLOOKUP($B72,'Pwood &amp; PB List'!$B$4:$V$158,12,FALSE),IF('Summary Sheet'!$M$4="PB w/ Wood Drawers",VLOOKUP($B72,'Pwood &amp; PB List'!$B$4:$V$158,16,FALSE),IF('Summary Sheet'!$M$4="PB w/ PB Drawers",VLOOKUP($B72,'Pwood &amp; PB List'!$B$4:$V$158,20,FALSE))))</f>
        <v>1543.3</v>
      </c>
      <c r="N72" s="154" t="str">
        <f t="shared" si="116"/>
        <v>NAO-PC1884</v>
      </c>
      <c r="O72" s="204">
        <f>IF('Summary Sheet'!$M$4="Plywood",VLOOKUP($B72,'Pwood &amp; PB List'!$B$4:$V$158,12,FALSE),IF('Summary Sheet'!$M$4="PB w/ Wood Drawers",VLOOKUP($B72,'Pwood &amp; PB List'!$B$4:$V$158,16,FALSE),IF('Summary Sheet'!$M$4="PB w/ PB Drawers",VLOOKUP($B72,'Pwood &amp; PB List'!$B$4:$V$158,20,FALSE))))</f>
        <v>1543.3</v>
      </c>
      <c r="P72" s="154" t="str">
        <f t="shared" si="117"/>
        <v>WHO-PC1884</v>
      </c>
      <c r="Q72" s="204">
        <f>IF('Summary Sheet'!$M$4="Plywood",VLOOKUP($B72,'Pwood &amp; PB List'!$B$4:$V$158,9,FALSE),IF('Summary Sheet'!$M$4="PB w/ Wood Drawers",VLOOKUP($B72,'Pwood &amp; PB List'!$B$4:$V$158,13,FALSE),IF('Summary Sheet'!$M$4="PB w/ PB Drawers",VLOOKUP($B72,'Pwood &amp; PB List'!$B$4:$V$158,17,FALSE))))</f>
        <v>1781.235</v>
      </c>
      <c r="R72" s="154" t="str">
        <f t="shared" si="118"/>
        <v>MAW-PC1884</v>
      </c>
      <c r="S72" s="204">
        <f>IF('Summary Sheet'!$M$4="Plywood",VLOOKUP($B72,'Pwood &amp; PB List'!$B$4:$V$158,9,FALSE),IF('Summary Sheet'!$M$4="PB w/ Wood Drawers",VLOOKUP($B72,'Pwood &amp; PB List'!$B$4:$V$158,13,FALSE),IF('Summary Sheet'!$M$4="PB w/ PB Drawers",VLOOKUP($B72,'Pwood &amp; PB List'!$B$4:$V$158,17,FALSE))))</f>
        <v>1781.235</v>
      </c>
      <c r="T72" s="154" t="str">
        <f t="shared" si="119"/>
        <v>MAG-PC1884</v>
      </c>
      <c r="U72" s="204">
        <f>IF('Summary Sheet'!$M$4="Plywood",VLOOKUP($B72,'Pwood &amp; PB List'!$B$4:$V$158,9,FALSE),IF('Summary Sheet'!$M$4="PB w/ Wood Drawers",VLOOKUP($B72,'Pwood &amp; PB List'!$B$4:$V$158,13,FALSE),IF('Summary Sheet'!$M$4="PB w/ PB Drawers",VLOOKUP($B72,'Pwood &amp; PB List'!$B$4:$V$158,17,FALSE))))</f>
        <v>1781.235</v>
      </c>
      <c r="V72" s="154" t="str">
        <f t="shared" si="120"/>
        <v>MAB-PC1884</v>
      </c>
      <c r="W72" s="204">
        <f>IF('Summary Sheet'!$M$4="Plywood",VLOOKUP($B72,'Pwood &amp; PB List'!$B$4:$V$158,9,FALSE),IF('Summary Sheet'!$M$4="PB w/ Wood Drawers",VLOOKUP($B72,'Pwood &amp; PB List'!$B$4:$V$158,13,FALSE),IF('Summary Sheet'!$M$4="PB w/ PB Drawers",VLOOKUP($B72,'Pwood &amp; PB List'!$B$4:$V$158,17,FALSE))))</f>
        <v>1781.235</v>
      </c>
      <c r="X72" s="205" t="str">
        <f t="shared" si="121"/>
        <v>GLB-PC1884</v>
      </c>
      <c r="Y72" s="211">
        <v>2.0</v>
      </c>
      <c r="Z72" s="138"/>
      <c r="AA72" s="138"/>
      <c r="AB72" s="138"/>
      <c r="AC72" s="138"/>
      <c r="AD72" s="139"/>
      <c r="AE72" s="139"/>
      <c r="AF72" s="139"/>
      <c r="AG72" s="139"/>
      <c r="AH72" s="139"/>
      <c r="AI72" s="139"/>
      <c r="AJ72" s="139"/>
      <c r="AK72" s="139"/>
      <c r="AL72" s="139"/>
      <c r="AM72" s="139"/>
      <c r="AN72" s="139"/>
      <c r="AO72" s="139"/>
      <c r="AP72" s="139"/>
      <c r="AQ72" s="139"/>
      <c r="AR72" s="139"/>
      <c r="AS72" s="139"/>
    </row>
    <row r="73" ht="14.25" customHeight="1">
      <c r="A73" s="202" t="s">
        <v>667</v>
      </c>
      <c r="B73" s="203" t="s">
        <v>668</v>
      </c>
      <c r="C73" s="204">
        <f>IF('Summary Sheet'!$M$4="Plywood",VLOOKUP($B73,'Pwood &amp; PB List'!$B$4:$V$158,9,FALSE),IF('Summary Sheet'!$M$4="PB w/ Wood Drawers",VLOOKUP($B73,'Pwood &amp; PB List'!$B$4:$V$158,13,FALSE),IF('Summary Sheet'!$M$4="PB w/ PB Drawers",VLOOKUP($B73,'Pwood &amp; PB List'!$B$4:$V$158,17,FALSE))))</f>
        <v>1874.27</v>
      </c>
      <c r="D73" s="205" t="str">
        <f t="shared" si="111"/>
        <v>GLW-PC1890</v>
      </c>
      <c r="E73" s="204">
        <f>IF('Summary Sheet'!$M$4="Plywood",VLOOKUP($B73,'Pwood &amp; PB List'!$B$4:$V$158,10,FALSE),IF('Summary Sheet'!$M$4="PB w/ Wood Drawers",VLOOKUP($B73,'Pwood &amp; PB List'!$B$4:$V$158,14,FALSE),IF('Summary Sheet'!$M$4="PB w/ PB Drawers",VLOOKUP($B73,'Pwood &amp; PB List'!$B$4:$V$158,18,FALSE))))</f>
        <v>1795.955</v>
      </c>
      <c r="F73" s="205" t="str">
        <f t="shared" si="112"/>
        <v>SLO-PC1890</v>
      </c>
      <c r="G73" s="204">
        <f>IF('Summary Sheet'!$M$4="Plywood",VLOOKUP($B73,'Pwood &amp; PB List'!$B$4:$V$158,11,FALSE),IF('Summary Sheet'!$M$4="PB w/ Wood Drawers",VLOOKUP($B73,'Pwood &amp; PB List'!$B$4:$V$158,15,FALSE),IF('Summary Sheet'!$M$4="PB w/ PB Drawers",VLOOKUP($B73,'Pwood &amp; PB List'!$B$4:$V$158,19,FALSE))))</f>
        <v>1712.35</v>
      </c>
      <c r="H73" s="205" t="str">
        <f t="shared" si="113"/>
        <v>BLW-PC1890</v>
      </c>
      <c r="I73" s="204">
        <f>IF('Summary Sheet'!$M$4="Plywood",VLOOKUP($B73,'Pwood &amp; PB List'!$B$4:$V$158,10,FALSE),IF('Summary Sheet'!$M$4="PB w/ Wood Drawers",VLOOKUP($B73,'Pwood &amp; PB List'!$B$4:$V$158,14,FALSE),IF('Summary Sheet'!$M$4="PB w/ PB Drawers",VLOOKUP($B73,'Pwood &amp; PB List'!$B$4:$V$158,18,FALSE))))</f>
        <v>1795.955</v>
      </c>
      <c r="J73" s="205" t="str">
        <f t="shared" si="114"/>
        <v>WEO-PC1890</v>
      </c>
      <c r="K73" s="204">
        <f>IF('Summary Sheet'!$M$4="Plywood",VLOOKUP($B73,'Pwood &amp; PB List'!$B$4:$V$158,9,FALSE),IF('Summary Sheet'!$M$4="PB w/ Wood Drawers",VLOOKUP($B73,'Pwood &amp; PB List'!$B$4:$V$158,13,FALSE),IF('Summary Sheet'!$M$4="PB w/ PB Drawers",VLOOKUP($B73,'Pwood &amp; PB List'!$B$4:$V$158,17,FALSE))))</f>
        <v>1874.27</v>
      </c>
      <c r="L73" s="205" t="str">
        <f t="shared" si="115"/>
        <v>GLG-PC1890</v>
      </c>
      <c r="M73" s="204">
        <f>IF('Summary Sheet'!$M$4="Plywood",VLOOKUP($B73,'Pwood &amp; PB List'!$B$4:$V$158,12,FALSE),IF('Summary Sheet'!$M$4="PB w/ Wood Drawers",VLOOKUP($B73,'Pwood &amp; PB List'!$B$4:$V$158,16,FALSE),IF('Summary Sheet'!$M$4="PB w/ PB Drawers",VLOOKUP($B73,'Pwood &amp; PB List'!$B$4:$V$158,20,FALSE))))</f>
        <v>1618.395</v>
      </c>
      <c r="N73" s="154" t="str">
        <f t="shared" si="116"/>
        <v>NAO-PC1890</v>
      </c>
      <c r="O73" s="204">
        <f>IF('Summary Sheet'!$M$4="Plywood",VLOOKUP($B73,'Pwood &amp; PB List'!$B$4:$V$158,12,FALSE),IF('Summary Sheet'!$M$4="PB w/ Wood Drawers",VLOOKUP($B73,'Pwood &amp; PB List'!$B$4:$V$158,16,FALSE),IF('Summary Sheet'!$M$4="PB w/ PB Drawers",VLOOKUP($B73,'Pwood &amp; PB List'!$B$4:$V$158,20,FALSE))))</f>
        <v>1618.395</v>
      </c>
      <c r="P73" s="154" t="str">
        <f t="shared" si="117"/>
        <v>WHO-PC1890</v>
      </c>
      <c r="Q73" s="204">
        <f>IF('Summary Sheet'!$M$4="Plywood",VLOOKUP($B73,'Pwood &amp; PB List'!$B$4:$V$158,9,FALSE),IF('Summary Sheet'!$M$4="PB w/ Wood Drawers",VLOOKUP($B73,'Pwood &amp; PB List'!$B$4:$V$158,13,FALSE),IF('Summary Sheet'!$M$4="PB w/ PB Drawers",VLOOKUP($B73,'Pwood &amp; PB List'!$B$4:$V$158,17,FALSE))))</f>
        <v>1874.27</v>
      </c>
      <c r="R73" s="154" t="str">
        <f t="shared" si="118"/>
        <v>MAW-PC1890</v>
      </c>
      <c r="S73" s="204">
        <f>IF('Summary Sheet'!$M$4="Plywood",VLOOKUP($B73,'Pwood &amp; PB List'!$B$4:$V$158,9,FALSE),IF('Summary Sheet'!$M$4="PB w/ Wood Drawers",VLOOKUP($B73,'Pwood &amp; PB List'!$B$4:$V$158,13,FALSE),IF('Summary Sheet'!$M$4="PB w/ PB Drawers",VLOOKUP($B73,'Pwood &amp; PB List'!$B$4:$V$158,17,FALSE))))</f>
        <v>1874.27</v>
      </c>
      <c r="T73" s="154" t="str">
        <f t="shared" si="119"/>
        <v>MAG-PC1890</v>
      </c>
      <c r="U73" s="204">
        <f>IF('Summary Sheet'!$M$4="Plywood",VLOOKUP($B73,'Pwood &amp; PB List'!$B$4:$V$158,9,FALSE),IF('Summary Sheet'!$M$4="PB w/ Wood Drawers",VLOOKUP($B73,'Pwood &amp; PB List'!$B$4:$V$158,13,FALSE),IF('Summary Sheet'!$M$4="PB w/ PB Drawers",VLOOKUP($B73,'Pwood &amp; PB List'!$B$4:$V$158,17,FALSE))))</f>
        <v>1874.27</v>
      </c>
      <c r="V73" s="154" t="str">
        <f t="shared" si="120"/>
        <v>MAB-PC1890</v>
      </c>
      <c r="W73" s="204">
        <f>IF('Summary Sheet'!$M$4="Plywood",VLOOKUP($B73,'Pwood &amp; PB List'!$B$4:$V$158,9,FALSE),IF('Summary Sheet'!$M$4="PB w/ Wood Drawers",VLOOKUP($B73,'Pwood &amp; PB List'!$B$4:$V$158,13,FALSE),IF('Summary Sheet'!$M$4="PB w/ PB Drawers",VLOOKUP($B73,'Pwood &amp; PB List'!$B$4:$V$158,17,FALSE))))</f>
        <v>1874.27</v>
      </c>
      <c r="X73" s="205" t="str">
        <f t="shared" si="121"/>
        <v>GLB-PC1890</v>
      </c>
      <c r="Y73" s="153">
        <v>2.0</v>
      </c>
      <c r="Z73" s="154"/>
      <c r="AA73" s="154"/>
      <c r="AB73" s="154"/>
      <c r="AC73" s="154"/>
      <c r="AD73" s="139"/>
      <c r="AE73" s="139"/>
      <c r="AF73" s="139"/>
      <c r="AG73" s="139"/>
      <c r="AH73" s="139"/>
      <c r="AI73" s="139"/>
      <c r="AJ73" s="139"/>
      <c r="AK73" s="139"/>
      <c r="AL73" s="139"/>
      <c r="AM73" s="139"/>
      <c r="AN73" s="139"/>
      <c r="AO73" s="139"/>
      <c r="AP73" s="139"/>
      <c r="AQ73" s="139"/>
      <c r="AR73" s="139"/>
      <c r="AS73" s="139"/>
    </row>
    <row r="74" ht="14.25" customHeight="1">
      <c r="A74" s="202" t="s">
        <v>669</v>
      </c>
      <c r="B74" s="203" t="s">
        <v>670</v>
      </c>
      <c r="C74" s="204">
        <f>IF('Summary Sheet'!$M$4="Plywood",VLOOKUP($B74,'Pwood &amp; PB List'!$B$4:$V$158,9,FALSE),IF('Summary Sheet'!$M$4="PB w/ Wood Drawers",VLOOKUP($B74,'Pwood &amp; PB List'!$B$4:$V$158,13,FALSE),IF('Summary Sheet'!$M$4="PB w/ PB Drawers",VLOOKUP($B74,'Pwood &amp; PB List'!$B$4:$V$158,17,FALSE))))</f>
        <v>1967.19</v>
      </c>
      <c r="D74" s="205" t="str">
        <f t="shared" si="111"/>
        <v>GLW-PC1896</v>
      </c>
      <c r="E74" s="204">
        <f>IF('Summary Sheet'!$M$4="Plywood",VLOOKUP($B74,'Pwood &amp; PB List'!$B$4:$V$158,10,FALSE),IF('Summary Sheet'!$M$4="PB w/ Wood Drawers",VLOOKUP($B74,'Pwood &amp; PB List'!$B$4:$V$158,14,FALSE),IF('Summary Sheet'!$M$4="PB w/ PB Drawers",VLOOKUP($B74,'Pwood &amp; PB List'!$B$4:$V$158,18,FALSE))))</f>
        <v>1883.355</v>
      </c>
      <c r="F74" s="205" t="str">
        <f t="shared" si="112"/>
        <v>SLO-PC1896</v>
      </c>
      <c r="G74" s="204">
        <f>IF('Summary Sheet'!$M$4="Plywood",VLOOKUP($B74,'Pwood &amp; PB List'!$B$4:$V$158,11,FALSE),IF('Summary Sheet'!$M$4="PB w/ Wood Drawers",VLOOKUP($B74,'Pwood &amp; PB List'!$B$4:$V$158,15,FALSE),IF('Summary Sheet'!$M$4="PB w/ PB Drawers",VLOOKUP($B74,'Pwood &amp; PB List'!$B$4:$V$158,19,FALSE))))</f>
        <v>1793.885</v>
      </c>
      <c r="H74" s="205" t="str">
        <f t="shared" si="113"/>
        <v>BLW-PC1896</v>
      </c>
      <c r="I74" s="204">
        <f>IF('Summary Sheet'!$M$4="Plywood",VLOOKUP($B74,'Pwood &amp; PB List'!$B$4:$V$158,10,FALSE),IF('Summary Sheet'!$M$4="PB w/ Wood Drawers",VLOOKUP($B74,'Pwood &amp; PB List'!$B$4:$V$158,14,FALSE),IF('Summary Sheet'!$M$4="PB w/ PB Drawers",VLOOKUP($B74,'Pwood &amp; PB List'!$B$4:$V$158,18,FALSE))))</f>
        <v>1883.355</v>
      </c>
      <c r="J74" s="205" t="str">
        <f t="shared" si="114"/>
        <v>WEO-PC1896</v>
      </c>
      <c r="K74" s="204">
        <f>IF('Summary Sheet'!$M$4="Plywood",VLOOKUP($B74,'Pwood &amp; PB List'!$B$4:$V$158,9,FALSE),IF('Summary Sheet'!$M$4="PB w/ Wood Drawers",VLOOKUP($B74,'Pwood &amp; PB List'!$B$4:$V$158,13,FALSE),IF('Summary Sheet'!$M$4="PB w/ PB Drawers",VLOOKUP($B74,'Pwood &amp; PB List'!$B$4:$V$158,17,FALSE))))</f>
        <v>1967.19</v>
      </c>
      <c r="L74" s="205" t="str">
        <f t="shared" si="115"/>
        <v>GLG-PC1896</v>
      </c>
      <c r="M74" s="204">
        <f>IF('Summary Sheet'!$M$4="Plywood",VLOOKUP($B74,'Pwood &amp; PB List'!$B$4:$V$158,12,FALSE),IF('Summary Sheet'!$M$4="PB w/ Wood Drawers",VLOOKUP($B74,'Pwood &amp; PB List'!$B$4:$V$158,16,FALSE),IF('Summary Sheet'!$M$4="PB w/ PB Drawers",VLOOKUP($B74,'Pwood &amp; PB List'!$B$4:$V$158,20,FALSE))))</f>
        <v>1693.26</v>
      </c>
      <c r="N74" s="154" t="str">
        <f t="shared" si="116"/>
        <v>NAO-PC1896</v>
      </c>
      <c r="O74" s="204">
        <f>IF('Summary Sheet'!$M$4="Plywood",VLOOKUP($B74,'Pwood &amp; PB List'!$B$4:$V$158,12,FALSE),IF('Summary Sheet'!$M$4="PB w/ Wood Drawers",VLOOKUP($B74,'Pwood &amp; PB List'!$B$4:$V$158,16,FALSE),IF('Summary Sheet'!$M$4="PB w/ PB Drawers",VLOOKUP($B74,'Pwood &amp; PB List'!$B$4:$V$158,20,FALSE))))</f>
        <v>1693.26</v>
      </c>
      <c r="P74" s="154" t="str">
        <f t="shared" si="117"/>
        <v>WHO-PC1896</v>
      </c>
      <c r="Q74" s="204">
        <f>IF('Summary Sheet'!$M$4="Plywood",VLOOKUP($B74,'Pwood &amp; PB List'!$B$4:$V$158,9,FALSE),IF('Summary Sheet'!$M$4="PB w/ Wood Drawers",VLOOKUP($B74,'Pwood &amp; PB List'!$B$4:$V$158,13,FALSE),IF('Summary Sheet'!$M$4="PB w/ PB Drawers",VLOOKUP($B74,'Pwood &amp; PB List'!$B$4:$V$158,17,FALSE))))</f>
        <v>1967.19</v>
      </c>
      <c r="R74" s="154" t="str">
        <f t="shared" si="118"/>
        <v>MAW-PC1896</v>
      </c>
      <c r="S74" s="204">
        <f>IF('Summary Sheet'!$M$4="Plywood",VLOOKUP($B74,'Pwood &amp; PB List'!$B$4:$V$158,9,FALSE),IF('Summary Sheet'!$M$4="PB w/ Wood Drawers",VLOOKUP($B74,'Pwood &amp; PB List'!$B$4:$V$158,13,FALSE),IF('Summary Sheet'!$M$4="PB w/ PB Drawers",VLOOKUP($B74,'Pwood &amp; PB List'!$B$4:$V$158,17,FALSE))))</f>
        <v>1967.19</v>
      </c>
      <c r="T74" s="154" t="str">
        <f t="shared" si="119"/>
        <v>MAG-PC1896</v>
      </c>
      <c r="U74" s="204">
        <f>IF('Summary Sheet'!$M$4="Plywood",VLOOKUP($B74,'Pwood &amp; PB List'!$B$4:$V$158,9,FALSE),IF('Summary Sheet'!$M$4="PB w/ Wood Drawers",VLOOKUP($B74,'Pwood &amp; PB List'!$B$4:$V$158,13,FALSE),IF('Summary Sheet'!$M$4="PB w/ PB Drawers",VLOOKUP($B74,'Pwood &amp; PB List'!$B$4:$V$158,17,FALSE))))</f>
        <v>1967.19</v>
      </c>
      <c r="V74" s="154" t="str">
        <f t="shared" si="120"/>
        <v>MAB-PC1896</v>
      </c>
      <c r="W74" s="204">
        <f>IF('Summary Sheet'!$M$4="Plywood",VLOOKUP($B74,'Pwood &amp; PB List'!$B$4:$V$158,9,FALSE),IF('Summary Sheet'!$M$4="PB w/ Wood Drawers",VLOOKUP($B74,'Pwood &amp; PB List'!$B$4:$V$158,13,FALSE),IF('Summary Sheet'!$M$4="PB w/ PB Drawers",VLOOKUP($B74,'Pwood &amp; PB List'!$B$4:$V$158,17,FALSE))))</f>
        <v>1967.19</v>
      </c>
      <c r="X74" s="205" t="str">
        <f t="shared" si="121"/>
        <v>GLB-PC1896</v>
      </c>
      <c r="Y74" s="153">
        <v>2.0</v>
      </c>
      <c r="Z74" s="154"/>
      <c r="AA74" s="154"/>
      <c r="AB74" s="154"/>
      <c r="AC74" s="154"/>
      <c r="AD74" s="139"/>
      <c r="AE74" s="139"/>
      <c r="AF74" s="139"/>
      <c r="AG74" s="139"/>
      <c r="AH74" s="139"/>
      <c r="AI74" s="139"/>
      <c r="AJ74" s="139"/>
      <c r="AK74" s="139"/>
      <c r="AL74" s="139"/>
      <c r="AM74" s="139"/>
      <c r="AN74" s="139"/>
      <c r="AO74" s="139"/>
      <c r="AP74" s="139"/>
      <c r="AQ74" s="139"/>
      <c r="AR74" s="139"/>
      <c r="AS74" s="139"/>
    </row>
    <row r="75" ht="14.25" customHeight="1">
      <c r="A75" s="202" t="s">
        <v>671</v>
      </c>
      <c r="B75" s="203" t="s">
        <v>672</v>
      </c>
      <c r="C75" s="204">
        <f>IF('Summary Sheet'!$M$4="Plywood",VLOOKUP($B75,'Pwood &amp; PB List'!$B$4:$V$158,9,FALSE),IF('Summary Sheet'!$M$4="PB w/ Wood Drawers",VLOOKUP($B75,'Pwood &amp; PB List'!$B$4:$V$158,13,FALSE),IF('Summary Sheet'!$M$4="PB w/ PB Drawers",VLOOKUP($B75,'Pwood &amp; PB List'!$B$4:$V$158,17,FALSE))))</f>
        <v>2169.475</v>
      </c>
      <c r="D75" s="205" t="str">
        <f t="shared" si="111"/>
        <v>GLW-PC2484</v>
      </c>
      <c r="E75" s="204">
        <f>IF('Summary Sheet'!$M$4="Plywood",VLOOKUP($B75,'Pwood &amp; PB List'!$B$4:$V$158,10,FALSE),IF('Summary Sheet'!$M$4="PB w/ Wood Drawers",VLOOKUP($B75,'Pwood &amp; PB List'!$B$4:$V$158,14,FALSE),IF('Summary Sheet'!$M$4="PB w/ PB Drawers",VLOOKUP($B75,'Pwood &amp; PB List'!$B$4:$V$158,18,FALSE))))</f>
        <v>2072.645</v>
      </c>
      <c r="F75" s="205" t="str">
        <f t="shared" si="112"/>
        <v>SLO-PC2484</v>
      </c>
      <c r="G75" s="204">
        <f>IF('Summary Sheet'!$M$4="Plywood",VLOOKUP($B75,'Pwood &amp; PB List'!$B$4:$V$158,11,FALSE),IF('Summary Sheet'!$M$4="PB w/ Wood Drawers",VLOOKUP($B75,'Pwood &amp; PB List'!$B$4:$V$158,15,FALSE),IF('Summary Sheet'!$M$4="PB w/ PB Drawers",VLOOKUP($B75,'Pwood &amp; PB List'!$B$4:$V$158,19,FALSE))))</f>
        <v>1969.49</v>
      </c>
      <c r="H75" s="205" t="str">
        <f t="shared" si="113"/>
        <v>BLW-PC2484</v>
      </c>
      <c r="I75" s="204">
        <f>IF('Summary Sheet'!$M$4="Plywood",VLOOKUP($B75,'Pwood &amp; PB List'!$B$4:$V$158,10,FALSE),IF('Summary Sheet'!$M$4="PB w/ Wood Drawers",VLOOKUP($B75,'Pwood &amp; PB List'!$B$4:$V$158,14,FALSE),IF('Summary Sheet'!$M$4="PB w/ PB Drawers",VLOOKUP($B75,'Pwood &amp; PB List'!$B$4:$V$158,18,FALSE))))</f>
        <v>2072.645</v>
      </c>
      <c r="J75" s="205" t="str">
        <f t="shared" si="114"/>
        <v>WEO-PC2484</v>
      </c>
      <c r="K75" s="204">
        <f>IF('Summary Sheet'!$M$4="Plywood",VLOOKUP($B75,'Pwood &amp; PB List'!$B$4:$V$158,9,FALSE),IF('Summary Sheet'!$M$4="PB w/ Wood Drawers",VLOOKUP($B75,'Pwood &amp; PB List'!$B$4:$V$158,13,FALSE),IF('Summary Sheet'!$M$4="PB w/ PB Drawers",VLOOKUP($B75,'Pwood &amp; PB List'!$B$4:$V$158,17,FALSE))))</f>
        <v>2169.475</v>
      </c>
      <c r="L75" s="205" t="str">
        <f t="shared" si="115"/>
        <v>GLG-PC2484</v>
      </c>
      <c r="M75" s="204">
        <f>IF('Summary Sheet'!$M$4="Plywood",VLOOKUP($B75,'Pwood &amp; PB List'!$B$4:$V$158,12,FALSE),IF('Summary Sheet'!$M$4="PB w/ Wood Drawers",VLOOKUP($B75,'Pwood &amp; PB List'!$B$4:$V$158,16,FALSE),IF('Summary Sheet'!$M$4="PB w/ PB Drawers",VLOOKUP($B75,'Pwood &amp; PB List'!$B$4:$V$158,20,FALSE))))</f>
        <v>1853.34</v>
      </c>
      <c r="N75" s="154" t="str">
        <f t="shared" si="116"/>
        <v>NAO-PC2484</v>
      </c>
      <c r="O75" s="204">
        <f>IF('Summary Sheet'!$M$4="Plywood",VLOOKUP($B75,'Pwood &amp; PB List'!$B$4:$V$158,12,FALSE),IF('Summary Sheet'!$M$4="PB w/ Wood Drawers",VLOOKUP($B75,'Pwood &amp; PB List'!$B$4:$V$158,16,FALSE),IF('Summary Sheet'!$M$4="PB w/ PB Drawers",VLOOKUP($B75,'Pwood &amp; PB List'!$B$4:$V$158,20,FALSE))))</f>
        <v>1853.34</v>
      </c>
      <c r="P75" s="154" t="str">
        <f t="shared" si="117"/>
        <v>WHO-PC2484</v>
      </c>
      <c r="Q75" s="204">
        <f>IF('Summary Sheet'!$M$4="Plywood",VLOOKUP($B75,'Pwood &amp; PB List'!$B$4:$V$158,9,FALSE),IF('Summary Sheet'!$M$4="PB w/ Wood Drawers",VLOOKUP($B75,'Pwood &amp; PB List'!$B$4:$V$158,13,FALSE),IF('Summary Sheet'!$M$4="PB w/ PB Drawers",VLOOKUP($B75,'Pwood &amp; PB List'!$B$4:$V$158,17,FALSE))))</f>
        <v>2169.475</v>
      </c>
      <c r="R75" s="154" t="str">
        <f t="shared" si="118"/>
        <v>MAW-PC2484</v>
      </c>
      <c r="S75" s="204">
        <f>IF('Summary Sheet'!$M$4="Plywood",VLOOKUP($B75,'Pwood &amp; PB List'!$B$4:$V$158,9,FALSE),IF('Summary Sheet'!$M$4="PB w/ Wood Drawers",VLOOKUP($B75,'Pwood &amp; PB List'!$B$4:$V$158,13,FALSE),IF('Summary Sheet'!$M$4="PB w/ PB Drawers",VLOOKUP($B75,'Pwood &amp; PB List'!$B$4:$V$158,17,FALSE))))</f>
        <v>2169.475</v>
      </c>
      <c r="T75" s="154" t="str">
        <f t="shared" si="119"/>
        <v>MAG-PC2484</v>
      </c>
      <c r="U75" s="204">
        <f>IF('Summary Sheet'!$M$4="Plywood",VLOOKUP($B75,'Pwood &amp; PB List'!$B$4:$V$158,9,FALSE),IF('Summary Sheet'!$M$4="PB w/ Wood Drawers",VLOOKUP($B75,'Pwood &amp; PB List'!$B$4:$V$158,13,FALSE),IF('Summary Sheet'!$M$4="PB w/ PB Drawers",VLOOKUP($B75,'Pwood &amp; PB List'!$B$4:$V$158,17,FALSE))))</f>
        <v>2169.475</v>
      </c>
      <c r="V75" s="154" t="str">
        <f t="shared" si="120"/>
        <v>MAB-PC2484</v>
      </c>
      <c r="W75" s="204">
        <f>IF('Summary Sheet'!$M$4="Plywood",VLOOKUP($B75,'Pwood &amp; PB List'!$B$4:$V$158,9,FALSE),IF('Summary Sheet'!$M$4="PB w/ Wood Drawers",VLOOKUP($B75,'Pwood &amp; PB List'!$B$4:$V$158,13,FALSE),IF('Summary Sheet'!$M$4="PB w/ PB Drawers",VLOOKUP($B75,'Pwood &amp; PB List'!$B$4:$V$158,17,FALSE))))</f>
        <v>2169.475</v>
      </c>
      <c r="X75" s="205" t="str">
        <f t="shared" si="121"/>
        <v>GLB-PC2484</v>
      </c>
      <c r="Y75" s="153">
        <v>4.0</v>
      </c>
      <c r="Z75" s="154"/>
      <c r="AA75" s="154"/>
      <c r="AB75" s="154"/>
      <c r="AC75" s="154"/>
      <c r="AD75" s="139"/>
      <c r="AE75" s="139"/>
      <c r="AF75" s="139"/>
      <c r="AG75" s="139"/>
      <c r="AH75" s="139"/>
      <c r="AI75" s="139"/>
      <c r="AJ75" s="139"/>
      <c r="AK75" s="139"/>
      <c r="AL75" s="139"/>
      <c r="AM75" s="139"/>
      <c r="AN75" s="139"/>
      <c r="AO75" s="139"/>
      <c r="AP75" s="139"/>
      <c r="AQ75" s="139"/>
      <c r="AR75" s="139"/>
      <c r="AS75" s="139"/>
    </row>
    <row r="76" ht="14.25" customHeight="1">
      <c r="A76" s="202" t="s">
        <v>673</v>
      </c>
      <c r="B76" s="203" t="s">
        <v>674</v>
      </c>
      <c r="C76" s="204">
        <f>IF('Summary Sheet'!$M$4="Plywood",VLOOKUP($B76,'Pwood &amp; PB List'!$B$4:$V$158,9,FALSE),IF('Summary Sheet'!$M$4="PB w/ Wood Drawers",VLOOKUP($B76,'Pwood &amp; PB List'!$B$4:$V$158,13,FALSE),IF('Summary Sheet'!$M$4="PB w/ PB Drawers",VLOOKUP($B76,'Pwood &amp; PB List'!$B$4:$V$158,17,FALSE))))</f>
        <v>2275.505</v>
      </c>
      <c r="D76" s="205" t="str">
        <f t="shared" si="111"/>
        <v>GLW-PC2490</v>
      </c>
      <c r="E76" s="204">
        <f>IF('Summary Sheet'!$M$4="Plywood",VLOOKUP($B76,'Pwood &amp; PB List'!$B$4:$V$158,10,FALSE),IF('Summary Sheet'!$M$4="PB w/ Wood Drawers",VLOOKUP($B76,'Pwood &amp; PB List'!$B$4:$V$158,14,FALSE),IF('Summary Sheet'!$M$4="PB w/ PB Drawers",VLOOKUP($B76,'Pwood &amp; PB List'!$B$4:$V$158,18,FALSE))))</f>
        <v>2171.43</v>
      </c>
      <c r="F76" s="205" t="str">
        <f t="shared" si="112"/>
        <v>SLO-PC2490</v>
      </c>
      <c r="G76" s="204">
        <f>IF('Summary Sheet'!$M$4="Plywood",VLOOKUP($B76,'Pwood &amp; PB List'!$B$4:$V$158,11,FALSE),IF('Summary Sheet'!$M$4="PB w/ Wood Drawers",VLOOKUP($B76,'Pwood &amp; PB List'!$B$4:$V$158,15,FALSE),IF('Summary Sheet'!$M$4="PB w/ PB Drawers",VLOOKUP($B76,'Pwood &amp; PB List'!$B$4:$V$158,19,FALSE))))</f>
        <v>2060.455</v>
      </c>
      <c r="H76" s="205" t="str">
        <f t="shared" si="113"/>
        <v>BLW-PC2490</v>
      </c>
      <c r="I76" s="204">
        <f>IF('Summary Sheet'!$M$4="Plywood",VLOOKUP($B76,'Pwood &amp; PB List'!$B$4:$V$158,10,FALSE),IF('Summary Sheet'!$M$4="PB w/ Wood Drawers",VLOOKUP($B76,'Pwood &amp; PB List'!$B$4:$V$158,14,FALSE),IF('Summary Sheet'!$M$4="PB w/ PB Drawers",VLOOKUP($B76,'Pwood &amp; PB List'!$B$4:$V$158,18,FALSE))))</f>
        <v>2171.43</v>
      </c>
      <c r="J76" s="205" t="str">
        <f t="shared" si="114"/>
        <v>WEO-PC2490</v>
      </c>
      <c r="K76" s="204">
        <f>IF('Summary Sheet'!$M$4="Plywood",VLOOKUP($B76,'Pwood &amp; PB List'!$B$4:$V$158,9,FALSE),IF('Summary Sheet'!$M$4="PB w/ Wood Drawers",VLOOKUP($B76,'Pwood &amp; PB List'!$B$4:$V$158,13,FALSE),IF('Summary Sheet'!$M$4="PB w/ PB Drawers",VLOOKUP($B76,'Pwood &amp; PB List'!$B$4:$V$158,17,FALSE))))</f>
        <v>2275.505</v>
      </c>
      <c r="L76" s="205" t="str">
        <f t="shared" si="115"/>
        <v>GLG-PC2490</v>
      </c>
      <c r="M76" s="204">
        <f>IF('Summary Sheet'!$M$4="Plywood",VLOOKUP($B76,'Pwood &amp; PB List'!$B$4:$V$158,12,FALSE),IF('Summary Sheet'!$M$4="PB w/ Wood Drawers",VLOOKUP($B76,'Pwood &amp; PB List'!$B$4:$V$158,16,FALSE),IF('Summary Sheet'!$M$4="PB w/ PB Drawers",VLOOKUP($B76,'Pwood &amp; PB List'!$B$4:$V$158,20,FALSE))))</f>
        <v>1935.565</v>
      </c>
      <c r="N76" s="154" t="str">
        <f t="shared" si="116"/>
        <v>NAO-PC2490</v>
      </c>
      <c r="O76" s="204">
        <f>IF('Summary Sheet'!$M$4="Plywood",VLOOKUP($B76,'Pwood &amp; PB List'!$B$4:$V$158,12,FALSE),IF('Summary Sheet'!$M$4="PB w/ Wood Drawers",VLOOKUP($B76,'Pwood &amp; PB List'!$B$4:$V$158,16,FALSE),IF('Summary Sheet'!$M$4="PB w/ PB Drawers",VLOOKUP($B76,'Pwood &amp; PB List'!$B$4:$V$158,20,FALSE))))</f>
        <v>1935.565</v>
      </c>
      <c r="P76" s="154" t="str">
        <f t="shared" si="117"/>
        <v>WHO-PC2490</v>
      </c>
      <c r="Q76" s="204">
        <f>IF('Summary Sheet'!$M$4="Plywood",VLOOKUP($B76,'Pwood &amp; PB List'!$B$4:$V$158,9,FALSE),IF('Summary Sheet'!$M$4="PB w/ Wood Drawers",VLOOKUP($B76,'Pwood &amp; PB List'!$B$4:$V$158,13,FALSE),IF('Summary Sheet'!$M$4="PB w/ PB Drawers",VLOOKUP($B76,'Pwood &amp; PB List'!$B$4:$V$158,17,FALSE))))</f>
        <v>2275.505</v>
      </c>
      <c r="R76" s="154" t="str">
        <f t="shared" si="118"/>
        <v>MAW-PC2490</v>
      </c>
      <c r="S76" s="204">
        <f>IF('Summary Sheet'!$M$4="Plywood",VLOOKUP($B76,'Pwood &amp; PB List'!$B$4:$V$158,9,FALSE),IF('Summary Sheet'!$M$4="PB w/ Wood Drawers",VLOOKUP($B76,'Pwood &amp; PB List'!$B$4:$V$158,13,FALSE),IF('Summary Sheet'!$M$4="PB w/ PB Drawers",VLOOKUP($B76,'Pwood &amp; PB List'!$B$4:$V$158,17,FALSE))))</f>
        <v>2275.505</v>
      </c>
      <c r="T76" s="154" t="str">
        <f t="shared" si="119"/>
        <v>MAG-PC2490</v>
      </c>
      <c r="U76" s="204">
        <f>IF('Summary Sheet'!$M$4="Plywood",VLOOKUP($B76,'Pwood &amp; PB List'!$B$4:$V$158,9,FALSE),IF('Summary Sheet'!$M$4="PB w/ Wood Drawers",VLOOKUP($B76,'Pwood &amp; PB List'!$B$4:$V$158,13,FALSE),IF('Summary Sheet'!$M$4="PB w/ PB Drawers",VLOOKUP($B76,'Pwood &amp; PB List'!$B$4:$V$158,17,FALSE))))</f>
        <v>2275.505</v>
      </c>
      <c r="V76" s="154" t="str">
        <f t="shared" si="120"/>
        <v>MAB-PC2490</v>
      </c>
      <c r="W76" s="204">
        <f>IF('Summary Sheet'!$M$4="Plywood",VLOOKUP($B76,'Pwood &amp; PB List'!$B$4:$V$158,9,FALSE),IF('Summary Sheet'!$M$4="PB w/ Wood Drawers",VLOOKUP($B76,'Pwood &amp; PB List'!$B$4:$V$158,13,FALSE),IF('Summary Sheet'!$M$4="PB w/ PB Drawers",VLOOKUP($B76,'Pwood &amp; PB List'!$B$4:$V$158,17,FALSE))))</f>
        <v>2275.505</v>
      </c>
      <c r="X76" s="205" t="str">
        <f t="shared" si="121"/>
        <v>GLB-PC2490</v>
      </c>
      <c r="Y76" s="153">
        <v>4.0</v>
      </c>
      <c r="Z76" s="154"/>
      <c r="AA76" s="154"/>
      <c r="AB76" s="154"/>
      <c r="AC76" s="154"/>
      <c r="AD76" s="139"/>
      <c r="AE76" s="139"/>
      <c r="AF76" s="139"/>
      <c r="AG76" s="139"/>
      <c r="AH76" s="139"/>
      <c r="AI76" s="139"/>
      <c r="AJ76" s="139"/>
      <c r="AK76" s="139"/>
      <c r="AL76" s="139"/>
      <c r="AM76" s="139"/>
      <c r="AN76" s="139"/>
      <c r="AO76" s="139"/>
      <c r="AP76" s="139"/>
      <c r="AQ76" s="139"/>
      <c r="AR76" s="139"/>
      <c r="AS76" s="139"/>
    </row>
    <row r="77" ht="14.25" customHeight="1">
      <c r="A77" s="202" t="s">
        <v>675</v>
      </c>
      <c r="B77" s="203" t="s">
        <v>676</v>
      </c>
      <c r="C77" s="204">
        <f>IF('Summary Sheet'!$M$4="Plywood",VLOOKUP($B77,'Pwood &amp; PB List'!$B$4:$V$158,9,FALSE),IF('Summary Sheet'!$M$4="PB w/ Wood Drawers",VLOOKUP($B77,'Pwood &amp; PB List'!$B$4:$V$158,13,FALSE),IF('Summary Sheet'!$M$4="PB w/ PB Drawers",VLOOKUP($B77,'Pwood &amp; PB List'!$B$4:$V$158,17,FALSE))))</f>
        <v>2381.535</v>
      </c>
      <c r="D77" s="205" t="str">
        <f t="shared" si="111"/>
        <v>GLW-PC2496</v>
      </c>
      <c r="E77" s="204">
        <f>IF('Summary Sheet'!$M$4="Plywood",VLOOKUP($B77,'Pwood &amp; PB List'!$B$4:$V$158,10,FALSE),IF('Summary Sheet'!$M$4="PB w/ Wood Drawers",VLOOKUP($B77,'Pwood &amp; PB List'!$B$4:$V$158,14,FALSE),IF('Summary Sheet'!$M$4="PB w/ PB Drawers",VLOOKUP($B77,'Pwood &amp; PB List'!$B$4:$V$158,18,FALSE))))</f>
        <v>2270.1</v>
      </c>
      <c r="F77" s="205" t="str">
        <f t="shared" si="112"/>
        <v>SLO-PC2496</v>
      </c>
      <c r="G77" s="204">
        <f>IF('Summary Sheet'!$M$4="Plywood",VLOOKUP($B77,'Pwood &amp; PB List'!$B$4:$V$158,11,FALSE),IF('Summary Sheet'!$M$4="PB w/ Wood Drawers",VLOOKUP($B77,'Pwood &amp; PB List'!$B$4:$V$158,15,FALSE),IF('Summary Sheet'!$M$4="PB w/ PB Drawers",VLOOKUP($B77,'Pwood &amp; PB List'!$B$4:$V$158,19,FALSE))))</f>
        <v>2151.305</v>
      </c>
      <c r="H77" s="205" t="str">
        <f t="shared" si="113"/>
        <v>BLW-PC2496</v>
      </c>
      <c r="I77" s="204">
        <f>IF('Summary Sheet'!$M$4="Plywood",VLOOKUP($B77,'Pwood &amp; PB List'!$B$4:$V$158,10,FALSE),IF('Summary Sheet'!$M$4="PB w/ Wood Drawers",VLOOKUP($B77,'Pwood &amp; PB List'!$B$4:$V$158,14,FALSE),IF('Summary Sheet'!$M$4="PB w/ PB Drawers",VLOOKUP($B77,'Pwood &amp; PB List'!$B$4:$V$158,18,FALSE))))</f>
        <v>2270.1</v>
      </c>
      <c r="J77" s="205" t="str">
        <f t="shared" si="114"/>
        <v>WEO-PC2496</v>
      </c>
      <c r="K77" s="204">
        <f>IF('Summary Sheet'!$M$4="Plywood",VLOOKUP($B77,'Pwood &amp; PB List'!$B$4:$V$158,9,FALSE),IF('Summary Sheet'!$M$4="PB w/ Wood Drawers",VLOOKUP($B77,'Pwood &amp; PB List'!$B$4:$V$158,13,FALSE),IF('Summary Sheet'!$M$4="PB w/ PB Drawers",VLOOKUP($B77,'Pwood &amp; PB List'!$B$4:$V$158,17,FALSE))))</f>
        <v>2381.535</v>
      </c>
      <c r="L77" s="205" t="str">
        <f t="shared" si="115"/>
        <v>GLG-PC2496</v>
      </c>
      <c r="M77" s="204">
        <f>IF('Summary Sheet'!$M$4="Plywood",VLOOKUP($B77,'Pwood &amp; PB List'!$B$4:$V$158,12,FALSE),IF('Summary Sheet'!$M$4="PB w/ Wood Drawers",VLOOKUP($B77,'Pwood &amp; PB List'!$B$4:$V$158,16,FALSE),IF('Summary Sheet'!$M$4="PB w/ PB Drawers",VLOOKUP($B77,'Pwood &amp; PB List'!$B$4:$V$158,20,FALSE))))</f>
        <v>2017.56</v>
      </c>
      <c r="N77" s="154" t="str">
        <f t="shared" si="116"/>
        <v>NAO-PC2496</v>
      </c>
      <c r="O77" s="204">
        <f>IF('Summary Sheet'!$M$4="Plywood",VLOOKUP($B77,'Pwood &amp; PB List'!$B$4:$V$158,12,FALSE),IF('Summary Sheet'!$M$4="PB w/ Wood Drawers",VLOOKUP($B77,'Pwood &amp; PB List'!$B$4:$V$158,16,FALSE),IF('Summary Sheet'!$M$4="PB w/ PB Drawers",VLOOKUP($B77,'Pwood &amp; PB List'!$B$4:$V$158,20,FALSE))))</f>
        <v>2017.56</v>
      </c>
      <c r="P77" s="154" t="str">
        <f t="shared" si="117"/>
        <v>WHO-PC2496</v>
      </c>
      <c r="Q77" s="204">
        <f>IF('Summary Sheet'!$M$4="Plywood",VLOOKUP($B77,'Pwood &amp; PB List'!$B$4:$V$158,9,FALSE),IF('Summary Sheet'!$M$4="PB w/ Wood Drawers",VLOOKUP($B77,'Pwood &amp; PB List'!$B$4:$V$158,13,FALSE),IF('Summary Sheet'!$M$4="PB w/ PB Drawers",VLOOKUP($B77,'Pwood &amp; PB List'!$B$4:$V$158,17,FALSE))))</f>
        <v>2381.535</v>
      </c>
      <c r="R77" s="154" t="str">
        <f t="shared" si="118"/>
        <v>MAW-PC2496</v>
      </c>
      <c r="S77" s="204">
        <f>IF('Summary Sheet'!$M$4="Plywood",VLOOKUP($B77,'Pwood &amp; PB List'!$B$4:$V$158,9,FALSE),IF('Summary Sheet'!$M$4="PB w/ Wood Drawers",VLOOKUP($B77,'Pwood &amp; PB List'!$B$4:$V$158,13,FALSE),IF('Summary Sheet'!$M$4="PB w/ PB Drawers",VLOOKUP($B77,'Pwood &amp; PB List'!$B$4:$V$158,17,FALSE))))</f>
        <v>2381.535</v>
      </c>
      <c r="T77" s="154" t="str">
        <f t="shared" si="119"/>
        <v>MAG-PC2496</v>
      </c>
      <c r="U77" s="204">
        <f>IF('Summary Sheet'!$M$4="Plywood",VLOOKUP($B77,'Pwood &amp; PB List'!$B$4:$V$158,9,FALSE),IF('Summary Sheet'!$M$4="PB w/ Wood Drawers",VLOOKUP($B77,'Pwood &amp; PB List'!$B$4:$V$158,13,FALSE),IF('Summary Sheet'!$M$4="PB w/ PB Drawers",VLOOKUP($B77,'Pwood &amp; PB List'!$B$4:$V$158,17,FALSE))))</f>
        <v>2381.535</v>
      </c>
      <c r="V77" s="154" t="str">
        <f t="shared" si="120"/>
        <v>MAB-PC2496</v>
      </c>
      <c r="W77" s="204">
        <f>IF('Summary Sheet'!$M$4="Plywood",VLOOKUP($B77,'Pwood &amp; PB List'!$B$4:$V$158,9,FALSE),IF('Summary Sheet'!$M$4="PB w/ Wood Drawers",VLOOKUP($B77,'Pwood &amp; PB List'!$B$4:$V$158,13,FALSE),IF('Summary Sheet'!$M$4="PB w/ PB Drawers",VLOOKUP($B77,'Pwood &amp; PB List'!$B$4:$V$158,17,FALSE))))</f>
        <v>2381.535</v>
      </c>
      <c r="X77" s="205" t="str">
        <f t="shared" si="121"/>
        <v>GLB-PC2496</v>
      </c>
      <c r="Y77" s="153">
        <v>4.0</v>
      </c>
      <c r="Z77" s="154"/>
      <c r="AA77" s="154"/>
      <c r="AB77" s="154"/>
      <c r="AC77" s="154"/>
      <c r="AD77" s="139"/>
      <c r="AE77" s="139"/>
      <c r="AF77" s="139"/>
      <c r="AG77" s="139"/>
      <c r="AH77" s="139"/>
      <c r="AI77" s="139"/>
      <c r="AJ77" s="139"/>
      <c r="AK77" s="139"/>
      <c r="AL77" s="139"/>
      <c r="AM77" s="139"/>
      <c r="AN77" s="139"/>
      <c r="AO77" s="139"/>
      <c r="AP77" s="139"/>
      <c r="AQ77" s="139"/>
      <c r="AR77" s="139"/>
      <c r="AS77" s="139"/>
    </row>
    <row r="78" ht="14.25" customHeight="1">
      <c r="A78" s="202" t="s">
        <v>677</v>
      </c>
      <c r="B78" s="203" t="s">
        <v>678</v>
      </c>
      <c r="C78" s="204">
        <f>IF('Summary Sheet'!$M$4="Plywood",VLOOKUP($B78,'Pwood &amp; PB List'!$B$4:$V$158,9,FALSE),IF('Summary Sheet'!$M$4="PB w/ Wood Drawers",VLOOKUP($B78,'Pwood &amp; PB List'!$B$4:$V$158,13,FALSE),IF('Summary Sheet'!$M$4="PB w/ PB Drawers",VLOOKUP($B78,'Pwood &amp; PB List'!$B$4:$V$158,17,FALSE))))</f>
        <v>2515.395</v>
      </c>
      <c r="D78" s="205" t="str">
        <f t="shared" si="111"/>
        <v>GLW-PC3084</v>
      </c>
      <c r="E78" s="204">
        <f>IF('Summary Sheet'!$M$4="Plywood",VLOOKUP($B78,'Pwood &amp; PB List'!$B$4:$V$158,10,FALSE),IF('Summary Sheet'!$M$4="PB w/ Wood Drawers",VLOOKUP($B78,'Pwood &amp; PB List'!$B$4:$V$158,14,FALSE),IF('Summary Sheet'!$M$4="PB w/ PB Drawers",VLOOKUP($B78,'Pwood &amp; PB List'!$B$4:$V$158,18,FALSE))))</f>
        <v>2394.185</v>
      </c>
      <c r="F78" s="205" t="str">
        <f t="shared" si="112"/>
        <v>SLO-PC3084</v>
      </c>
      <c r="G78" s="204">
        <f>IF('Summary Sheet'!$M$4="Plywood",VLOOKUP($B78,'Pwood &amp; PB List'!$B$4:$V$158,11,FALSE),IF('Summary Sheet'!$M$4="PB w/ Wood Drawers",VLOOKUP($B78,'Pwood &amp; PB List'!$B$4:$V$158,15,FALSE),IF('Summary Sheet'!$M$4="PB w/ PB Drawers",VLOOKUP($B78,'Pwood &amp; PB List'!$B$4:$V$158,19,FALSE))))</f>
        <v>2264.925</v>
      </c>
      <c r="H78" s="205" t="str">
        <f t="shared" si="113"/>
        <v>BLW-PC3084</v>
      </c>
      <c r="I78" s="204">
        <f>IF('Summary Sheet'!$M$4="Plywood",VLOOKUP($B78,'Pwood &amp; PB List'!$B$4:$V$158,10,FALSE),IF('Summary Sheet'!$M$4="PB w/ Wood Drawers",VLOOKUP($B78,'Pwood &amp; PB List'!$B$4:$V$158,14,FALSE),IF('Summary Sheet'!$M$4="PB w/ PB Drawers",VLOOKUP($B78,'Pwood &amp; PB List'!$B$4:$V$158,18,FALSE))))</f>
        <v>2394.185</v>
      </c>
      <c r="J78" s="205" t="str">
        <f t="shared" si="114"/>
        <v>WEO-PC3084</v>
      </c>
      <c r="K78" s="204">
        <f>IF('Summary Sheet'!$M$4="Plywood",VLOOKUP($B78,'Pwood &amp; PB List'!$B$4:$V$158,9,FALSE),IF('Summary Sheet'!$M$4="PB w/ Wood Drawers",VLOOKUP($B78,'Pwood &amp; PB List'!$B$4:$V$158,13,FALSE),IF('Summary Sheet'!$M$4="PB w/ PB Drawers",VLOOKUP($B78,'Pwood &amp; PB List'!$B$4:$V$158,17,FALSE))))</f>
        <v>2515.395</v>
      </c>
      <c r="L78" s="205" t="str">
        <f t="shared" si="115"/>
        <v>GLG-PC3084</v>
      </c>
      <c r="M78" s="204">
        <f>IF('Summary Sheet'!$M$4="Plywood",VLOOKUP($B78,'Pwood &amp; PB List'!$B$4:$V$158,12,FALSE),IF('Summary Sheet'!$M$4="PB w/ Wood Drawers",VLOOKUP($B78,'Pwood &amp; PB List'!$B$4:$V$158,16,FALSE),IF('Summary Sheet'!$M$4="PB w/ PB Drawers",VLOOKUP($B78,'Pwood &amp; PB List'!$B$4:$V$158,20,FALSE))))</f>
        <v>2119.45</v>
      </c>
      <c r="N78" s="154" t="str">
        <f t="shared" si="116"/>
        <v>NAO-PC3084</v>
      </c>
      <c r="O78" s="204">
        <f>IF('Summary Sheet'!$M$4="Plywood",VLOOKUP($B78,'Pwood &amp; PB List'!$B$4:$V$158,12,FALSE),IF('Summary Sheet'!$M$4="PB w/ Wood Drawers",VLOOKUP($B78,'Pwood &amp; PB List'!$B$4:$V$158,16,FALSE),IF('Summary Sheet'!$M$4="PB w/ PB Drawers",VLOOKUP($B78,'Pwood &amp; PB List'!$B$4:$V$158,20,FALSE))))</f>
        <v>2119.45</v>
      </c>
      <c r="P78" s="154" t="str">
        <f t="shared" si="117"/>
        <v>WHO-PC3084</v>
      </c>
      <c r="Q78" s="204">
        <f>IF('Summary Sheet'!$M$4="Plywood",VLOOKUP($B78,'Pwood &amp; PB List'!$B$4:$V$158,9,FALSE),IF('Summary Sheet'!$M$4="PB w/ Wood Drawers",VLOOKUP($B78,'Pwood &amp; PB List'!$B$4:$V$158,13,FALSE),IF('Summary Sheet'!$M$4="PB w/ PB Drawers",VLOOKUP($B78,'Pwood &amp; PB List'!$B$4:$V$158,17,FALSE))))</f>
        <v>2515.395</v>
      </c>
      <c r="R78" s="154" t="str">
        <f t="shared" si="118"/>
        <v>MAW-PC3084</v>
      </c>
      <c r="S78" s="204">
        <f>IF('Summary Sheet'!$M$4="Plywood",VLOOKUP($B78,'Pwood &amp; PB List'!$B$4:$V$158,9,FALSE),IF('Summary Sheet'!$M$4="PB w/ Wood Drawers",VLOOKUP($B78,'Pwood &amp; PB List'!$B$4:$V$158,13,FALSE),IF('Summary Sheet'!$M$4="PB w/ PB Drawers",VLOOKUP($B78,'Pwood &amp; PB List'!$B$4:$V$158,17,FALSE))))</f>
        <v>2515.395</v>
      </c>
      <c r="T78" s="154" t="str">
        <f t="shared" si="119"/>
        <v>MAG-PC3084</v>
      </c>
      <c r="U78" s="204">
        <f>IF('Summary Sheet'!$M$4="Plywood",VLOOKUP($B78,'Pwood &amp; PB List'!$B$4:$V$158,9,FALSE),IF('Summary Sheet'!$M$4="PB w/ Wood Drawers",VLOOKUP($B78,'Pwood &amp; PB List'!$B$4:$V$158,13,FALSE),IF('Summary Sheet'!$M$4="PB w/ PB Drawers",VLOOKUP($B78,'Pwood &amp; PB List'!$B$4:$V$158,17,FALSE))))</f>
        <v>2515.395</v>
      </c>
      <c r="V78" s="154" t="str">
        <f t="shared" si="120"/>
        <v>MAB-PC3084</v>
      </c>
      <c r="W78" s="204">
        <f>IF('Summary Sheet'!$M$4="Plywood",VLOOKUP($B78,'Pwood &amp; PB List'!$B$4:$V$158,9,FALSE),IF('Summary Sheet'!$M$4="PB w/ Wood Drawers",VLOOKUP($B78,'Pwood &amp; PB List'!$B$4:$V$158,13,FALSE),IF('Summary Sheet'!$M$4="PB w/ PB Drawers",VLOOKUP($B78,'Pwood &amp; PB List'!$B$4:$V$158,17,FALSE))))</f>
        <v>2515.395</v>
      </c>
      <c r="X78" s="205" t="str">
        <f t="shared" si="121"/>
        <v>GLB-PC3084</v>
      </c>
      <c r="Y78" s="153">
        <v>4.0</v>
      </c>
      <c r="Z78" s="154"/>
      <c r="AA78" s="154"/>
      <c r="AB78" s="154"/>
      <c r="AC78" s="154"/>
      <c r="AD78" s="139"/>
      <c r="AE78" s="139"/>
      <c r="AF78" s="139"/>
      <c r="AG78" s="139"/>
      <c r="AH78" s="139"/>
      <c r="AI78" s="139"/>
      <c r="AJ78" s="139"/>
      <c r="AK78" s="139"/>
      <c r="AL78" s="139"/>
      <c r="AM78" s="139"/>
      <c r="AN78" s="139"/>
      <c r="AO78" s="139"/>
      <c r="AP78" s="139"/>
      <c r="AQ78" s="139"/>
      <c r="AR78" s="139"/>
      <c r="AS78" s="139"/>
    </row>
    <row r="79" ht="14.25" customHeight="1">
      <c r="A79" s="202" t="s">
        <v>679</v>
      </c>
      <c r="B79" s="203" t="s">
        <v>680</v>
      </c>
      <c r="C79" s="204">
        <f>IF('Summary Sheet'!$M$4="Plywood",VLOOKUP($B79,'Pwood &amp; PB List'!$B$4:$V$158,9,FALSE),IF('Summary Sheet'!$M$4="PB w/ Wood Drawers",VLOOKUP($B79,'Pwood &amp; PB List'!$B$4:$V$158,13,FALSE),IF('Summary Sheet'!$M$4="PB w/ PB Drawers",VLOOKUP($B79,'Pwood &amp; PB List'!$B$4:$V$158,17,FALSE))))</f>
        <v>2634.88</v>
      </c>
      <c r="D79" s="205" t="str">
        <f t="shared" si="111"/>
        <v>GLW-PC3090</v>
      </c>
      <c r="E79" s="204">
        <f>IF('Summary Sheet'!$M$4="Plywood",VLOOKUP($B79,'Pwood &amp; PB List'!$B$4:$V$158,10,FALSE),IF('Summary Sheet'!$M$4="PB w/ Wood Drawers",VLOOKUP($B79,'Pwood &amp; PB List'!$B$4:$V$158,14,FALSE),IF('Summary Sheet'!$M$4="PB w/ PB Drawers",VLOOKUP($B79,'Pwood &amp; PB List'!$B$4:$V$158,18,FALSE))))</f>
        <v>2504.585</v>
      </c>
      <c r="F79" s="205" t="str">
        <f t="shared" si="112"/>
        <v>SLO-PC3090</v>
      </c>
      <c r="G79" s="204">
        <f>IF('Summary Sheet'!$M$4="Plywood",VLOOKUP($B79,'Pwood &amp; PB List'!$B$4:$V$158,11,FALSE),IF('Summary Sheet'!$M$4="PB w/ Wood Drawers",VLOOKUP($B79,'Pwood &amp; PB List'!$B$4:$V$158,15,FALSE),IF('Summary Sheet'!$M$4="PB w/ PB Drawers",VLOOKUP($B79,'Pwood &amp; PB List'!$B$4:$V$158,19,FALSE))))</f>
        <v>2365.435</v>
      </c>
      <c r="H79" s="205" t="str">
        <f t="shared" si="113"/>
        <v>BLW-PC3090</v>
      </c>
      <c r="I79" s="204">
        <f>IF('Summary Sheet'!$M$4="Plywood",VLOOKUP($B79,'Pwood &amp; PB List'!$B$4:$V$158,10,FALSE),IF('Summary Sheet'!$M$4="PB w/ Wood Drawers",VLOOKUP($B79,'Pwood &amp; PB List'!$B$4:$V$158,14,FALSE),IF('Summary Sheet'!$M$4="PB w/ PB Drawers",VLOOKUP($B79,'Pwood &amp; PB List'!$B$4:$V$158,18,FALSE))))</f>
        <v>2504.585</v>
      </c>
      <c r="J79" s="205" t="str">
        <f t="shared" si="114"/>
        <v>WEO-PC3090</v>
      </c>
      <c r="K79" s="204">
        <f>IF('Summary Sheet'!$M$4="Plywood",VLOOKUP($B79,'Pwood &amp; PB List'!$B$4:$V$158,9,FALSE),IF('Summary Sheet'!$M$4="PB w/ Wood Drawers",VLOOKUP($B79,'Pwood &amp; PB List'!$B$4:$V$158,13,FALSE),IF('Summary Sheet'!$M$4="PB w/ PB Drawers",VLOOKUP($B79,'Pwood &amp; PB List'!$B$4:$V$158,17,FALSE))))</f>
        <v>2634.88</v>
      </c>
      <c r="L79" s="205" t="str">
        <f t="shared" si="115"/>
        <v>GLG-PC3090</v>
      </c>
      <c r="M79" s="204">
        <f>IF('Summary Sheet'!$M$4="Plywood",VLOOKUP($B79,'Pwood &amp; PB List'!$B$4:$V$158,12,FALSE),IF('Summary Sheet'!$M$4="PB w/ Wood Drawers",VLOOKUP($B79,'Pwood &amp; PB List'!$B$4:$V$158,16,FALSE),IF('Summary Sheet'!$M$4="PB w/ PB Drawers",VLOOKUP($B79,'Pwood &amp; PB List'!$B$4:$V$158,20,FALSE))))</f>
        <v>2209.035</v>
      </c>
      <c r="N79" s="154" t="str">
        <f t="shared" si="116"/>
        <v>NAO-PC3090</v>
      </c>
      <c r="O79" s="204">
        <f>IF('Summary Sheet'!$M$4="Plywood",VLOOKUP($B79,'Pwood &amp; PB List'!$B$4:$V$158,12,FALSE),IF('Summary Sheet'!$M$4="PB w/ Wood Drawers",VLOOKUP($B79,'Pwood &amp; PB List'!$B$4:$V$158,16,FALSE),IF('Summary Sheet'!$M$4="PB w/ PB Drawers",VLOOKUP($B79,'Pwood &amp; PB List'!$B$4:$V$158,20,FALSE))))</f>
        <v>2209.035</v>
      </c>
      <c r="P79" s="154" t="str">
        <f t="shared" si="117"/>
        <v>WHO-PC3090</v>
      </c>
      <c r="Q79" s="204">
        <f>IF('Summary Sheet'!$M$4="Plywood",VLOOKUP($B79,'Pwood &amp; PB List'!$B$4:$V$158,9,FALSE),IF('Summary Sheet'!$M$4="PB w/ Wood Drawers",VLOOKUP($B79,'Pwood &amp; PB List'!$B$4:$V$158,13,FALSE),IF('Summary Sheet'!$M$4="PB w/ PB Drawers",VLOOKUP($B79,'Pwood &amp; PB List'!$B$4:$V$158,17,FALSE))))</f>
        <v>2634.88</v>
      </c>
      <c r="R79" s="154" t="str">
        <f t="shared" si="118"/>
        <v>MAW-PC3090</v>
      </c>
      <c r="S79" s="204">
        <f>IF('Summary Sheet'!$M$4="Plywood",VLOOKUP($B79,'Pwood &amp; PB List'!$B$4:$V$158,9,FALSE),IF('Summary Sheet'!$M$4="PB w/ Wood Drawers",VLOOKUP($B79,'Pwood &amp; PB List'!$B$4:$V$158,13,FALSE),IF('Summary Sheet'!$M$4="PB w/ PB Drawers",VLOOKUP($B79,'Pwood &amp; PB List'!$B$4:$V$158,17,FALSE))))</f>
        <v>2634.88</v>
      </c>
      <c r="T79" s="154" t="str">
        <f t="shared" si="119"/>
        <v>MAG-PC3090</v>
      </c>
      <c r="U79" s="204">
        <f>IF('Summary Sheet'!$M$4="Plywood",VLOOKUP($B79,'Pwood &amp; PB List'!$B$4:$V$158,9,FALSE),IF('Summary Sheet'!$M$4="PB w/ Wood Drawers",VLOOKUP($B79,'Pwood &amp; PB List'!$B$4:$V$158,13,FALSE),IF('Summary Sheet'!$M$4="PB w/ PB Drawers",VLOOKUP($B79,'Pwood &amp; PB List'!$B$4:$V$158,17,FALSE))))</f>
        <v>2634.88</v>
      </c>
      <c r="V79" s="154" t="str">
        <f t="shared" si="120"/>
        <v>MAB-PC3090</v>
      </c>
      <c r="W79" s="204">
        <f>IF('Summary Sheet'!$M$4="Plywood",VLOOKUP($B79,'Pwood &amp; PB List'!$B$4:$V$158,9,FALSE),IF('Summary Sheet'!$M$4="PB w/ Wood Drawers",VLOOKUP($B79,'Pwood &amp; PB List'!$B$4:$V$158,13,FALSE),IF('Summary Sheet'!$M$4="PB w/ PB Drawers",VLOOKUP($B79,'Pwood &amp; PB List'!$B$4:$V$158,17,FALSE))))</f>
        <v>2634.88</v>
      </c>
      <c r="X79" s="205" t="str">
        <f t="shared" si="121"/>
        <v>GLB-PC3090</v>
      </c>
      <c r="Y79" s="153">
        <v>4.0</v>
      </c>
      <c r="Z79" s="154"/>
      <c r="AA79" s="154"/>
      <c r="AB79" s="154"/>
      <c r="AC79" s="154"/>
      <c r="AD79" s="139"/>
      <c r="AE79" s="139"/>
      <c r="AF79" s="139"/>
      <c r="AG79" s="139"/>
      <c r="AH79" s="139"/>
      <c r="AI79" s="139"/>
      <c r="AJ79" s="139"/>
      <c r="AK79" s="139"/>
      <c r="AL79" s="139"/>
      <c r="AM79" s="139"/>
      <c r="AN79" s="139"/>
      <c r="AO79" s="139"/>
      <c r="AP79" s="139"/>
      <c r="AQ79" s="139"/>
      <c r="AR79" s="139"/>
      <c r="AS79" s="139"/>
    </row>
    <row r="80" ht="14.25" customHeight="1">
      <c r="A80" s="202" t="s">
        <v>681</v>
      </c>
      <c r="B80" s="203" t="s">
        <v>682</v>
      </c>
      <c r="C80" s="204">
        <f>IF('Summary Sheet'!$M$4="Plywood",VLOOKUP($B80,'Pwood &amp; PB List'!$B$4:$V$158,9,FALSE),IF('Summary Sheet'!$M$4="PB w/ Wood Drawers",VLOOKUP($B80,'Pwood &amp; PB List'!$B$4:$V$158,13,FALSE),IF('Summary Sheet'!$M$4="PB w/ PB Drawers",VLOOKUP($B80,'Pwood &amp; PB List'!$B$4:$V$158,17,FALSE))))</f>
        <v>2754.48</v>
      </c>
      <c r="D80" s="205" t="str">
        <f t="shared" si="111"/>
        <v>GLW-PC3096</v>
      </c>
      <c r="E80" s="204">
        <f>IF('Summary Sheet'!$M$4="Plywood",VLOOKUP($B80,'Pwood &amp; PB List'!$B$4:$V$158,10,FALSE),IF('Summary Sheet'!$M$4="PB w/ Wood Drawers",VLOOKUP($B80,'Pwood &amp; PB List'!$B$4:$V$158,14,FALSE),IF('Summary Sheet'!$M$4="PB w/ PB Drawers",VLOOKUP($B80,'Pwood &amp; PB List'!$B$4:$V$158,18,FALSE))))</f>
        <v>2614.87</v>
      </c>
      <c r="F80" s="205" t="str">
        <f t="shared" si="112"/>
        <v>SLO-PC3096</v>
      </c>
      <c r="G80" s="204">
        <f>IF('Summary Sheet'!$M$4="Plywood",VLOOKUP($B80,'Pwood &amp; PB List'!$B$4:$V$158,11,FALSE),IF('Summary Sheet'!$M$4="PB w/ Wood Drawers",VLOOKUP($B80,'Pwood &amp; PB List'!$B$4:$V$158,15,FALSE),IF('Summary Sheet'!$M$4="PB w/ PB Drawers",VLOOKUP($B80,'Pwood &amp; PB List'!$B$4:$V$158,19,FALSE))))</f>
        <v>2466.06</v>
      </c>
      <c r="H80" s="205" t="str">
        <f t="shared" si="113"/>
        <v>BLW-PC3096</v>
      </c>
      <c r="I80" s="204">
        <f>IF('Summary Sheet'!$M$4="Plywood",VLOOKUP($B80,'Pwood &amp; PB List'!$B$4:$V$158,10,FALSE),IF('Summary Sheet'!$M$4="PB w/ Wood Drawers",VLOOKUP($B80,'Pwood &amp; PB List'!$B$4:$V$158,14,FALSE),IF('Summary Sheet'!$M$4="PB w/ PB Drawers",VLOOKUP($B80,'Pwood &amp; PB List'!$B$4:$V$158,18,FALSE))))</f>
        <v>2614.87</v>
      </c>
      <c r="J80" s="205" t="str">
        <f t="shared" si="114"/>
        <v>WEO-PC3096</v>
      </c>
      <c r="K80" s="204">
        <f>IF('Summary Sheet'!$M$4="Plywood",VLOOKUP($B80,'Pwood &amp; PB List'!$B$4:$V$158,9,FALSE),IF('Summary Sheet'!$M$4="PB w/ Wood Drawers",VLOOKUP($B80,'Pwood &amp; PB List'!$B$4:$V$158,13,FALSE),IF('Summary Sheet'!$M$4="PB w/ PB Drawers",VLOOKUP($B80,'Pwood &amp; PB List'!$B$4:$V$158,17,FALSE))))</f>
        <v>2754.48</v>
      </c>
      <c r="L80" s="205" t="str">
        <f t="shared" si="115"/>
        <v>GLG-PC3096</v>
      </c>
      <c r="M80" s="204">
        <f>IF('Summary Sheet'!$M$4="Plywood",VLOOKUP($B80,'Pwood &amp; PB List'!$B$4:$V$158,12,FALSE),IF('Summary Sheet'!$M$4="PB w/ Wood Drawers",VLOOKUP($B80,'Pwood &amp; PB List'!$B$4:$V$158,16,FALSE),IF('Summary Sheet'!$M$4="PB w/ PB Drawers",VLOOKUP($B80,'Pwood &amp; PB List'!$B$4:$V$158,20,FALSE))))</f>
        <v>2298.62</v>
      </c>
      <c r="N80" s="154" t="str">
        <f t="shared" si="116"/>
        <v>NAO-PC3096</v>
      </c>
      <c r="O80" s="204">
        <f>IF('Summary Sheet'!$M$4="Plywood",VLOOKUP($B80,'Pwood &amp; PB List'!$B$4:$V$158,12,FALSE),IF('Summary Sheet'!$M$4="PB w/ Wood Drawers",VLOOKUP($B80,'Pwood &amp; PB List'!$B$4:$V$158,16,FALSE),IF('Summary Sheet'!$M$4="PB w/ PB Drawers",VLOOKUP($B80,'Pwood &amp; PB List'!$B$4:$V$158,20,FALSE))))</f>
        <v>2298.62</v>
      </c>
      <c r="P80" s="154" t="str">
        <f t="shared" si="117"/>
        <v>WHO-PC3096</v>
      </c>
      <c r="Q80" s="204">
        <f>IF('Summary Sheet'!$M$4="Plywood",VLOOKUP($B80,'Pwood &amp; PB List'!$B$4:$V$158,9,FALSE),IF('Summary Sheet'!$M$4="PB w/ Wood Drawers",VLOOKUP($B80,'Pwood &amp; PB List'!$B$4:$V$158,13,FALSE),IF('Summary Sheet'!$M$4="PB w/ PB Drawers",VLOOKUP($B80,'Pwood &amp; PB List'!$B$4:$V$158,17,FALSE))))</f>
        <v>2754.48</v>
      </c>
      <c r="R80" s="154" t="str">
        <f t="shared" si="118"/>
        <v>MAW-PC3096</v>
      </c>
      <c r="S80" s="204">
        <f>IF('Summary Sheet'!$M$4="Plywood",VLOOKUP($B80,'Pwood &amp; PB List'!$B$4:$V$158,9,FALSE),IF('Summary Sheet'!$M$4="PB w/ Wood Drawers",VLOOKUP($B80,'Pwood &amp; PB List'!$B$4:$V$158,13,FALSE),IF('Summary Sheet'!$M$4="PB w/ PB Drawers",VLOOKUP($B80,'Pwood &amp; PB List'!$B$4:$V$158,17,FALSE))))</f>
        <v>2754.48</v>
      </c>
      <c r="T80" s="154" t="str">
        <f t="shared" si="119"/>
        <v>MAG-PC3096</v>
      </c>
      <c r="U80" s="204">
        <f>IF('Summary Sheet'!$M$4="Plywood",VLOOKUP($B80,'Pwood &amp; PB List'!$B$4:$V$158,9,FALSE),IF('Summary Sheet'!$M$4="PB w/ Wood Drawers",VLOOKUP($B80,'Pwood &amp; PB List'!$B$4:$V$158,13,FALSE),IF('Summary Sheet'!$M$4="PB w/ PB Drawers",VLOOKUP($B80,'Pwood &amp; PB List'!$B$4:$V$158,17,FALSE))))</f>
        <v>2754.48</v>
      </c>
      <c r="V80" s="154" t="str">
        <f t="shared" si="120"/>
        <v>MAB-PC3096</v>
      </c>
      <c r="W80" s="204">
        <f>IF('Summary Sheet'!$M$4="Plywood",VLOOKUP($B80,'Pwood &amp; PB List'!$B$4:$V$158,9,FALSE),IF('Summary Sheet'!$M$4="PB w/ Wood Drawers",VLOOKUP($B80,'Pwood &amp; PB List'!$B$4:$V$158,13,FALSE),IF('Summary Sheet'!$M$4="PB w/ PB Drawers",VLOOKUP($B80,'Pwood &amp; PB List'!$B$4:$V$158,17,FALSE))))</f>
        <v>2754.48</v>
      </c>
      <c r="X80" s="205" t="str">
        <f t="shared" si="121"/>
        <v>GLB-PC3096</v>
      </c>
      <c r="Y80" s="153">
        <v>4.0</v>
      </c>
      <c r="Z80" s="154"/>
      <c r="AA80" s="154"/>
      <c r="AB80" s="154"/>
      <c r="AC80" s="154"/>
      <c r="AD80" s="139"/>
      <c r="AE80" s="139"/>
      <c r="AF80" s="139"/>
      <c r="AG80" s="139"/>
      <c r="AH80" s="139"/>
      <c r="AI80" s="139"/>
      <c r="AJ80" s="139"/>
      <c r="AK80" s="139"/>
      <c r="AL80" s="139"/>
      <c r="AM80" s="139"/>
      <c r="AN80" s="139"/>
      <c r="AO80" s="139"/>
      <c r="AP80" s="139"/>
      <c r="AQ80" s="139"/>
      <c r="AR80" s="139"/>
      <c r="AS80" s="139"/>
    </row>
    <row r="81" ht="14.25" customHeight="1">
      <c r="A81" s="210" t="s">
        <v>683</v>
      </c>
      <c r="B81" s="203"/>
      <c r="C81" s="204"/>
      <c r="D81" s="205"/>
      <c r="E81" s="204"/>
      <c r="F81" s="205"/>
      <c r="G81" s="204"/>
      <c r="H81" s="205"/>
      <c r="I81" s="204"/>
      <c r="J81" s="205"/>
      <c r="K81" s="204"/>
      <c r="L81" s="205"/>
      <c r="M81" s="204"/>
      <c r="N81" s="154"/>
      <c r="O81" s="204"/>
      <c r="P81" s="154"/>
      <c r="Q81" s="204"/>
      <c r="R81" s="154"/>
      <c r="S81" s="204"/>
      <c r="T81" s="154"/>
      <c r="U81" s="204"/>
      <c r="V81" s="154"/>
      <c r="W81" s="204"/>
      <c r="X81" s="205"/>
      <c r="Y81" s="153"/>
      <c r="Z81" s="154"/>
      <c r="AA81" s="154"/>
      <c r="AB81" s="154"/>
      <c r="AC81" s="154"/>
      <c r="AD81" s="139"/>
      <c r="AE81" s="139"/>
      <c r="AF81" s="139"/>
      <c r="AG81" s="139"/>
      <c r="AH81" s="139"/>
      <c r="AI81" s="139"/>
      <c r="AJ81" s="139"/>
      <c r="AK81" s="139"/>
      <c r="AL81" s="139"/>
      <c r="AM81" s="139"/>
      <c r="AN81" s="139"/>
      <c r="AO81" s="139"/>
      <c r="AP81" s="139"/>
      <c r="AQ81" s="139"/>
      <c r="AR81" s="139"/>
      <c r="AS81" s="139"/>
    </row>
    <row r="82" ht="14.25" customHeight="1">
      <c r="A82" s="202" t="s">
        <v>684</v>
      </c>
      <c r="B82" s="203" t="s">
        <v>685</v>
      </c>
      <c r="C82" s="204">
        <f>IF('Summary Sheet'!$M$4="Plywood",VLOOKUP($B82,'Pwood &amp; PB List'!$B$4:$V$158,9,FALSE),IF('Summary Sheet'!$M$4="PB w/ Wood Drawers",VLOOKUP($B82,'Pwood &amp; PB List'!$B$4:$V$158,13,FALSE),IF('Summary Sheet'!$M$4="PB w/ PB Drawers",VLOOKUP($B82,'Pwood &amp; PB List'!$B$4:$V$158,17,FALSE))))</f>
        <v>2547.825</v>
      </c>
      <c r="D82" s="205" t="str">
        <f t="shared" ref="D82:D84" si="122">CONCATENATE("GLW-",B82)</f>
        <v>GLW-MOC3084</v>
      </c>
      <c r="E82" s="204">
        <f>IF('Summary Sheet'!$M$4="Plywood",VLOOKUP($B82,'Pwood &amp; PB List'!$B$4:$V$158,10,FALSE),IF('Summary Sheet'!$M$4="PB w/ Wood Drawers",VLOOKUP($B82,'Pwood &amp; PB List'!$B$4:$V$158,14,FALSE),IF('Summary Sheet'!$M$4="PB w/ PB Drawers",VLOOKUP($B82,'Pwood &amp; PB List'!$B$4:$V$158,18,FALSE))))</f>
        <v>2470.545</v>
      </c>
      <c r="F82" s="205" t="str">
        <f t="shared" ref="F82:F84" si="123">CONCATENATE("SLO-",B82)</f>
        <v>SLO-MOC3084</v>
      </c>
      <c r="G82" s="204">
        <f>IF('Summary Sheet'!$M$4="Plywood",VLOOKUP($B82,'Pwood &amp; PB List'!$B$4:$V$158,11,FALSE),IF('Summary Sheet'!$M$4="PB w/ Wood Drawers",VLOOKUP($B82,'Pwood &amp; PB List'!$B$4:$V$158,15,FALSE),IF('Summary Sheet'!$M$4="PB w/ PB Drawers",VLOOKUP($B82,'Pwood &amp; PB List'!$B$4:$V$158,19,FALSE))))</f>
        <v>2388.205</v>
      </c>
      <c r="H82" s="205" t="str">
        <f t="shared" ref="H82:H84" si="124">CONCATENATE("BLW-",B82)</f>
        <v>BLW-MOC3084</v>
      </c>
      <c r="I82" s="204">
        <f>IF('Summary Sheet'!$M$4="Plywood",VLOOKUP($B82,'Pwood &amp; PB List'!$B$4:$V$158,10,FALSE),IF('Summary Sheet'!$M$4="PB w/ Wood Drawers",VLOOKUP($B82,'Pwood &amp; PB List'!$B$4:$V$158,14,FALSE),IF('Summary Sheet'!$M$4="PB w/ PB Drawers",VLOOKUP($B82,'Pwood &amp; PB List'!$B$4:$V$158,18,FALSE))))</f>
        <v>2470.545</v>
      </c>
      <c r="J82" s="205" t="str">
        <f t="shared" ref="J82:J84" si="125">CONCATENATE("WEO-",B82)</f>
        <v>WEO-MOC3084</v>
      </c>
      <c r="K82" s="204">
        <f>IF('Summary Sheet'!$M$4="Plywood",VLOOKUP($B82,'Pwood &amp; PB List'!$B$4:$V$158,9,FALSE),IF('Summary Sheet'!$M$4="PB w/ Wood Drawers",VLOOKUP($B82,'Pwood &amp; PB List'!$B$4:$V$158,13,FALSE),IF('Summary Sheet'!$M$4="PB w/ PB Drawers",VLOOKUP($B82,'Pwood &amp; PB List'!$B$4:$V$158,17,FALSE))))</f>
        <v>2547.825</v>
      </c>
      <c r="L82" s="205" t="str">
        <f t="shared" ref="L82:L84" si="126">CONCATENATE("GLG-",B82)</f>
        <v>GLG-MOC3084</v>
      </c>
      <c r="M82" s="204">
        <f>IF('Summary Sheet'!$M$4="Plywood",VLOOKUP($B82,'Pwood &amp; PB List'!$B$4:$V$158,12,FALSE),IF('Summary Sheet'!$M$4="PB w/ Wood Drawers",VLOOKUP($B82,'Pwood &amp; PB List'!$B$4:$V$158,16,FALSE),IF('Summary Sheet'!$M$4="PB w/ PB Drawers",VLOOKUP($B82,'Pwood &amp; PB List'!$B$4:$V$158,20,FALSE))))</f>
        <v>2295.4</v>
      </c>
      <c r="N82" s="154" t="str">
        <f t="shared" ref="N82:N84" si="127">CONCATENATE("NAO-",B82)</f>
        <v>NAO-MOC3084</v>
      </c>
      <c r="O82" s="204">
        <f>IF('Summary Sheet'!$M$4="Plywood",VLOOKUP($B82,'Pwood &amp; PB List'!$B$4:$V$158,12,FALSE),IF('Summary Sheet'!$M$4="PB w/ Wood Drawers",VLOOKUP($B82,'Pwood &amp; PB List'!$B$4:$V$158,16,FALSE),IF('Summary Sheet'!$M$4="PB w/ PB Drawers",VLOOKUP($B82,'Pwood &amp; PB List'!$B$4:$V$158,20,FALSE))))</f>
        <v>2295.4</v>
      </c>
      <c r="P82" s="154" t="str">
        <f t="shared" ref="P82:P84" si="128">CONCATENATE("WHO-",B82)</f>
        <v>WHO-MOC3084</v>
      </c>
      <c r="Q82" s="204">
        <f>IF('Summary Sheet'!$M$4="Plywood",VLOOKUP($B82,'Pwood &amp; PB List'!$B$4:$V$158,9,FALSE),IF('Summary Sheet'!$M$4="PB w/ Wood Drawers",VLOOKUP($B82,'Pwood &amp; PB List'!$B$4:$V$158,13,FALSE),IF('Summary Sheet'!$M$4="PB w/ PB Drawers",VLOOKUP($B82,'Pwood &amp; PB List'!$B$4:$V$158,17,FALSE))))</f>
        <v>2547.825</v>
      </c>
      <c r="R82" s="154" t="str">
        <f t="shared" ref="R82:R84" si="129">CONCATENATE("MAW-",B82)</f>
        <v>MAW-MOC3084</v>
      </c>
      <c r="S82" s="204">
        <f>IF('Summary Sheet'!$M$4="Plywood",VLOOKUP($B82,'Pwood &amp; PB List'!$B$4:$V$158,9,FALSE),IF('Summary Sheet'!$M$4="PB w/ Wood Drawers",VLOOKUP($B82,'Pwood &amp; PB List'!$B$4:$V$158,13,FALSE),IF('Summary Sheet'!$M$4="PB w/ PB Drawers",VLOOKUP($B82,'Pwood &amp; PB List'!$B$4:$V$158,17,FALSE))))</f>
        <v>2547.825</v>
      </c>
      <c r="T82" s="154" t="str">
        <f t="shared" ref="T82:T84" si="130">CONCATENATE("MAG-",B82)</f>
        <v>MAG-MOC3084</v>
      </c>
      <c r="U82" s="204">
        <f>IF('Summary Sheet'!$M$4="Plywood",VLOOKUP($B82,'Pwood &amp; PB List'!$B$4:$V$158,9,FALSE),IF('Summary Sheet'!$M$4="PB w/ Wood Drawers",VLOOKUP($B82,'Pwood &amp; PB List'!$B$4:$V$158,13,FALSE),IF('Summary Sheet'!$M$4="PB w/ PB Drawers",VLOOKUP($B82,'Pwood &amp; PB List'!$B$4:$V$158,17,FALSE))))</f>
        <v>2547.825</v>
      </c>
      <c r="V82" s="154" t="str">
        <f t="shared" ref="V82:V84" si="131">CONCATENATE("MAB-",B82)</f>
        <v>MAB-MOC3084</v>
      </c>
      <c r="W82" s="204">
        <f>IF('Summary Sheet'!$M$4="Plywood",VLOOKUP($B82,'Pwood &amp; PB List'!$B$4:$V$158,9,FALSE),IF('Summary Sheet'!$M$4="PB w/ Wood Drawers",VLOOKUP($B82,'Pwood &amp; PB List'!$B$4:$V$158,13,FALSE),IF('Summary Sheet'!$M$4="PB w/ PB Drawers",VLOOKUP($B82,'Pwood &amp; PB List'!$B$4:$V$158,17,FALSE))))</f>
        <v>2547.825</v>
      </c>
      <c r="X82" s="205" t="str">
        <f t="shared" ref="X82:X84" si="132">CONCATENATE("GLB-",B82)</f>
        <v>GLB-MOC3084</v>
      </c>
      <c r="Y82" s="153">
        <v>4.0</v>
      </c>
      <c r="Z82" s="154"/>
      <c r="AA82" s="154"/>
      <c r="AB82" s="154"/>
      <c r="AC82" s="154"/>
      <c r="AD82" s="139"/>
      <c r="AE82" s="139"/>
      <c r="AF82" s="139"/>
      <c r="AG82" s="139"/>
      <c r="AH82" s="139"/>
      <c r="AI82" s="139"/>
      <c r="AJ82" s="139"/>
      <c r="AK82" s="139"/>
      <c r="AL82" s="139"/>
      <c r="AM82" s="139"/>
      <c r="AN82" s="139"/>
      <c r="AO82" s="139"/>
      <c r="AP82" s="139"/>
      <c r="AQ82" s="139"/>
      <c r="AR82" s="139"/>
      <c r="AS82" s="139"/>
    </row>
    <row r="83" ht="14.25" customHeight="1">
      <c r="A83" s="202" t="s">
        <v>686</v>
      </c>
      <c r="B83" s="203" t="s">
        <v>687</v>
      </c>
      <c r="C83" s="204">
        <f>IF('Summary Sheet'!$M$4="Plywood",VLOOKUP($B83,'Pwood &amp; PB List'!$B$4:$V$158,9,FALSE),IF('Summary Sheet'!$M$4="PB w/ Wood Drawers",VLOOKUP($B83,'Pwood &amp; PB List'!$B$4:$V$158,13,FALSE),IF('Summary Sheet'!$M$4="PB w/ PB Drawers",VLOOKUP($B83,'Pwood &amp; PB List'!$B$4:$V$158,17,FALSE))))</f>
        <v>2637.41</v>
      </c>
      <c r="D83" s="205" t="str">
        <f t="shared" si="122"/>
        <v>GLW-MOC3090</v>
      </c>
      <c r="E83" s="204">
        <f>IF('Summary Sheet'!$M$4="Plywood",VLOOKUP($B83,'Pwood &amp; PB List'!$B$4:$V$158,10,FALSE),IF('Summary Sheet'!$M$4="PB w/ Wood Drawers",VLOOKUP($B83,'Pwood &amp; PB List'!$B$4:$V$158,14,FALSE),IF('Summary Sheet'!$M$4="PB w/ PB Drawers",VLOOKUP($B83,'Pwood &amp; PB List'!$B$4:$V$158,18,FALSE))))</f>
        <v>2555.53</v>
      </c>
      <c r="F83" s="205" t="str">
        <f t="shared" si="123"/>
        <v>SLO-MOC3090</v>
      </c>
      <c r="G83" s="204">
        <f>IF('Summary Sheet'!$M$4="Plywood",VLOOKUP($B83,'Pwood &amp; PB List'!$B$4:$V$158,11,FALSE),IF('Summary Sheet'!$M$4="PB w/ Wood Drawers",VLOOKUP($B83,'Pwood &amp; PB List'!$B$4:$V$158,15,FALSE),IF('Summary Sheet'!$M$4="PB w/ PB Drawers",VLOOKUP($B83,'Pwood &amp; PB List'!$B$4:$V$158,19,FALSE))))</f>
        <v>2468.245</v>
      </c>
      <c r="H83" s="205" t="str">
        <f t="shared" si="124"/>
        <v>BLW-MOC3090</v>
      </c>
      <c r="I83" s="204">
        <f>IF('Summary Sheet'!$M$4="Plywood",VLOOKUP($B83,'Pwood &amp; PB List'!$B$4:$V$158,10,FALSE),IF('Summary Sheet'!$M$4="PB w/ Wood Drawers",VLOOKUP($B83,'Pwood &amp; PB List'!$B$4:$V$158,14,FALSE),IF('Summary Sheet'!$M$4="PB w/ PB Drawers",VLOOKUP($B83,'Pwood &amp; PB List'!$B$4:$V$158,18,FALSE))))</f>
        <v>2555.53</v>
      </c>
      <c r="J83" s="205" t="str">
        <f t="shared" si="125"/>
        <v>WEO-MOC3090</v>
      </c>
      <c r="K83" s="204">
        <f>IF('Summary Sheet'!$M$4="Plywood",VLOOKUP($B83,'Pwood &amp; PB List'!$B$4:$V$158,9,FALSE),IF('Summary Sheet'!$M$4="PB w/ Wood Drawers",VLOOKUP($B83,'Pwood &amp; PB List'!$B$4:$V$158,13,FALSE),IF('Summary Sheet'!$M$4="PB w/ PB Drawers",VLOOKUP($B83,'Pwood &amp; PB List'!$B$4:$V$158,17,FALSE))))</f>
        <v>2637.41</v>
      </c>
      <c r="L83" s="205" t="str">
        <f t="shared" si="126"/>
        <v>GLG-MOC3090</v>
      </c>
      <c r="M83" s="204">
        <f>IF('Summary Sheet'!$M$4="Plywood",VLOOKUP($B83,'Pwood &amp; PB List'!$B$4:$V$158,12,FALSE),IF('Summary Sheet'!$M$4="PB w/ Wood Drawers",VLOOKUP($B83,'Pwood &amp; PB List'!$B$4:$V$158,16,FALSE),IF('Summary Sheet'!$M$4="PB w/ PB Drawers",VLOOKUP($B83,'Pwood &amp; PB List'!$B$4:$V$158,20,FALSE))))</f>
        <v>2370.035</v>
      </c>
      <c r="N83" s="154" t="str">
        <f t="shared" si="127"/>
        <v>NAO-MOC3090</v>
      </c>
      <c r="O83" s="204">
        <f>IF('Summary Sheet'!$M$4="Plywood",VLOOKUP($B83,'Pwood &amp; PB List'!$B$4:$V$158,12,FALSE),IF('Summary Sheet'!$M$4="PB w/ Wood Drawers",VLOOKUP($B83,'Pwood &amp; PB List'!$B$4:$V$158,16,FALSE),IF('Summary Sheet'!$M$4="PB w/ PB Drawers",VLOOKUP($B83,'Pwood &amp; PB List'!$B$4:$V$158,20,FALSE))))</f>
        <v>2370.035</v>
      </c>
      <c r="P83" s="154" t="str">
        <f t="shared" si="128"/>
        <v>WHO-MOC3090</v>
      </c>
      <c r="Q83" s="204">
        <f>IF('Summary Sheet'!$M$4="Plywood",VLOOKUP($B83,'Pwood &amp; PB List'!$B$4:$V$158,9,FALSE),IF('Summary Sheet'!$M$4="PB w/ Wood Drawers",VLOOKUP($B83,'Pwood &amp; PB List'!$B$4:$V$158,13,FALSE),IF('Summary Sheet'!$M$4="PB w/ PB Drawers",VLOOKUP($B83,'Pwood &amp; PB List'!$B$4:$V$158,17,FALSE))))</f>
        <v>2637.41</v>
      </c>
      <c r="R83" s="154" t="str">
        <f t="shared" si="129"/>
        <v>MAW-MOC3090</v>
      </c>
      <c r="S83" s="204">
        <f>IF('Summary Sheet'!$M$4="Plywood",VLOOKUP($B83,'Pwood &amp; PB List'!$B$4:$V$158,9,FALSE),IF('Summary Sheet'!$M$4="PB w/ Wood Drawers",VLOOKUP($B83,'Pwood &amp; PB List'!$B$4:$V$158,13,FALSE),IF('Summary Sheet'!$M$4="PB w/ PB Drawers",VLOOKUP($B83,'Pwood &amp; PB List'!$B$4:$V$158,17,FALSE))))</f>
        <v>2637.41</v>
      </c>
      <c r="T83" s="154" t="str">
        <f t="shared" si="130"/>
        <v>MAG-MOC3090</v>
      </c>
      <c r="U83" s="204">
        <f>IF('Summary Sheet'!$M$4="Plywood",VLOOKUP($B83,'Pwood &amp; PB List'!$B$4:$V$158,9,FALSE),IF('Summary Sheet'!$M$4="PB w/ Wood Drawers",VLOOKUP($B83,'Pwood &amp; PB List'!$B$4:$V$158,13,FALSE),IF('Summary Sheet'!$M$4="PB w/ PB Drawers",VLOOKUP($B83,'Pwood &amp; PB List'!$B$4:$V$158,17,FALSE))))</f>
        <v>2637.41</v>
      </c>
      <c r="V83" s="154" t="str">
        <f t="shared" si="131"/>
        <v>MAB-MOC3090</v>
      </c>
      <c r="W83" s="204">
        <f>IF('Summary Sheet'!$M$4="Plywood",VLOOKUP($B83,'Pwood &amp; PB List'!$B$4:$V$158,9,FALSE),IF('Summary Sheet'!$M$4="PB w/ Wood Drawers",VLOOKUP($B83,'Pwood &amp; PB List'!$B$4:$V$158,13,FALSE),IF('Summary Sheet'!$M$4="PB w/ PB Drawers",VLOOKUP($B83,'Pwood &amp; PB List'!$B$4:$V$158,17,FALSE))))</f>
        <v>2637.41</v>
      </c>
      <c r="X83" s="205" t="str">
        <f t="shared" si="132"/>
        <v>GLB-MOC3090</v>
      </c>
      <c r="Y83" s="153">
        <v>4.0</v>
      </c>
      <c r="Z83" s="154"/>
      <c r="AA83" s="154"/>
      <c r="AB83" s="154"/>
      <c r="AC83" s="154"/>
      <c r="AD83" s="139"/>
      <c r="AE83" s="139"/>
      <c r="AF83" s="139"/>
      <c r="AG83" s="139"/>
      <c r="AH83" s="139"/>
      <c r="AI83" s="139"/>
      <c r="AJ83" s="139"/>
      <c r="AK83" s="139"/>
      <c r="AL83" s="139"/>
      <c r="AM83" s="139"/>
      <c r="AN83" s="139"/>
      <c r="AO83" s="139"/>
      <c r="AP83" s="139"/>
      <c r="AQ83" s="139"/>
      <c r="AR83" s="139"/>
      <c r="AS83" s="139"/>
    </row>
    <row r="84" ht="14.25" customHeight="1">
      <c r="A84" s="202" t="s">
        <v>688</v>
      </c>
      <c r="B84" s="203" t="s">
        <v>689</v>
      </c>
      <c r="C84" s="204">
        <f>IF('Summary Sheet'!$M$4="Plywood",VLOOKUP($B84,'Pwood &amp; PB List'!$B$4:$V$158,9,FALSE),IF('Summary Sheet'!$M$4="PB w/ Wood Drawers",VLOOKUP($B84,'Pwood &amp; PB List'!$B$4:$V$158,13,FALSE),IF('Summary Sheet'!$M$4="PB w/ PB Drawers",VLOOKUP($B84,'Pwood &amp; PB List'!$B$4:$V$158,17,FALSE))))</f>
        <v>2726.88</v>
      </c>
      <c r="D84" s="205" t="str">
        <f t="shared" si="122"/>
        <v>GLW-MOC3096</v>
      </c>
      <c r="E84" s="204">
        <f>IF('Summary Sheet'!$M$4="Plywood",VLOOKUP($B84,'Pwood &amp; PB List'!$B$4:$V$158,10,FALSE),IF('Summary Sheet'!$M$4="PB w/ Wood Drawers",VLOOKUP($B84,'Pwood &amp; PB List'!$B$4:$V$158,14,FALSE),IF('Summary Sheet'!$M$4="PB w/ PB Drawers",VLOOKUP($B84,'Pwood &amp; PB List'!$B$4:$V$158,18,FALSE))))</f>
        <v>2640.515</v>
      </c>
      <c r="F84" s="205" t="str">
        <f t="shared" si="123"/>
        <v>SLO-MOC3096</v>
      </c>
      <c r="G84" s="204">
        <f>IF('Summary Sheet'!$M$4="Plywood",VLOOKUP($B84,'Pwood &amp; PB List'!$B$4:$V$158,11,FALSE),IF('Summary Sheet'!$M$4="PB w/ Wood Drawers",VLOOKUP($B84,'Pwood &amp; PB List'!$B$4:$V$158,15,FALSE),IF('Summary Sheet'!$M$4="PB w/ PB Drawers",VLOOKUP($B84,'Pwood &amp; PB List'!$B$4:$V$158,19,FALSE))))</f>
        <v>2548.285</v>
      </c>
      <c r="H84" s="205" t="str">
        <f t="shared" si="124"/>
        <v>BLW-MOC3096</v>
      </c>
      <c r="I84" s="204">
        <f>IF('Summary Sheet'!$M$4="Plywood",VLOOKUP($B84,'Pwood &amp; PB List'!$B$4:$V$158,10,FALSE),IF('Summary Sheet'!$M$4="PB w/ Wood Drawers",VLOOKUP($B84,'Pwood &amp; PB List'!$B$4:$V$158,14,FALSE),IF('Summary Sheet'!$M$4="PB w/ PB Drawers",VLOOKUP($B84,'Pwood &amp; PB List'!$B$4:$V$158,18,FALSE))))</f>
        <v>2640.515</v>
      </c>
      <c r="J84" s="205" t="str">
        <f t="shared" si="125"/>
        <v>WEO-MOC3096</v>
      </c>
      <c r="K84" s="204">
        <f>IF('Summary Sheet'!$M$4="Plywood",VLOOKUP($B84,'Pwood &amp; PB List'!$B$4:$V$158,9,FALSE),IF('Summary Sheet'!$M$4="PB w/ Wood Drawers",VLOOKUP($B84,'Pwood &amp; PB List'!$B$4:$V$158,13,FALSE),IF('Summary Sheet'!$M$4="PB w/ PB Drawers",VLOOKUP($B84,'Pwood &amp; PB List'!$B$4:$V$158,17,FALSE))))</f>
        <v>2726.88</v>
      </c>
      <c r="L84" s="205" t="str">
        <f t="shared" si="126"/>
        <v>GLG-MOC3096</v>
      </c>
      <c r="M84" s="204">
        <f>IF('Summary Sheet'!$M$4="Plywood",VLOOKUP($B84,'Pwood &amp; PB List'!$B$4:$V$158,12,FALSE),IF('Summary Sheet'!$M$4="PB w/ Wood Drawers",VLOOKUP($B84,'Pwood &amp; PB List'!$B$4:$V$158,16,FALSE),IF('Summary Sheet'!$M$4="PB w/ PB Drawers",VLOOKUP($B84,'Pwood &amp; PB List'!$B$4:$V$158,20,FALSE))))</f>
        <v>2444.67</v>
      </c>
      <c r="N84" s="154" t="str">
        <f t="shared" si="127"/>
        <v>NAO-MOC3096</v>
      </c>
      <c r="O84" s="204">
        <f>IF('Summary Sheet'!$M$4="Plywood",VLOOKUP($B84,'Pwood &amp; PB List'!$B$4:$V$158,12,FALSE),IF('Summary Sheet'!$M$4="PB w/ Wood Drawers",VLOOKUP($B84,'Pwood &amp; PB List'!$B$4:$V$158,16,FALSE),IF('Summary Sheet'!$M$4="PB w/ PB Drawers",VLOOKUP($B84,'Pwood &amp; PB List'!$B$4:$V$158,20,FALSE))))</f>
        <v>2444.67</v>
      </c>
      <c r="P84" s="154" t="str">
        <f t="shared" si="128"/>
        <v>WHO-MOC3096</v>
      </c>
      <c r="Q84" s="204">
        <f>IF('Summary Sheet'!$M$4="Plywood",VLOOKUP($B84,'Pwood &amp; PB List'!$B$4:$V$158,9,FALSE),IF('Summary Sheet'!$M$4="PB w/ Wood Drawers",VLOOKUP($B84,'Pwood &amp; PB List'!$B$4:$V$158,13,FALSE),IF('Summary Sheet'!$M$4="PB w/ PB Drawers",VLOOKUP($B84,'Pwood &amp; PB List'!$B$4:$V$158,17,FALSE))))</f>
        <v>2726.88</v>
      </c>
      <c r="R84" s="154" t="str">
        <f t="shared" si="129"/>
        <v>MAW-MOC3096</v>
      </c>
      <c r="S84" s="204">
        <f>IF('Summary Sheet'!$M$4="Plywood",VLOOKUP($B84,'Pwood &amp; PB List'!$B$4:$V$158,9,FALSE),IF('Summary Sheet'!$M$4="PB w/ Wood Drawers",VLOOKUP($B84,'Pwood &amp; PB List'!$B$4:$V$158,13,FALSE),IF('Summary Sheet'!$M$4="PB w/ PB Drawers",VLOOKUP($B84,'Pwood &amp; PB List'!$B$4:$V$158,17,FALSE))))</f>
        <v>2726.88</v>
      </c>
      <c r="T84" s="154" t="str">
        <f t="shared" si="130"/>
        <v>MAG-MOC3096</v>
      </c>
      <c r="U84" s="204">
        <f>IF('Summary Sheet'!$M$4="Plywood",VLOOKUP($B84,'Pwood &amp; PB List'!$B$4:$V$158,9,FALSE),IF('Summary Sheet'!$M$4="PB w/ Wood Drawers",VLOOKUP($B84,'Pwood &amp; PB List'!$B$4:$V$158,13,FALSE),IF('Summary Sheet'!$M$4="PB w/ PB Drawers",VLOOKUP($B84,'Pwood &amp; PB List'!$B$4:$V$158,17,FALSE))))</f>
        <v>2726.88</v>
      </c>
      <c r="V84" s="154" t="str">
        <f t="shared" si="131"/>
        <v>MAB-MOC3096</v>
      </c>
      <c r="W84" s="204">
        <f>IF('Summary Sheet'!$M$4="Plywood",VLOOKUP($B84,'Pwood &amp; PB List'!$B$4:$V$158,9,FALSE),IF('Summary Sheet'!$M$4="PB w/ Wood Drawers",VLOOKUP($B84,'Pwood &amp; PB List'!$B$4:$V$158,13,FALSE),IF('Summary Sheet'!$M$4="PB w/ PB Drawers",VLOOKUP($B84,'Pwood &amp; PB List'!$B$4:$V$158,17,FALSE))))</f>
        <v>2726.88</v>
      </c>
      <c r="X84" s="205" t="str">
        <f t="shared" si="132"/>
        <v>GLB-MOC3096</v>
      </c>
      <c r="Y84" s="153">
        <v>4.0</v>
      </c>
      <c r="Z84" s="154"/>
      <c r="AA84" s="154"/>
      <c r="AB84" s="154"/>
      <c r="AC84" s="154"/>
      <c r="AD84" s="139"/>
      <c r="AE84" s="139"/>
      <c r="AF84" s="139"/>
      <c r="AG84" s="139"/>
      <c r="AH84" s="139"/>
      <c r="AI84" s="139"/>
      <c r="AJ84" s="139"/>
      <c r="AK84" s="139"/>
      <c r="AL84" s="139"/>
      <c r="AM84" s="139"/>
      <c r="AN84" s="139"/>
      <c r="AO84" s="139"/>
      <c r="AP84" s="139"/>
      <c r="AQ84" s="139"/>
      <c r="AR84" s="139"/>
      <c r="AS84" s="139"/>
    </row>
    <row r="85" ht="14.25" customHeight="1">
      <c r="A85" s="210" t="s">
        <v>690</v>
      </c>
      <c r="B85" s="203"/>
      <c r="C85" s="204"/>
      <c r="D85" s="205"/>
      <c r="E85" s="204"/>
      <c r="F85" s="205"/>
      <c r="G85" s="204"/>
      <c r="H85" s="205"/>
      <c r="I85" s="204"/>
      <c r="J85" s="205"/>
      <c r="K85" s="204"/>
      <c r="L85" s="205"/>
      <c r="M85" s="204"/>
      <c r="N85" s="154"/>
      <c r="O85" s="204"/>
      <c r="P85" s="154"/>
      <c r="Q85" s="204"/>
      <c r="R85" s="154"/>
      <c r="S85" s="204"/>
      <c r="T85" s="154"/>
      <c r="U85" s="204"/>
      <c r="V85" s="154"/>
      <c r="W85" s="204"/>
      <c r="X85" s="205"/>
      <c r="Y85" s="153"/>
      <c r="Z85" s="154"/>
      <c r="AA85" s="154"/>
      <c r="AB85" s="154"/>
      <c r="AC85" s="154"/>
      <c r="AD85" s="139"/>
      <c r="AE85" s="139"/>
      <c r="AF85" s="139"/>
      <c r="AG85" s="139"/>
      <c r="AH85" s="139"/>
      <c r="AI85" s="139"/>
      <c r="AJ85" s="139"/>
      <c r="AK85" s="139"/>
      <c r="AL85" s="139"/>
      <c r="AM85" s="139"/>
      <c r="AN85" s="139"/>
      <c r="AO85" s="139"/>
      <c r="AP85" s="139"/>
      <c r="AQ85" s="139"/>
      <c r="AR85" s="139"/>
      <c r="AS85" s="139"/>
    </row>
    <row r="86" ht="14.25" customHeight="1">
      <c r="A86" s="202" t="s">
        <v>691</v>
      </c>
      <c r="B86" s="203" t="s">
        <v>163</v>
      </c>
      <c r="C86" s="204">
        <f>IF('Summary Sheet'!$M$4="Plywood",VLOOKUP($B86,'Pwood &amp; PB List'!$B$4:$V$158,9,FALSE),IF('Summary Sheet'!$M$4="PB w/ Wood Drawers",VLOOKUP($B86,'Pwood &amp; PB List'!$B$4:$V$158,13,FALSE),IF('Summary Sheet'!$M$4="PB w/ PB Drawers",VLOOKUP($B86,'Pwood &amp; PB List'!$B$4:$V$158,17,FALSE))))</f>
        <v>337.065</v>
      </c>
      <c r="D86" s="205" t="str">
        <f t="shared" ref="D86:D115" si="133">CONCATENATE("GLW-",B86)</f>
        <v>GLW-W0930</v>
      </c>
      <c r="E86" s="204">
        <f>IF('Summary Sheet'!$M$4="Plywood",VLOOKUP($B86,'Pwood &amp; PB List'!$B$4:$V$158,10,FALSE),IF('Summary Sheet'!$M$4="PB w/ Wood Drawers",VLOOKUP($B86,'Pwood &amp; PB List'!$B$4:$V$158,14,FALSE),IF('Summary Sheet'!$M$4="PB w/ PB Drawers",VLOOKUP($B86,'Pwood &amp; PB List'!$B$4:$V$158,18,FALSE))))</f>
        <v>323.38</v>
      </c>
      <c r="F86" s="205" t="str">
        <f t="shared" ref="F86:F115" si="134">CONCATENATE("SLO-",B86)</f>
        <v>SLO-W0930</v>
      </c>
      <c r="G86" s="204">
        <f>IF('Summary Sheet'!$M$4="Plywood",VLOOKUP($B86,'Pwood &amp; PB List'!$B$4:$V$158,11,FALSE),IF('Summary Sheet'!$M$4="PB w/ Wood Drawers",VLOOKUP($B86,'Pwood &amp; PB List'!$B$4:$V$158,15,FALSE),IF('Summary Sheet'!$M$4="PB w/ PB Drawers",VLOOKUP($B86,'Pwood &amp; PB List'!$B$4:$V$158,19,FALSE))))</f>
        <v>308.89</v>
      </c>
      <c r="H86" s="205" t="str">
        <f t="shared" ref="H86:H115" si="135">CONCATENATE("BLW-",B86)</f>
        <v>BLW-W0930</v>
      </c>
      <c r="I86" s="204">
        <f>IF('Summary Sheet'!$M$4="Plywood",VLOOKUP($B86,'Pwood &amp; PB List'!$B$4:$V$158,10,FALSE),IF('Summary Sheet'!$M$4="PB w/ Wood Drawers",VLOOKUP($B86,'Pwood &amp; PB List'!$B$4:$V$158,14,FALSE),IF('Summary Sheet'!$M$4="PB w/ PB Drawers",VLOOKUP($B86,'Pwood &amp; PB List'!$B$4:$V$158,18,FALSE))))</f>
        <v>323.38</v>
      </c>
      <c r="J86" s="205" t="str">
        <f t="shared" ref="J86:J115" si="136">CONCATENATE("WEO-",B86)</f>
        <v>WEO-W0930</v>
      </c>
      <c r="K86" s="204">
        <f>IF('Summary Sheet'!$M$4="Plywood",VLOOKUP($B86,'Pwood &amp; PB List'!$B$4:$V$158,9,FALSE),IF('Summary Sheet'!$M$4="PB w/ Wood Drawers",VLOOKUP($B86,'Pwood &amp; PB List'!$B$4:$V$158,13,FALSE),IF('Summary Sheet'!$M$4="PB w/ PB Drawers",VLOOKUP($B86,'Pwood &amp; PB List'!$B$4:$V$158,17,FALSE))))</f>
        <v>337.065</v>
      </c>
      <c r="L86" s="205" t="str">
        <f t="shared" ref="L86:L115" si="137">CONCATENATE("GLG-",B86)</f>
        <v>GLG-W0930</v>
      </c>
      <c r="M86" s="204">
        <f>IF('Summary Sheet'!$M$4="Plywood",VLOOKUP($B86,'Pwood &amp; PB List'!$B$4:$V$158,12,FALSE),IF('Summary Sheet'!$M$4="PB w/ Wood Drawers",VLOOKUP($B86,'Pwood &amp; PB List'!$B$4:$V$158,16,FALSE),IF('Summary Sheet'!$M$4="PB w/ PB Drawers",VLOOKUP($B86,'Pwood &amp; PB List'!$B$4:$V$158,20,FALSE))))</f>
        <v>292.56</v>
      </c>
      <c r="N86" s="154" t="str">
        <f t="shared" ref="N86:N115" si="138">CONCATENATE("NAO-",B86)</f>
        <v>NAO-W0930</v>
      </c>
      <c r="O86" s="204">
        <f>IF('Summary Sheet'!$M$4="Plywood",VLOOKUP($B86,'Pwood &amp; PB List'!$B$4:$V$158,12,FALSE),IF('Summary Sheet'!$M$4="PB w/ Wood Drawers",VLOOKUP($B86,'Pwood &amp; PB List'!$B$4:$V$158,16,FALSE),IF('Summary Sheet'!$M$4="PB w/ PB Drawers",VLOOKUP($B86,'Pwood &amp; PB List'!$B$4:$V$158,20,FALSE))))</f>
        <v>292.56</v>
      </c>
      <c r="P86" s="154" t="str">
        <f t="shared" ref="P86:P115" si="139">CONCATENATE("WHO-",B86)</f>
        <v>WHO-W0930</v>
      </c>
      <c r="Q86" s="204">
        <f>IF('Summary Sheet'!$M$4="Plywood",VLOOKUP($B86,'Pwood &amp; PB List'!$B$4:$V$158,9,FALSE),IF('Summary Sheet'!$M$4="PB w/ Wood Drawers",VLOOKUP($B86,'Pwood &amp; PB List'!$B$4:$V$158,13,FALSE),IF('Summary Sheet'!$M$4="PB w/ PB Drawers",VLOOKUP($B86,'Pwood &amp; PB List'!$B$4:$V$158,17,FALSE))))</f>
        <v>337.065</v>
      </c>
      <c r="R86" s="154" t="str">
        <f t="shared" ref="R86:R115" si="140">CONCATENATE("MAW-",B86)</f>
        <v>MAW-W0930</v>
      </c>
      <c r="S86" s="204">
        <f>IF('Summary Sheet'!$M$4="Plywood",VLOOKUP($B86,'Pwood &amp; PB List'!$B$4:$V$158,9,FALSE),IF('Summary Sheet'!$M$4="PB w/ Wood Drawers",VLOOKUP($B86,'Pwood &amp; PB List'!$B$4:$V$158,13,FALSE),IF('Summary Sheet'!$M$4="PB w/ PB Drawers",VLOOKUP($B86,'Pwood &amp; PB List'!$B$4:$V$158,17,FALSE))))</f>
        <v>337.065</v>
      </c>
      <c r="T86" s="154" t="str">
        <f t="shared" ref="T86:T115" si="141">CONCATENATE("MAG-",B86)</f>
        <v>MAG-W0930</v>
      </c>
      <c r="U86" s="204">
        <f>IF('Summary Sheet'!$M$4="Plywood",VLOOKUP($B86,'Pwood &amp; PB List'!$B$4:$V$158,9,FALSE),IF('Summary Sheet'!$M$4="PB w/ Wood Drawers",VLOOKUP($B86,'Pwood &amp; PB List'!$B$4:$V$158,13,FALSE),IF('Summary Sheet'!$M$4="PB w/ PB Drawers",VLOOKUP($B86,'Pwood &amp; PB List'!$B$4:$V$158,17,FALSE))))</f>
        <v>337.065</v>
      </c>
      <c r="V86" s="154" t="str">
        <f t="shared" ref="V86:V115" si="142">CONCATENATE("MAB-",B86)</f>
        <v>MAB-W0930</v>
      </c>
      <c r="W86" s="204">
        <f>IF('Summary Sheet'!$M$4="Plywood",VLOOKUP($B86,'Pwood &amp; PB List'!$B$4:$V$158,9,FALSE),IF('Summary Sheet'!$M$4="PB w/ Wood Drawers",VLOOKUP($B86,'Pwood &amp; PB List'!$B$4:$V$158,13,FALSE),IF('Summary Sheet'!$M$4="PB w/ PB Drawers",VLOOKUP($B86,'Pwood &amp; PB List'!$B$4:$V$158,17,FALSE))))</f>
        <v>337.065</v>
      </c>
      <c r="X86" s="205" t="str">
        <f t="shared" ref="X86:X115" si="143">CONCATENATE("GLB-",B86)</f>
        <v>GLB-W0930</v>
      </c>
      <c r="Y86" s="153">
        <v>1.0</v>
      </c>
      <c r="Z86" s="154"/>
      <c r="AA86" s="154"/>
      <c r="AB86" s="154"/>
      <c r="AC86" s="154"/>
      <c r="AD86" s="139"/>
      <c r="AE86" s="139"/>
      <c r="AF86" s="139"/>
      <c r="AG86" s="139"/>
      <c r="AH86" s="139"/>
      <c r="AI86" s="139"/>
      <c r="AJ86" s="139"/>
      <c r="AK86" s="139"/>
      <c r="AL86" s="139"/>
      <c r="AM86" s="139"/>
      <c r="AN86" s="139"/>
      <c r="AO86" s="139"/>
      <c r="AP86" s="139"/>
      <c r="AQ86" s="139"/>
      <c r="AR86" s="139"/>
      <c r="AS86" s="139"/>
    </row>
    <row r="87" ht="14.25" customHeight="1">
      <c r="A87" s="202" t="s">
        <v>692</v>
      </c>
      <c r="B87" s="203" t="s">
        <v>193</v>
      </c>
      <c r="C87" s="204">
        <f>IF('Summary Sheet'!$M$4="Plywood",VLOOKUP($B87,'Pwood &amp; PB List'!$B$4:$V$158,9,FALSE),IF('Summary Sheet'!$M$4="PB w/ Wood Drawers",VLOOKUP($B87,'Pwood &amp; PB List'!$B$4:$V$158,13,FALSE),IF('Summary Sheet'!$M$4="PB w/ PB Drawers",VLOOKUP($B87,'Pwood &amp; PB List'!$B$4:$V$158,17,FALSE))))</f>
        <v>389.62</v>
      </c>
      <c r="D87" s="205" t="str">
        <f t="shared" si="133"/>
        <v>GLW-W0936</v>
      </c>
      <c r="E87" s="204">
        <f>IF('Summary Sheet'!$M$4="Plywood",VLOOKUP($B87,'Pwood &amp; PB List'!$B$4:$V$158,10,FALSE),IF('Summary Sheet'!$M$4="PB w/ Wood Drawers",VLOOKUP($B87,'Pwood &amp; PB List'!$B$4:$V$158,14,FALSE),IF('Summary Sheet'!$M$4="PB w/ PB Drawers",VLOOKUP($B87,'Pwood &amp; PB List'!$B$4:$V$158,18,FALSE))))</f>
        <v>373.175</v>
      </c>
      <c r="F87" s="205" t="str">
        <f t="shared" si="134"/>
        <v>SLO-W0936</v>
      </c>
      <c r="G87" s="204">
        <f>IF('Summary Sheet'!$M$4="Plywood",VLOOKUP($B87,'Pwood &amp; PB List'!$B$4:$V$158,11,FALSE),IF('Summary Sheet'!$M$4="PB w/ Wood Drawers",VLOOKUP($B87,'Pwood &amp; PB List'!$B$4:$V$158,15,FALSE),IF('Summary Sheet'!$M$4="PB w/ PB Drawers",VLOOKUP($B87,'Pwood &amp; PB List'!$B$4:$V$158,19,FALSE))))</f>
        <v>355.81</v>
      </c>
      <c r="H87" s="205" t="str">
        <f t="shared" si="135"/>
        <v>BLW-W0936</v>
      </c>
      <c r="I87" s="204">
        <f>IF('Summary Sheet'!$M$4="Plywood",VLOOKUP($B87,'Pwood &amp; PB List'!$B$4:$V$158,10,FALSE),IF('Summary Sheet'!$M$4="PB w/ Wood Drawers",VLOOKUP($B87,'Pwood &amp; PB List'!$B$4:$V$158,14,FALSE),IF('Summary Sheet'!$M$4="PB w/ PB Drawers",VLOOKUP($B87,'Pwood &amp; PB List'!$B$4:$V$158,18,FALSE))))</f>
        <v>373.175</v>
      </c>
      <c r="J87" s="205" t="str">
        <f t="shared" si="136"/>
        <v>WEO-W0936</v>
      </c>
      <c r="K87" s="204">
        <f>IF('Summary Sheet'!$M$4="Plywood",VLOOKUP($B87,'Pwood &amp; PB List'!$B$4:$V$158,9,FALSE),IF('Summary Sheet'!$M$4="PB w/ Wood Drawers",VLOOKUP($B87,'Pwood &amp; PB List'!$B$4:$V$158,13,FALSE),IF('Summary Sheet'!$M$4="PB w/ PB Drawers",VLOOKUP($B87,'Pwood &amp; PB List'!$B$4:$V$158,17,FALSE))))</f>
        <v>389.62</v>
      </c>
      <c r="L87" s="205" t="str">
        <f t="shared" si="137"/>
        <v>GLG-W0936</v>
      </c>
      <c r="M87" s="204">
        <f>IF('Summary Sheet'!$M$4="Plywood",VLOOKUP($B87,'Pwood &amp; PB List'!$B$4:$V$158,12,FALSE),IF('Summary Sheet'!$M$4="PB w/ Wood Drawers",VLOOKUP($B87,'Pwood &amp; PB List'!$B$4:$V$158,16,FALSE),IF('Summary Sheet'!$M$4="PB w/ PB Drawers",VLOOKUP($B87,'Pwood &amp; PB List'!$B$4:$V$158,20,FALSE))))</f>
        <v>336.145</v>
      </c>
      <c r="N87" s="154" t="str">
        <f t="shared" si="138"/>
        <v>NAO-W0936</v>
      </c>
      <c r="O87" s="204">
        <f>IF('Summary Sheet'!$M$4="Plywood",VLOOKUP($B87,'Pwood &amp; PB List'!$B$4:$V$158,12,FALSE),IF('Summary Sheet'!$M$4="PB w/ Wood Drawers",VLOOKUP($B87,'Pwood &amp; PB List'!$B$4:$V$158,16,FALSE),IF('Summary Sheet'!$M$4="PB w/ PB Drawers",VLOOKUP($B87,'Pwood &amp; PB List'!$B$4:$V$158,20,FALSE))))</f>
        <v>336.145</v>
      </c>
      <c r="P87" s="154" t="str">
        <f t="shared" si="139"/>
        <v>WHO-W0936</v>
      </c>
      <c r="Q87" s="204">
        <f>IF('Summary Sheet'!$M$4="Plywood",VLOOKUP($B87,'Pwood &amp; PB List'!$B$4:$V$158,9,FALSE),IF('Summary Sheet'!$M$4="PB w/ Wood Drawers",VLOOKUP($B87,'Pwood &amp; PB List'!$B$4:$V$158,13,FALSE),IF('Summary Sheet'!$M$4="PB w/ PB Drawers",VLOOKUP($B87,'Pwood &amp; PB List'!$B$4:$V$158,17,FALSE))))</f>
        <v>389.62</v>
      </c>
      <c r="R87" s="154" t="str">
        <f t="shared" si="140"/>
        <v>MAW-W0936</v>
      </c>
      <c r="S87" s="204">
        <f>IF('Summary Sheet'!$M$4="Plywood",VLOOKUP($B87,'Pwood &amp; PB List'!$B$4:$V$158,9,FALSE),IF('Summary Sheet'!$M$4="PB w/ Wood Drawers",VLOOKUP($B87,'Pwood &amp; PB List'!$B$4:$V$158,13,FALSE),IF('Summary Sheet'!$M$4="PB w/ PB Drawers",VLOOKUP($B87,'Pwood &amp; PB List'!$B$4:$V$158,17,FALSE))))</f>
        <v>389.62</v>
      </c>
      <c r="T87" s="154" t="str">
        <f t="shared" si="141"/>
        <v>MAG-W0936</v>
      </c>
      <c r="U87" s="204">
        <f>IF('Summary Sheet'!$M$4="Plywood",VLOOKUP($B87,'Pwood &amp; PB List'!$B$4:$V$158,9,FALSE),IF('Summary Sheet'!$M$4="PB w/ Wood Drawers",VLOOKUP($B87,'Pwood &amp; PB List'!$B$4:$V$158,13,FALSE),IF('Summary Sheet'!$M$4="PB w/ PB Drawers",VLOOKUP($B87,'Pwood &amp; PB List'!$B$4:$V$158,17,FALSE))))</f>
        <v>389.62</v>
      </c>
      <c r="V87" s="154" t="str">
        <f t="shared" si="142"/>
        <v>MAB-W0936</v>
      </c>
      <c r="W87" s="204">
        <f>IF('Summary Sheet'!$M$4="Plywood",VLOOKUP($B87,'Pwood &amp; PB List'!$B$4:$V$158,9,FALSE),IF('Summary Sheet'!$M$4="PB w/ Wood Drawers",VLOOKUP($B87,'Pwood &amp; PB List'!$B$4:$V$158,13,FALSE),IF('Summary Sheet'!$M$4="PB w/ PB Drawers",VLOOKUP($B87,'Pwood &amp; PB List'!$B$4:$V$158,17,FALSE))))</f>
        <v>389.62</v>
      </c>
      <c r="X87" s="205" t="str">
        <f t="shared" si="143"/>
        <v>GLB-W0936</v>
      </c>
      <c r="Y87" s="153">
        <v>1.0</v>
      </c>
      <c r="Z87" s="154"/>
      <c r="AA87" s="154"/>
      <c r="AB87" s="154"/>
      <c r="AC87" s="154"/>
      <c r="AD87" s="139"/>
      <c r="AE87" s="139"/>
      <c r="AF87" s="139"/>
      <c r="AG87" s="139"/>
      <c r="AH87" s="139"/>
      <c r="AI87" s="139"/>
      <c r="AJ87" s="139"/>
      <c r="AK87" s="139"/>
      <c r="AL87" s="139"/>
      <c r="AM87" s="139"/>
      <c r="AN87" s="139"/>
      <c r="AO87" s="139"/>
      <c r="AP87" s="139"/>
      <c r="AQ87" s="139"/>
      <c r="AR87" s="139"/>
      <c r="AS87" s="139"/>
    </row>
    <row r="88" ht="14.25" customHeight="1">
      <c r="A88" s="202" t="s">
        <v>693</v>
      </c>
      <c r="B88" s="203" t="s">
        <v>223</v>
      </c>
      <c r="C88" s="204">
        <f>IF('Summary Sheet'!$M$4="Plywood",VLOOKUP($B88,'Pwood &amp; PB List'!$B$4:$V$158,9,FALSE),IF('Summary Sheet'!$M$4="PB w/ Wood Drawers",VLOOKUP($B88,'Pwood &amp; PB List'!$B$4:$V$158,13,FALSE),IF('Summary Sheet'!$M$4="PB w/ PB Drawers",VLOOKUP($B88,'Pwood &amp; PB List'!$B$4:$V$158,17,FALSE))))</f>
        <v>463.335</v>
      </c>
      <c r="D88" s="205" t="str">
        <f t="shared" si="133"/>
        <v>GLW-W0942</v>
      </c>
      <c r="E88" s="204">
        <f>IF('Summary Sheet'!$M$4="Plywood",VLOOKUP($B88,'Pwood &amp; PB List'!$B$4:$V$158,10,FALSE),IF('Summary Sheet'!$M$4="PB w/ Wood Drawers",VLOOKUP($B88,'Pwood &amp; PB List'!$B$4:$V$158,14,FALSE),IF('Summary Sheet'!$M$4="PB w/ PB Drawers",VLOOKUP($B88,'Pwood &amp; PB List'!$B$4:$V$158,18,FALSE))))</f>
        <v>444.245</v>
      </c>
      <c r="F88" s="205" t="str">
        <f t="shared" si="134"/>
        <v>SLO-W0942</v>
      </c>
      <c r="G88" s="204">
        <f>IF('Summary Sheet'!$M$4="Plywood",VLOOKUP($B88,'Pwood &amp; PB List'!$B$4:$V$158,11,FALSE),IF('Summary Sheet'!$M$4="PB w/ Wood Drawers",VLOOKUP($B88,'Pwood &amp; PB List'!$B$4:$V$158,15,FALSE),IF('Summary Sheet'!$M$4="PB w/ PB Drawers",VLOOKUP($B88,'Pwood &amp; PB List'!$B$4:$V$158,19,FALSE))))</f>
        <v>423.775</v>
      </c>
      <c r="H88" s="205" t="str">
        <f t="shared" si="135"/>
        <v>BLW-W0942</v>
      </c>
      <c r="I88" s="204">
        <f>IF('Summary Sheet'!$M$4="Plywood",VLOOKUP($B88,'Pwood &amp; PB List'!$B$4:$V$158,10,FALSE),IF('Summary Sheet'!$M$4="PB w/ Wood Drawers",VLOOKUP($B88,'Pwood &amp; PB List'!$B$4:$V$158,14,FALSE),IF('Summary Sheet'!$M$4="PB w/ PB Drawers",VLOOKUP($B88,'Pwood &amp; PB List'!$B$4:$V$158,18,FALSE))))</f>
        <v>444.245</v>
      </c>
      <c r="J88" s="205" t="str">
        <f t="shared" si="136"/>
        <v>WEO-W0942</v>
      </c>
      <c r="K88" s="204">
        <f>IF('Summary Sheet'!$M$4="Plywood",VLOOKUP($B88,'Pwood &amp; PB List'!$B$4:$V$158,9,FALSE),IF('Summary Sheet'!$M$4="PB w/ Wood Drawers",VLOOKUP($B88,'Pwood &amp; PB List'!$B$4:$V$158,13,FALSE),IF('Summary Sheet'!$M$4="PB w/ PB Drawers",VLOOKUP($B88,'Pwood &amp; PB List'!$B$4:$V$158,17,FALSE))))</f>
        <v>463.335</v>
      </c>
      <c r="L88" s="205" t="str">
        <f t="shared" si="137"/>
        <v>GLG-W0942</v>
      </c>
      <c r="M88" s="204">
        <f>IF('Summary Sheet'!$M$4="Plywood",VLOOKUP($B88,'Pwood &amp; PB List'!$B$4:$V$158,12,FALSE),IF('Summary Sheet'!$M$4="PB w/ Wood Drawers",VLOOKUP($B88,'Pwood &amp; PB List'!$B$4:$V$158,16,FALSE),IF('Summary Sheet'!$M$4="PB w/ PB Drawers",VLOOKUP($B88,'Pwood &amp; PB List'!$B$4:$V$158,20,FALSE))))</f>
        <v>400.89</v>
      </c>
      <c r="N88" s="154" t="str">
        <f t="shared" si="138"/>
        <v>NAO-W0942</v>
      </c>
      <c r="O88" s="204">
        <f>IF('Summary Sheet'!$M$4="Plywood",VLOOKUP($B88,'Pwood &amp; PB List'!$B$4:$V$158,12,FALSE),IF('Summary Sheet'!$M$4="PB w/ Wood Drawers",VLOOKUP($B88,'Pwood &amp; PB List'!$B$4:$V$158,16,FALSE),IF('Summary Sheet'!$M$4="PB w/ PB Drawers",VLOOKUP($B88,'Pwood &amp; PB List'!$B$4:$V$158,20,FALSE))))</f>
        <v>400.89</v>
      </c>
      <c r="P88" s="154" t="str">
        <f t="shared" si="139"/>
        <v>WHO-W0942</v>
      </c>
      <c r="Q88" s="204">
        <f>IF('Summary Sheet'!$M$4="Plywood",VLOOKUP($B88,'Pwood &amp; PB List'!$B$4:$V$158,9,FALSE),IF('Summary Sheet'!$M$4="PB w/ Wood Drawers",VLOOKUP($B88,'Pwood &amp; PB List'!$B$4:$V$158,13,FALSE),IF('Summary Sheet'!$M$4="PB w/ PB Drawers",VLOOKUP($B88,'Pwood &amp; PB List'!$B$4:$V$158,17,FALSE))))</f>
        <v>463.335</v>
      </c>
      <c r="R88" s="154" t="str">
        <f t="shared" si="140"/>
        <v>MAW-W0942</v>
      </c>
      <c r="S88" s="204">
        <f>IF('Summary Sheet'!$M$4="Plywood",VLOOKUP($B88,'Pwood &amp; PB List'!$B$4:$V$158,9,FALSE),IF('Summary Sheet'!$M$4="PB w/ Wood Drawers",VLOOKUP($B88,'Pwood &amp; PB List'!$B$4:$V$158,13,FALSE),IF('Summary Sheet'!$M$4="PB w/ PB Drawers",VLOOKUP($B88,'Pwood &amp; PB List'!$B$4:$V$158,17,FALSE))))</f>
        <v>463.335</v>
      </c>
      <c r="T88" s="154" t="str">
        <f t="shared" si="141"/>
        <v>MAG-W0942</v>
      </c>
      <c r="U88" s="204">
        <f>IF('Summary Sheet'!$M$4="Plywood",VLOOKUP($B88,'Pwood &amp; PB List'!$B$4:$V$158,9,FALSE),IF('Summary Sheet'!$M$4="PB w/ Wood Drawers",VLOOKUP($B88,'Pwood &amp; PB List'!$B$4:$V$158,13,FALSE),IF('Summary Sheet'!$M$4="PB w/ PB Drawers",VLOOKUP($B88,'Pwood &amp; PB List'!$B$4:$V$158,17,FALSE))))</f>
        <v>463.335</v>
      </c>
      <c r="V88" s="154" t="str">
        <f t="shared" si="142"/>
        <v>MAB-W0942</v>
      </c>
      <c r="W88" s="204">
        <f>IF('Summary Sheet'!$M$4="Plywood",VLOOKUP($B88,'Pwood &amp; PB List'!$B$4:$V$158,9,FALSE),IF('Summary Sheet'!$M$4="PB w/ Wood Drawers",VLOOKUP($B88,'Pwood &amp; PB List'!$B$4:$V$158,13,FALSE),IF('Summary Sheet'!$M$4="PB w/ PB Drawers",VLOOKUP($B88,'Pwood &amp; PB List'!$B$4:$V$158,17,FALSE))))</f>
        <v>463.335</v>
      </c>
      <c r="X88" s="205" t="str">
        <f t="shared" si="143"/>
        <v>GLB-W0942</v>
      </c>
      <c r="Y88" s="153">
        <v>1.0</v>
      </c>
      <c r="Z88" s="154"/>
      <c r="AA88" s="154"/>
      <c r="AB88" s="154"/>
      <c r="AC88" s="154"/>
      <c r="AD88" s="139"/>
      <c r="AE88" s="139"/>
      <c r="AF88" s="139"/>
      <c r="AG88" s="139"/>
      <c r="AH88" s="139"/>
      <c r="AI88" s="139"/>
      <c r="AJ88" s="139"/>
      <c r="AK88" s="139"/>
      <c r="AL88" s="139"/>
      <c r="AM88" s="139"/>
      <c r="AN88" s="139"/>
      <c r="AO88" s="139"/>
      <c r="AP88" s="139"/>
      <c r="AQ88" s="139"/>
      <c r="AR88" s="139"/>
      <c r="AS88" s="139"/>
    </row>
    <row r="89" ht="14.25" customHeight="1">
      <c r="A89" s="202" t="s">
        <v>694</v>
      </c>
      <c r="B89" s="203" t="s">
        <v>165</v>
      </c>
      <c r="C89" s="204">
        <f>IF('Summary Sheet'!$M$4="Plywood",VLOOKUP($B89,'Pwood &amp; PB List'!$B$4:$V$158,9,FALSE),IF('Summary Sheet'!$M$4="PB w/ Wood Drawers",VLOOKUP($B89,'Pwood &amp; PB List'!$B$4:$V$158,13,FALSE),IF('Summary Sheet'!$M$4="PB w/ PB Drawers",VLOOKUP($B89,'Pwood &amp; PB List'!$B$4:$V$158,17,FALSE))))</f>
        <v>401.005</v>
      </c>
      <c r="D89" s="205" t="str">
        <f t="shared" si="133"/>
        <v>GLW-W1230</v>
      </c>
      <c r="E89" s="204">
        <f>IF('Summary Sheet'!$M$4="Plywood",VLOOKUP($B89,'Pwood &amp; PB List'!$B$4:$V$158,10,FALSE),IF('Summary Sheet'!$M$4="PB w/ Wood Drawers",VLOOKUP($B89,'Pwood &amp; PB List'!$B$4:$V$158,14,FALSE),IF('Summary Sheet'!$M$4="PB w/ PB Drawers",VLOOKUP($B89,'Pwood &amp; PB List'!$B$4:$V$158,18,FALSE))))</f>
        <v>382.72</v>
      </c>
      <c r="F89" s="205" t="str">
        <f t="shared" si="134"/>
        <v>SLO-W1230</v>
      </c>
      <c r="G89" s="204">
        <f>IF('Summary Sheet'!$M$4="Plywood",VLOOKUP($B89,'Pwood &amp; PB List'!$B$4:$V$158,11,FALSE),IF('Summary Sheet'!$M$4="PB w/ Wood Drawers",VLOOKUP($B89,'Pwood &amp; PB List'!$B$4:$V$158,15,FALSE),IF('Summary Sheet'!$M$4="PB w/ PB Drawers",VLOOKUP($B89,'Pwood &amp; PB List'!$B$4:$V$158,19,FALSE))))</f>
        <v>363.285</v>
      </c>
      <c r="H89" s="205" t="str">
        <f t="shared" si="135"/>
        <v>BLW-W1230</v>
      </c>
      <c r="I89" s="204">
        <f>IF('Summary Sheet'!$M$4="Plywood",VLOOKUP($B89,'Pwood &amp; PB List'!$B$4:$V$158,10,FALSE),IF('Summary Sheet'!$M$4="PB w/ Wood Drawers",VLOOKUP($B89,'Pwood &amp; PB List'!$B$4:$V$158,14,FALSE),IF('Summary Sheet'!$M$4="PB w/ PB Drawers",VLOOKUP($B89,'Pwood &amp; PB List'!$B$4:$V$158,18,FALSE))))</f>
        <v>382.72</v>
      </c>
      <c r="J89" s="205" t="str">
        <f t="shared" si="136"/>
        <v>WEO-W1230</v>
      </c>
      <c r="K89" s="204">
        <f>IF('Summary Sheet'!$M$4="Plywood",VLOOKUP($B89,'Pwood &amp; PB List'!$B$4:$V$158,9,FALSE),IF('Summary Sheet'!$M$4="PB w/ Wood Drawers",VLOOKUP($B89,'Pwood &amp; PB List'!$B$4:$V$158,13,FALSE),IF('Summary Sheet'!$M$4="PB w/ PB Drawers",VLOOKUP($B89,'Pwood &amp; PB List'!$B$4:$V$158,17,FALSE))))</f>
        <v>401.005</v>
      </c>
      <c r="L89" s="205" t="str">
        <f t="shared" si="137"/>
        <v>GLG-W1230</v>
      </c>
      <c r="M89" s="204">
        <f>IF('Summary Sheet'!$M$4="Plywood",VLOOKUP($B89,'Pwood &amp; PB List'!$B$4:$V$158,12,FALSE),IF('Summary Sheet'!$M$4="PB w/ Wood Drawers",VLOOKUP($B89,'Pwood &amp; PB List'!$B$4:$V$158,16,FALSE),IF('Summary Sheet'!$M$4="PB w/ PB Drawers",VLOOKUP($B89,'Pwood &amp; PB List'!$B$4:$V$158,20,FALSE))))</f>
        <v>341.435</v>
      </c>
      <c r="N89" s="154" t="str">
        <f t="shared" si="138"/>
        <v>NAO-W1230</v>
      </c>
      <c r="O89" s="204">
        <f>IF('Summary Sheet'!$M$4="Plywood",VLOOKUP($B89,'Pwood &amp; PB List'!$B$4:$V$158,12,FALSE),IF('Summary Sheet'!$M$4="PB w/ Wood Drawers",VLOOKUP($B89,'Pwood &amp; PB List'!$B$4:$V$158,16,FALSE),IF('Summary Sheet'!$M$4="PB w/ PB Drawers",VLOOKUP($B89,'Pwood &amp; PB List'!$B$4:$V$158,20,FALSE))))</f>
        <v>341.435</v>
      </c>
      <c r="P89" s="154" t="str">
        <f t="shared" si="139"/>
        <v>WHO-W1230</v>
      </c>
      <c r="Q89" s="204">
        <f>IF('Summary Sheet'!$M$4="Plywood",VLOOKUP($B89,'Pwood &amp; PB List'!$B$4:$V$158,9,FALSE),IF('Summary Sheet'!$M$4="PB w/ Wood Drawers",VLOOKUP($B89,'Pwood &amp; PB List'!$B$4:$V$158,13,FALSE),IF('Summary Sheet'!$M$4="PB w/ PB Drawers",VLOOKUP($B89,'Pwood &amp; PB List'!$B$4:$V$158,17,FALSE))))</f>
        <v>401.005</v>
      </c>
      <c r="R89" s="154" t="str">
        <f t="shared" si="140"/>
        <v>MAW-W1230</v>
      </c>
      <c r="S89" s="204">
        <f>IF('Summary Sheet'!$M$4="Plywood",VLOOKUP($B89,'Pwood &amp; PB List'!$B$4:$V$158,9,FALSE),IF('Summary Sheet'!$M$4="PB w/ Wood Drawers",VLOOKUP($B89,'Pwood &amp; PB List'!$B$4:$V$158,13,FALSE),IF('Summary Sheet'!$M$4="PB w/ PB Drawers",VLOOKUP($B89,'Pwood &amp; PB List'!$B$4:$V$158,17,FALSE))))</f>
        <v>401.005</v>
      </c>
      <c r="T89" s="154" t="str">
        <f t="shared" si="141"/>
        <v>MAG-W1230</v>
      </c>
      <c r="U89" s="204">
        <f>IF('Summary Sheet'!$M$4="Plywood",VLOOKUP($B89,'Pwood &amp; PB List'!$B$4:$V$158,9,FALSE),IF('Summary Sheet'!$M$4="PB w/ Wood Drawers",VLOOKUP($B89,'Pwood &amp; PB List'!$B$4:$V$158,13,FALSE),IF('Summary Sheet'!$M$4="PB w/ PB Drawers",VLOOKUP($B89,'Pwood &amp; PB List'!$B$4:$V$158,17,FALSE))))</f>
        <v>401.005</v>
      </c>
      <c r="V89" s="154" t="str">
        <f t="shared" si="142"/>
        <v>MAB-W1230</v>
      </c>
      <c r="W89" s="204">
        <f>IF('Summary Sheet'!$M$4="Plywood",VLOOKUP($B89,'Pwood &amp; PB List'!$B$4:$V$158,9,FALSE),IF('Summary Sheet'!$M$4="PB w/ Wood Drawers",VLOOKUP($B89,'Pwood &amp; PB List'!$B$4:$V$158,13,FALSE),IF('Summary Sheet'!$M$4="PB w/ PB Drawers",VLOOKUP($B89,'Pwood &amp; PB List'!$B$4:$V$158,17,FALSE))))</f>
        <v>401.005</v>
      </c>
      <c r="X89" s="205" t="str">
        <f t="shared" si="143"/>
        <v>GLB-W1230</v>
      </c>
      <c r="Y89" s="153">
        <v>1.0</v>
      </c>
      <c r="Z89" s="154"/>
      <c r="AA89" s="154"/>
      <c r="AB89" s="154"/>
      <c r="AC89" s="154"/>
      <c r="AD89" s="139"/>
      <c r="AE89" s="139"/>
      <c r="AF89" s="139"/>
      <c r="AG89" s="139"/>
      <c r="AH89" s="139"/>
      <c r="AI89" s="139"/>
      <c r="AJ89" s="139"/>
      <c r="AK89" s="139"/>
      <c r="AL89" s="139"/>
      <c r="AM89" s="139"/>
      <c r="AN89" s="139"/>
      <c r="AO89" s="139"/>
      <c r="AP89" s="139"/>
      <c r="AQ89" s="139"/>
      <c r="AR89" s="139"/>
      <c r="AS89" s="139"/>
    </row>
    <row r="90" ht="14.25" customHeight="1">
      <c r="A90" s="202" t="s">
        <v>695</v>
      </c>
      <c r="B90" s="203" t="s">
        <v>195</v>
      </c>
      <c r="C90" s="204">
        <f>IF('Summary Sheet'!$M$4="Plywood",VLOOKUP($B90,'Pwood &amp; PB List'!$B$4:$V$158,9,FALSE),IF('Summary Sheet'!$M$4="PB w/ Wood Drawers",VLOOKUP($B90,'Pwood &amp; PB List'!$B$4:$V$158,13,FALSE),IF('Summary Sheet'!$M$4="PB w/ PB Drawers",VLOOKUP($B90,'Pwood &amp; PB List'!$B$4:$V$158,17,FALSE))))</f>
        <v>461.955</v>
      </c>
      <c r="D90" s="205" t="str">
        <f t="shared" si="133"/>
        <v>GLW-W1236</v>
      </c>
      <c r="E90" s="204">
        <f>IF('Summary Sheet'!$M$4="Plywood",VLOOKUP($B90,'Pwood &amp; PB List'!$B$4:$V$158,10,FALSE),IF('Summary Sheet'!$M$4="PB w/ Wood Drawers",VLOOKUP($B90,'Pwood &amp; PB List'!$B$4:$V$158,14,FALSE),IF('Summary Sheet'!$M$4="PB w/ PB Drawers",VLOOKUP($B90,'Pwood &amp; PB List'!$B$4:$V$158,18,FALSE))))</f>
        <v>439.99</v>
      </c>
      <c r="F90" s="205" t="str">
        <f t="shared" si="134"/>
        <v>SLO-W1236</v>
      </c>
      <c r="G90" s="204">
        <f>IF('Summary Sheet'!$M$4="Plywood",VLOOKUP($B90,'Pwood &amp; PB List'!$B$4:$V$158,11,FALSE),IF('Summary Sheet'!$M$4="PB w/ Wood Drawers",VLOOKUP($B90,'Pwood &amp; PB List'!$B$4:$V$158,15,FALSE),IF('Summary Sheet'!$M$4="PB w/ PB Drawers",VLOOKUP($B90,'Pwood &amp; PB List'!$B$4:$V$158,19,FALSE))))</f>
        <v>416.645</v>
      </c>
      <c r="H90" s="205" t="str">
        <f t="shared" si="135"/>
        <v>BLW-W1236</v>
      </c>
      <c r="I90" s="204">
        <f>IF('Summary Sheet'!$M$4="Plywood",VLOOKUP($B90,'Pwood &amp; PB List'!$B$4:$V$158,10,FALSE),IF('Summary Sheet'!$M$4="PB w/ Wood Drawers",VLOOKUP($B90,'Pwood &amp; PB List'!$B$4:$V$158,14,FALSE),IF('Summary Sheet'!$M$4="PB w/ PB Drawers",VLOOKUP($B90,'Pwood &amp; PB List'!$B$4:$V$158,18,FALSE))))</f>
        <v>439.99</v>
      </c>
      <c r="J90" s="205" t="str">
        <f t="shared" si="136"/>
        <v>WEO-W1236</v>
      </c>
      <c r="K90" s="204">
        <f>IF('Summary Sheet'!$M$4="Plywood",VLOOKUP($B90,'Pwood &amp; PB List'!$B$4:$V$158,9,FALSE),IF('Summary Sheet'!$M$4="PB w/ Wood Drawers",VLOOKUP($B90,'Pwood &amp; PB List'!$B$4:$V$158,13,FALSE),IF('Summary Sheet'!$M$4="PB w/ PB Drawers",VLOOKUP($B90,'Pwood &amp; PB List'!$B$4:$V$158,17,FALSE))))</f>
        <v>461.955</v>
      </c>
      <c r="L90" s="205" t="str">
        <f t="shared" si="137"/>
        <v>GLG-W1236</v>
      </c>
      <c r="M90" s="204">
        <f>IF('Summary Sheet'!$M$4="Plywood",VLOOKUP($B90,'Pwood &amp; PB List'!$B$4:$V$158,12,FALSE),IF('Summary Sheet'!$M$4="PB w/ Wood Drawers",VLOOKUP($B90,'Pwood &amp; PB List'!$B$4:$V$158,16,FALSE),IF('Summary Sheet'!$M$4="PB w/ PB Drawers",VLOOKUP($B90,'Pwood &amp; PB List'!$B$4:$V$158,20,FALSE))))</f>
        <v>390.425</v>
      </c>
      <c r="N90" s="154" t="str">
        <f t="shared" si="138"/>
        <v>NAO-W1236</v>
      </c>
      <c r="O90" s="204">
        <f>IF('Summary Sheet'!$M$4="Plywood",VLOOKUP($B90,'Pwood &amp; PB List'!$B$4:$V$158,12,FALSE),IF('Summary Sheet'!$M$4="PB w/ Wood Drawers",VLOOKUP($B90,'Pwood &amp; PB List'!$B$4:$V$158,16,FALSE),IF('Summary Sheet'!$M$4="PB w/ PB Drawers",VLOOKUP($B90,'Pwood &amp; PB List'!$B$4:$V$158,20,FALSE))))</f>
        <v>390.425</v>
      </c>
      <c r="P90" s="154" t="str">
        <f t="shared" si="139"/>
        <v>WHO-W1236</v>
      </c>
      <c r="Q90" s="204">
        <f>IF('Summary Sheet'!$M$4="Plywood",VLOOKUP($B90,'Pwood &amp; PB List'!$B$4:$V$158,9,FALSE),IF('Summary Sheet'!$M$4="PB w/ Wood Drawers",VLOOKUP($B90,'Pwood &amp; PB List'!$B$4:$V$158,13,FALSE),IF('Summary Sheet'!$M$4="PB w/ PB Drawers",VLOOKUP($B90,'Pwood &amp; PB List'!$B$4:$V$158,17,FALSE))))</f>
        <v>461.955</v>
      </c>
      <c r="R90" s="154" t="str">
        <f t="shared" si="140"/>
        <v>MAW-W1236</v>
      </c>
      <c r="S90" s="204">
        <f>IF('Summary Sheet'!$M$4="Plywood",VLOOKUP($B90,'Pwood &amp; PB List'!$B$4:$V$158,9,FALSE),IF('Summary Sheet'!$M$4="PB w/ Wood Drawers",VLOOKUP($B90,'Pwood &amp; PB List'!$B$4:$V$158,13,FALSE),IF('Summary Sheet'!$M$4="PB w/ PB Drawers",VLOOKUP($B90,'Pwood &amp; PB List'!$B$4:$V$158,17,FALSE))))</f>
        <v>461.955</v>
      </c>
      <c r="T90" s="154" t="str">
        <f t="shared" si="141"/>
        <v>MAG-W1236</v>
      </c>
      <c r="U90" s="204">
        <f>IF('Summary Sheet'!$M$4="Plywood",VLOOKUP($B90,'Pwood &amp; PB List'!$B$4:$V$158,9,FALSE),IF('Summary Sheet'!$M$4="PB w/ Wood Drawers",VLOOKUP($B90,'Pwood &amp; PB List'!$B$4:$V$158,13,FALSE),IF('Summary Sheet'!$M$4="PB w/ PB Drawers",VLOOKUP($B90,'Pwood &amp; PB List'!$B$4:$V$158,17,FALSE))))</f>
        <v>461.955</v>
      </c>
      <c r="V90" s="154" t="str">
        <f t="shared" si="142"/>
        <v>MAB-W1236</v>
      </c>
      <c r="W90" s="204">
        <f>IF('Summary Sheet'!$M$4="Plywood",VLOOKUP($B90,'Pwood &amp; PB List'!$B$4:$V$158,9,FALSE),IF('Summary Sheet'!$M$4="PB w/ Wood Drawers",VLOOKUP($B90,'Pwood &amp; PB List'!$B$4:$V$158,13,FALSE),IF('Summary Sheet'!$M$4="PB w/ PB Drawers",VLOOKUP($B90,'Pwood &amp; PB List'!$B$4:$V$158,17,FALSE))))</f>
        <v>461.955</v>
      </c>
      <c r="X90" s="205" t="str">
        <f t="shared" si="143"/>
        <v>GLB-W1236</v>
      </c>
      <c r="Y90" s="153">
        <v>1.0</v>
      </c>
      <c r="Z90" s="154"/>
      <c r="AA90" s="154"/>
      <c r="AB90" s="154"/>
      <c r="AC90" s="154"/>
      <c r="AD90" s="139"/>
      <c r="AE90" s="139"/>
      <c r="AF90" s="139"/>
      <c r="AG90" s="139"/>
      <c r="AH90" s="139"/>
      <c r="AI90" s="139"/>
      <c r="AJ90" s="139"/>
      <c r="AK90" s="139"/>
      <c r="AL90" s="139"/>
      <c r="AM90" s="139"/>
      <c r="AN90" s="139"/>
      <c r="AO90" s="139"/>
      <c r="AP90" s="139"/>
      <c r="AQ90" s="139"/>
      <c r="AR90" s="139"/>
      <c r="AS90" s="139"/>
    </row>
    <row r="91" ht="14.25" customHeight="1">
      <c r="A91" s="202" t="s">
        <v>696</v>
      </c>
      <c r="B91" s="203" t="s">
        <v>225</v>
      </c>
      <c r="C91" s="204">
        <f>IF('Summary Sheet'!$M$4="Plywood",VLOOKUP($B91,'Pwood &amp; PB List'!$B$4:$V$158,9,FALSE),IF('Summary Sheet'!$M$4="PB w/ Wood Drawers",VLOOKUP($B91,'Pwood &amp; PB List'!$B$4:$V$158,13,FALSE),IF('Summary Sheet'!$M$4="PB w/ PB Drawers",VLOOKUP($B91,'Pwood &amp; PB List'!$B$4:$V$158,17,FALSE))))</f>
        <v>548.895</v>
      </c>
      <c r="D91" s="205" t="str">
        <f t="shared" si="133"/>
        <v>GLW-W1242</v>
      </c>
      <c r="E91" s="204">
        <f>IF('Summary Sheet'!$M$4="Plywood",VLOOKUP($B91,'Pwood &amp; PB List'!$B$4:$V$158,10,FALSE),IF('Summary Sheet'!$M$4="PB w/ Wood Drawers",VLOOKUP($B91,'Pwood &amp; PB List'!$B$4:$V$158,14,FALSE),IF('Summary Sheet'!$M$4="PB w/ PB Drawers",VLOOKUP($B91,'Pwood &amp; PB List'!$B$4:$V$158,18,FALSE))))</f>
        <v>523.365</v>
      </c>
      <c r="F91" s="205" t="str">
        <f t="shared" si="134"/>
        <v>SLO-W1242</v>
      </c>
      <c r="G91" s="204">
        <f>IF('Summary Sheet'!$M$4="Plywood",VLOOKUP($B91,'Pwood &amp; PB List'!$B$4:$V$158,11,FALSE),IF('Summary Sheet'!$M$4="PB w/ Wood Drawers",VLOOKUP($B91,'Pwood &amp; PB List'!$B$4:$V$158,15,FALSE),IF('Summary Sheet'!$M$4="PB w/ PB Drawers",VLOOKUP($B91,'Pwood &amp; PB List'!$B$4:$V$158,19,FALSE))))</f>
        <v>496.11</v>
      </c>
      <c r="H91" s="205" t="str">
        <f t="shared" si="135"/>
        <v>BLW-W1242</v>
      </c>
      <c r="I91" s="204">
        <f>IF('Summary Sheet'!$M$4="Plywood",VLOOKUP($B91,'Pwood &amp; PB List'!$B$4:$V$158,10,FALSE),IF('Summary Sheet'!$M$4="PB w/ Wood Drawers",VLOOKUP($B91,'Pwood &amp; PB List'!$B$4:$V$158,14,FALSE),IF('Summary Sheet'!$M$4="PB w/ PB Drawers",VLOOKUP($B91,'Pwood &amp; PB List'!$B$4:$V$158,18,FALSE))))</f>
        <v>523.365</v>
      </c>
      <c r="J91" s="205" t="str">
        <f t="shared" si="136"/>
        <v>WEO-W1242</v>
      </c>
      <c r="K91" s="204">
        <f>IF('Summary Sheet'!$M$4="Plywood",VLOOKUP($B91,'Pwood &amp; PB List'!$B$4:$V$158,9,FALSE),IF('Summary Sheet'!$M$4="PB w/ Wood Drawers",VLOOKUP($B91,'Pwood &amp; PB List'!$B$4:$V$158,13,FALSE),IF('Summary Sheet'!$M$4="PB w/ PB Drawers",VLOOKUP($B91,'Pwood &amp; PB List'!$B$4:$V$158,17,FALSE))))</f>
        <v>548.895</v>
      </c>
      <c r="L91" s="205" t="str">
        <f t="shared" si="137"/>
        <v>GLG-W1242</v>
      </c>
      <c r="M91" s="204">
        <f>IF('Summary Sheet'!$M$4="Plywood",VLOOKUP($B91,'Pwood &amp; PB List'!$B$4:$V$158,12,FALSE),IF('Summary Sheet'!$M$4="PB w/ Wood Drawers",VLOOKUP($B91,'Pwood &amp; PB List'!$B$4:$V$158,16,FALSE),IF('Summary Sheet'!$M$4="PB w/ PB Drawers",VLOOKUP($B91,'Pwood &amp; PB List'!$B$4:$V$158,20,FALSE))))</f>
        <v>465.405</v>
      </c>
      <c r="N91" s="154" t="str">
        <f t="shared" si="138"/>
        <v>NAO-W1242</v>
      </c>
      <c r="O91" s="204">
        <f>IF('Summary Sheet'!$M$4="Plywood",VLOOKUP($B91,'Pwood &amp; PB List'!$B$4:$V$158,12,FALSE),IF('Summary Sheet'!$M$4="PB w/ Wood Drawers",VLOOKUP($B91,'Pwood &amp; PB List'!$B$4:$V$158,16,FALSE),IF('Summary Sheet'!$M$4="PB w/ PB Drawers",VLOOKUP($B91,'Pwood &amp; PB List'!$B$4:$V$158,20,FALSE))))</f>
        <v>465.405</v>
      </c>
      <c r="P91" s="154" t="str">
        <f t="shared" si="139"/>
        <v>WHO-W1242</v>
      </c>
      <c r="Q91" s="204">
        <f>IF('Summary Sheet'!$M$4="Plywood",VLOOKUP($B91,'Pwood &amp; PB List'!$B$4:$V$158,9,FALSE),IF('Summary Sheet'!$M$4="PB w/ Wood Drawers",VLOOKUP($B91,'Pwood &amp; PB List'!$B$4:$V$158,13,FALSE),IF('Summary Sheet'!$M$4="PB w/ PB Drawers",VLOOKUP($B91,'Pwood &amp; PB List'!$B$4:$V$158,17,FALSE))))</f>
        <v>548.895</v>
      </c>
      <c r="R91" s="154" t="str">
        <f t="shared" si="140"/>
        <v>MAW-W1242</v>
      </c>
      <c r="S91" s="204">
        <f>IF('Summary Sheet'!$M$4="Plywood",VLOOKUP($B91,'Pwood &amp; PB List'!$B$4:$V$158,9,FALSE),IF('Summary Sheet'!$M$4="PB w/ Wood Drawers",VLOOKUP($B91,'Pwood &amp; PB List'!$B$4:$V$158,13,FALSE),IF('Summary Sheet'!$M$4="PB w/ PB Drawers",VLOOKUP($B91,'Pwood &amp; PB List'!$B$4:$V$158,17,FALSE))))</f>
        <v>548.895</v>
      </c>
      <c r="T91" s="154" t="str">
        <f t="shared" si="141"/>
        <v>MAG-W1242</v>
      </c>
      <c r="U91" s="204">
        <f>IF('Summary Sheet'!$M$4="Plywood",VLOOKUP($B91,'Pwood &amp; PB List'!$B$4:$V$158,9,FALSE),IF('Summary Sheet'!$M$4="PB w/ Wood Drawers",VLOOKUP($B91,'Pwood &amp; PB List'!$B$4:$V$158,13,FALSE),IF('Summary Sheet'!$M$4="PB w/ PB Drawers",VLOOKUP($B91,'Pwood &amp; PB List'!$B$4:$V$158,17,FALSE))))</f>
        <v>548.895</v>
      </c>
      <c r="V91" s="154" t="str">
        <f t="shared" si="142"/>
        <v>MAB-W1242</v>
      </c>
      <c r="W91" s="204">
        <f>IF('Summary Sheet'!$M$4="Plywood",VLOOKUP($B91,'Pwood &amp; PB List'!$B$4:$V$158,9,FALSE),IF('Summary Sheet'!$M$4="PB w/ Wood Drawers",VLOOKUP($B91,'Pwood &amp; PB List'!$B$4:$V$158,13,FALSE),IF('Summary Sheet'!$M$4="PB w/ PB Drawers",VLOOKUP($B91,'Pwood &amp; PB List'!$B$4:$V$158,17,FALSE))))</f>
        <v>548.895</v>
      </c>
      <c r="X91" s="205" t="str">
        <f t="shared" si="143"/>
        <v>GLB-W1242</v>
      </c>
      <c r="Y91" s="153">
        <v>1.0</v>
      </c>
      <c r="Z91" s="154"/>
      <c r="AA91" s="154"/>
      <c r="AB91" s="154"/>
      <c r="AC91" s="154"/>
      <c r="AD91" s="139"/>
      <c r="AE91" s="139"/>
      <c r="AF91" s="139"/>
      <c r="AG91" s="139"/>
      <c r="AH91" s="139"/>
      <c r="AI91" s="139"/>
      <c r="AJ91" s="139"/>
      <c r="AK91" s="139"/>
      <c r="AL91" s="139"/>
      <c r="AM91" s="139"/>
      <c r="AN91" s="139"/>
      <c r="AO91" s="139"/>
      <c r="AP91" s="139"/>
      <c r="AQ91" s="139"/>
      <c r="AR91" s="139"/>
      <c r="AS91" s="139"/>
    </row>
    <row r="92" ht="14.25" customHeight="1">
      <c r="A92" s="202" t="s">
        <v>697</v>
      </c>
      <c r="B92" s="203" t="s">
        <v>167</v>
      </c>
      <c r="C92" s="204">
        <f>IF('Summary Sheet'!$M$4="Plywood",VLOOKUP($B92,'Pwood &amp; PB List'!$B$4:$V$158,9,FALSE),IF('Summary Sheet'!$M$4="PB w/ Wood Drawers",VLOOKUP($B92,'Pwood &amp; PB List'!$B$4:$V$158,13,FALSE),IF('Summary Sheet'!$M$4="PB w/ PB Drawers",VLOOKUP($B92,'Pwood &amp; PB List'!$B$4:$V$158,17,FALSE))))</f>
        <v>464.83</v>
      </c>
      <c r="D92" s="205" t="str">
        <f t="shared" si="133"/>
        <v>GLW-W1530</v>
      </c>
      <c r="E92" s="204">
        <f>IF('Summary Sheet'!$M$4="Plywood",VLOOKUP($B92,'Pwood &amp; PB List'!$B$4:$V$158,10,FALSE),IF('Summary Sheet'!$M$4="PB w/ Wood Drawers",VLOOKUP($B92,'Pwood &amp; PB List'!$B$4:$V$158,14,FALSE),IF('Summary Sheet'!$M$4="PB w/ PB Drawers",VLOOKUP($B92,'Pwood &amp; PB List'!$B$4:$V$158,18,FALSE))))</f>
        <v>442.06</v>
      </c>
      <c r="F92" s="205" t="str">
        <f t="shared" si="134"/>
        <v>SLO-W1530</v>
      </c>
      <c r="G92" s="204">
        <f>IF('Summary Sheet'!$M$4="Plywood",VLOOKUP($B92,'Pwood &amp; PB List'!$B$4:$V$158,11,FALSE),IF('Summary Sheet'!$M$4="PB w/ Wood Drawers",VLOOKUP($B92,'Pwood &amp; PB List'!$B$4:$V$158,15,FALSE),IF('Summary Sheet'!$M$4="PB w/ PB Drawers",VLOOKUP($B92,'Pwood &amp; PB List'!$B$4:$V$158,19,FALSE))))</f>
        <v>417.68</v>
      </c>
      <c r="H92" s="205" t="str">
        <f t="shared" si="135"/>
        <v>BLW-W1530</v>
      </c>
      <c r="I92" s="204">
        <f>IF('Summary Sheet'!$M$4="Plywood",VLOOKUP($B92,'Pwood &amp; PB List'!$B$4:$V$158,10,FALSE),IF('Summary Sheet'!$M$4="PB w/ Wood Drawers",VLOOKUP($B92,'Pwood &amp; PB List'!$B$4:$V$158,14,FALSE),IF('Summary Sheet'!$M$4="PB w/ PB Drawers",VLOOKUP($B92,'Pwood &amp; PB List'!$B$4:$V$158,18,FALSE))))</f>
        <v>442.06</v>
      </c>
      <c r="J92" s="205" t="str">
        <f t="shared" si="136"/>
        <v>WEO-W1530</v>
      </c>
      <c r="K92" s="204">
        <f>IF('Summary Sheet'!$M$4="Plywood",VLOOKUP($B92,'Pwood &amp; PB List'!$B$4:$V$158,9,FALSE),IF('Summary Sheet'!$M$4="PB w/ Wood Drawers",VLOOKUP($B92,'Pwood &amp; PB List'!$B$4:$V$158,13,FALSE),IF('Summary Sheet'!$M$4="PB w/ PB Drawers",VLOOKUP($B92,'Pwood &amp; PB List'!$B$4:$V$158,17,FALSE))))</f>
        <v>464.83</v>
      </c>
      <c r="L92" s="205" t="str">
        <f t="shared" si="137"/>
        <v>GLG-W1530</v>
      </c>
      <c r="M92" s="204">
        <f>IF('Summary Sheet'!$M$4="Plywood",VLOOKUP($B92,'Pwood &amp; PB List'!$B$4:$V$158,12,FALSE),IF('Summary Sheet'!$M$4="PB w/ Wood Drawers",VLOOKUP($B92,'Pwood &amp; PB List'!$B$4:$V$158,16,FALSE),IF('Summary Sheet'!$M$4="PB w/ PB Drawers",VLOOKUP($B92,'Pwood &amp; PB List'!$B$4:$V$158,20,FALSE))))</f>
        <v>390.195</v>
      </c>
      <c r="N92" s="154" t="str">
        <f t="shared" si="138"/>
        <v>NAO-W1530</v>
      </c>
      <c r="O92" s="204">
        <f>IF('Summary Sheet'!$M$4="Plywood",VLOOKUP($B92,'Pwood &amp; PB List'!$B$4:$V$158,12,FALSE),IF('Summary Sheet'!$M$4="PB w/ Wood Drawers",VLOOKUP($B92,'Pwood &amp; PB List'!$B$4:$V$158,16,FALSE),IF('Summary Sheet'!$M$4="PB w/ PB Drawers",VLOOKUP($B92,'Pwood &amp; PB List'!$B$4:$V$158,20,FALSE))))</f>
        <v>390.195</v>
      </c>
      <c r="P92" s="154" t="str">
        <f t="shared" si="139"/>
        <v>WHO-W1530</v>
      </c>
      <c r="Q92" s="204">
        <f>IF('Summary Sheet'!$M$4="Plywood",VLOOKUP($B92,'Pwood &amp; PB List'!$B$4:$V$158,9,FALSE),IF('Summary Sheet'!$M$4="PB w/ Wood Drawers",VLOOKUP($B92,'Pwood &amp; PB List'!$B$4:$V$158,13,FALSE),IF('Summary Sheet'!$M$4="PB w/ PB Drawers",VLOOKUP($B92,'Pwood &amp; PB List'!$B$4:$V$158,17,FALSE))))</f>
        <v>464.83</v>
      </c>
      <c r="R92" s="154" t="str">
        <f t="shared" si="140"/>
        <v>MAW-W1530</v>
      </c>
      <c r="S92" s="204">
        <f>IF('Summary Sheet'!$M$4="Plywood",VLOOKUP($B92,'Pwood &amp; PB List'!$B$4:$V$158,9,FALSE),IF('Summary Sheet'!$M$4="PB w/ Wood Drawers",VLOOKUP($B92,'Pwood &amp; PB List'!$B$4:$V$158,13,FALSE),IF('Summary Sheet'!$M$4="PB w/ PB Drawers",VLOOKUP($B92,'Pwood &amp; PB List'!$B$4:$V$158,17,FALSE))))</f>
        <v>464.83</v>
      </c>
      <c r="T92" s="154" t="str">
        <f t="shared" si="141"/>
        <v>MAG-W1530</v>
      </c>
      <c r="U92" s="204">
        <f>IF('Summary Sheet'!$M$4="Plywood",VLOOKUP($B92,'Pwood &amp; PB List'!$B$4:$V$158,9,FALSE),IF('Summary Sheet'!$M$4="PB w/ Wood Drawers",VLOOKUP($B92,'Pwood &amp; PB List'!$B$4:$V$158,13,FALSE),IF('Summary Sheet'!$M$4="PB w/ PB Drawers",VLOOKUP($B92,'Pwood &amp; PB List'!$B$4:$V$158,17,FALSE))))</f>
        <v>464.83</v>
      </c>
      <c r="V92" s="154" t="str">
        <f t="shared" si="142"/>
        <v>MAB-W1530</v>
      </c>
      <c r="W92" s="204">
        <f>IF('Summary Sheet'!$M$4="Plywood",VLOOKUP($B92,'Pwood &amp; PB List'!$B$4:$V$158,9,FALSE),IF('Summary Sheet'!$M$4="PB w/ Wood Drawers",VLOOKUP($B92,'Pwood &amp; PB List'!$B$4:$V$158,13,FALSE),IF('Summary Sheet'!$M$4="PB w/ PB Drawers",VLOOKUP($B92,'Pwood &amp; PB List'!$B$4:$V$158,17,FALSE))))</f>
        <v>464.83</v>
      </c>
      <c r="X92" s="205" t="str">
        <f t="shared" si="143"/>
        <v>GLB-W1530</v>
      </c>
      <c r="Y92" s="153">
        <v>1.0</v>
      </c>
      <c r="Z92" s="154"/>
      <c r="AA92" s="154"/>
      <c r="AB92" s="154"/>
      <c r="AC92" s="154"/>
      <c r="AD92" s="139"/>
      <c r="AE92" s="139"/>
      <c r="AF92" s="139"/>
      <c r="AG92" s="139"/>
      <c r="AH92" s="139"/>
      <c r="AI92" s="139"/>
      <c r="AJ92" s="139"/>
      <c r="AK92" s="139"/>
      <c r="AL92" s="139"/>
      <c r="AM92" s="139"/>
      <c r="AN92" s="139"/>
      <c r="AO92" s="139"/>
      <c r="AP92" s="139"/>
      <c r="AQ92" s="139"/>
      <c r="AR92" s="139"/>
      <c r="AS92" s="139"/>
    </row>
    <row r="93" ht="14.25" customHeight="1">
      <c r="A93" s="202" t="s">
        <v>698</v>
      </c>
      <c r="B93" s="203" t="s">
        <v>197</v>
      </c>
      <c r="C93" s="204">
        <f>IF('Summary Sheet'!$M$4="Plywood",VLOOKUP($B93,'Pwood &amp; PB List'!$B$4:$V$158,9,FALSE),IF('Summary Sheet'!$M$4="PB w/ Wood Drawers",VLOOKUP($B93,'Pwood &amp; PB List'!$B$4:$V$158,13,FALSE),IF('Summary Sheet'!$M$4="PB w/ PB Drawers",VLOOKUP($B93,'Pwood &amp; PB List'!$B$4:$V$158,17,FALSE))))</f>
        <v>534.29</v>
      </c>
      <c r="D93" s="205" t="str">
        <f t="shared" si="133"/>
        <v>GLW-W1536</v>
      </c>
      <c r="E93" s="204">
        <f>IF('Summary Sheet'!$M$4="Plywood",VLOOKUP($B93,'Pwood &amp; PB List'!$B$4:$V$158,10,FALSE),IF('Summary Sheet'!$M$4="PB w/ Wood Drawers",VLOOKUP($B93,'Pwood &amp; PB List'!$B$4:$V$158,14,FALSE),IF('Summary Sheet'!$M$4="PB w/ PB Drawers",VLOOKUP($B93,'Pwood &amp; PB List'!$B$4:$V$158,18,FALSE))))</f>
        <v>506.805</v>
      </c>
      <c r="F93" s="205" t="str">
        <f t="shared" si="134"/>
        <v>SLO-W1536</v>
      </c>
      <c r="G93" s="204">
        <f>IF('Summary Sheet'!$M$4="Plywood",VLOOKUP($B93,'Pwood &amp; PB List'!$B$4:$V$158,11,FALSE),IF('Summary Sheet'!$M$4="PB w/ Wood Drawers",VLOOKUP($B93,'Pwood &amp; PB List'!$B$4:$V$158,15,FALSE),IF('Summary Sheet'!$M$4="PB w/ PB Drawers",VLOOKUP($B93,'Pwood &amp; PB List'!$B$4:$V$158,19,FALSE))))</f>
        <v>477.595</v>
      </c>
      <c r="H93" s="205" t="str">
        <f t="shared" si="135"/>
        <v>BLW-W1536</v>
      </c>
      <c r="I93" s="204">
        <f>IF('Summary Sheet'!$M$4="Plywood",VLOOKUP($B93,'Pwood &amp; PB List'!$B$4:$V$158,10,FALSE),IF('Summary Sheet'!$M$4="PB w/ Wood Drawers",VLOOKUP($B93,'Pwood &amp; PB List'!$B$4:$V$158,14,FALSE),IF('Summary Sheet'!$M$4="PB w/ PB Drawers",VLOOKUP($B93,'Pwood &amp; PB List'!$B$4:$V$158,18,FALSE))))</f>
        <v>506.805</v>
      </c>
      <c r="J93" s="205" t="str">
        <f t="shared" si="136"/>
        <v>WEO-W1536</v>
      </c>
      <c r="K93" s="204">
        <f>IF('Summary Sheet'!$M$4="Plywood",VLOOKUP($B93,'Pwood &amp; PB List'!$B$4:$V$158,9,FALSE),IF('Summary Sheet'!$M$4="PB w/ Wood Drawers",VLOOKUP($B93,'Pwood &amp; PB List'!$B$4:$V$158,13,FALSE),IF('Summary Sheet'!$M$4="PB w/ PB Drawers",VLOOKUP($B93,'Pwood &amp; PB List'!$B$4:$V$158,17,FALSE))))</f>
        <v>534.29</v>
      </c>
      <c r="L93" s="205" t="str">
        <f t="shared" si="137"/>
        <v>GLG-W1536</v>
      </c>
      <c r="M93" s="204">
        <f>IF('Summary Sheet'!$M$4="Plywood",VLOOKUP($B93,'Pwood &amp; PB List'!$B$4:$V$158,12,FALSE),IF('Summary Sheet'!$M$4="PB w/ Wood Drawers",VLOOKUP($B93,'Pwood &amp; PB List'!$B$4:$V$158,16,FALSE),IF('Summary Sheet'!$M$4="PB w/ PB Drawers",VLOOKUP($B93,'Pwood &amp; PB List'!$B$4:$V$158,20,FALSE))))</f>
        <v>444.705</v>
      </c>
      <c r="N93" s="154" t="str">
        <f t="shared" si="138"/>
        <v>NAO-W1536</v>
      </c>
      <c r="O93" s="204">
        <f>IF('Summary Sheet'!$M$4="Plywood",VLOOKUP($B93,'Pwood &amp; PB List'!$B$4:$V$158,12,FALSE),IF('Summary Sheet'!$M$4="PB w/ Wood Drawers",VLOOKUP($B93,'Pwood &amp; PB List'!$B$4:$V$158,16,FALSE),IF('Summary Sheet'!$M$4="PB w/ PB Drawers",VLOOKUP($B93,'Pwood &amp; PB List'!$B$4:$V$158,20,FALSE))))</f>
        <v>444.705</v>
      </c>
      <c r="P93" s="154" t="str">
        <f t="shared" si="139"/>
        <v>WHO-W1536</v>
      </c>
      <c r="Q93" s="204">
        <f>IF('Summary Sheet'!$M$4="Plywood",VLOOKUP($B93,'Pwood &amp; PB List'!$B$4:$V$158,9,FALSE),IF('Summary Sheet'!$M$4="PB w/ Wood Drawers",VLOOKUP($B93,'Pwood &amp; PB List'!$B$4:$V$158,13,FALSE),IF('Summary Sheet'!$M$4="PB w/ PB Drawers",VLOOKUP($B93,'Pwood &amp; PB List'!$B$4:$V$158,17,FALSE))))</f>
        <v>534.29</v>
      </c>
      <c r="R93" s="154" t="str">
        <f t="shared" si="140"/>
        <v>MAW-W1536</v>
      </c>
      <c r="S93" s="204">
        <f>IF('Summary Sheet'!$M$4="Plywood",VLOOKUP($B93,'Pwood &amp; PB List'!$B$4:$V$158,9,FALSE),IF('Summary Sheet'!$M$4="PB w/ Wood Drawers",VLOOKUP($B93,'Pwood &amp; PB List'!$B$4:$V$158,13,FALSE),IF('Summary Sheet'!$M$4="PB w/ PB Drawers",VLOOKUP($B93,'Pwood &amp; PB List'!$B$4:$V$158,17,FALSE))))</f>
        <v>534.29</v>
      </c>
      <c r="T93" s="154" t="str">
        <f t="shared" si="141"/>
        <v>MAG-W1536</v>
      </c>
      <c r="U93" s="204">
        <f>IF('Summary Sheet'!$M$4="Plywood",VLOOKUP($B93,'Pwood &amp; PB List'!$B$4:$V$158,9,FALSE),IF('Summary Sheet'!$M$4="PB w/ Wood Drawers",VLOOKUP($B93,'Pwood &amp; PB List'!$B$4:$V$158,13,FALSE),IF('Summary Sheet'!$M$4="PB w/ PB Drawers",VLOOKUP($B93,'Pwood &amp; PB List'!$B$4:$V$158,17,FALSE))))</f>
        <v>534.29</v>
      </c>
      <c r="V93" s="154" t="str">
        <f t="shared" si="142"/>
        <v>MAB-W1536</v>
      </c>
      <c r="W93" s="204">
        <f>IF('Summary Sheet'!$M$4="Plywood",VLOOKUP($B93,'Pwood &amp; PB List'!$B$4:$V$158,9,FALSE),IF('Summary Sheet'!$M$4="PB w/ Wood Drawers",VLOOKUP($B93,'Pwood &amp; PB List'!$B$4:$V$158,13,FALSE),IF('Summary Sheet'!$M$4="PB w/ PB Drawers",VLOOKUP($B93,'Pwood &amp; PB List'!$B$4:$V$158,17,FALSE))))</f>
        <v>534.29</v>
      </c>
      <c r="X93" s="205" t="str">
        <f t="shared" si="143"/>
        <v>GLB-W1536</v>
      </c>
      <c r="Y93" s="153">
        <v>1.0</v>
      </c>
      <c r="Z93" s="154"/>
      <c r="AA93" s="154"/>
      <c r="AB93" s="154"/>
      <c r="AC93" s="154"/>
      <c r="AD93" s="139"/>
      <c r="AE93" s="139"/>
      <c r="AF93" s="139"/>
      <c r="AG93" s="139"/>
      <c r="AH93" s="139"/>
      <c r="AI93" s="139"/>
      <c r="AJ93" s="139"/>
      <c r="AK93" s="139"/>
      <c r="AL93" s="139"/>
      <c r="AM93" s="139"/>
      <c r="AN93" s="139"/>
      <c r="AO93" s="139"/>
      <c r="AP93" s="139"/>
      <c r="AQ93" s="139"/>
      <c r="AR93" s="139"/>
      <c r="AS93" s="139"/>
    </row>
    <row r="94" ht="14.25" customHeight="1">
      <c r="A94" s="202" t="s">
        <v>699</v>
      </c>
      <c r="B94" s="203" t="s">
        <v>227</v>
      </c>
      <c r="C94" s="204">
        <f>IF('Summary Sheet'!$M$4="Plywood",VLOOKUP($B94,'Pwood &amp; PB List'!$B$4:$V$158,9,FALSE),IF('Summary Sheet'!$M$4="PB w/ Wood Drawers",VLOOKUP($B94,'Pwood &amp; PB List'!$B$4:$V$158,13,FALSE),IF('Summary Sheet'!$M$4="PB w/ PB Drawers",VLOOKUP($B94,'Pwood &amp; PB List'!$B$4:$V$158,17,FALSE))))</f>
        <v>634.455</v>
      </c>
      <c r="D94" s="205" t="str">
        <f t="shared" si="133"/>
        <v>GLW-W1542</v>
      </c>
      <c r="E94" s="204">
        <f>IF('Summary Sheet'!$M$4="Plywood",VLOOKUP($B94,'Pwood &amp; PB List'!$B$4:$V$158,10,FALSE),IF('Summary Sheet'!$M$4="PB w/ Wood Drawers",VLOOKUP($B94,'Pwood &amp; PB List'!$B$4:$V$158,14,FALSE),IF('Summary Sheet'!$M$4="PB w/ PB Drawers",VLOOKUP($B94,'Pwood &amp; PB List'!$B$4:$V$158,18,FALSE))))</f>
        <v>602.37</v>
      </c>
      <c r="F94" s="205" t="str">
        <f t="shared" si="134"/>
        <v>SLO-W1542</v>
      </c>
      <c r="G94" s="204">
        <f>IF('Summary Sheet'!$M$4="Plywood",VLOOKUP($B94,'Pwood &amp; PB List'!$B$4:$V$158,11,FALSE),IF('Summary Sheet'!$M$4="PB w/ Wood Drawers",VLOOKUP($B94,'Pwood &amp; PB List'!$B$4:$V$158,15,FALSE),IF('Summary Sheet'!$M$4="PB w/ PB Drawers",VLOOKUP($B94,'Pwood &amp; PB List'!$B$4:$V$158,19,FALSE))))</f>
        <v>568.215</v>
      </c>
      <c r="H94" s="205" t="str">
        <f t="shared" si="135"/>
        <v>BLW-W1542</v>
      </c>
      <c r="I94" s="204">
        <f>IF('Summary Sheet'!$M$4="Plywood",VLOOKUP($B94,'Pwood &amp; PB List'!$B$4:$V$158,10,FALSE),IF('Summary Sheet'!$M$4="PB w/ Wood Drawers",VLOOKUP($B94,'Pwood &amp; PB List'!$B$4:$V$158,14,FALSE),IF('Summary Sheet'!$M$4="PB w/ PB Drawers",VLOOKUP($B94,'Pwood &amp; PB List'!$B$4:$V$158,18,FALSE))))</f>
        <v>602.37</v>
      </c>
      <c r="J94" s="205" t="str">
        <f t="shared" si="136"/>
        <v>WEO-W1542</v>
      </c>
      <c r="K94" s="204">
        <f>IF('Summary Sheet'!$M$4="Plywood",VLOOKUP($B94,'Pwood &amp; PB List'!$B$4:$V$158,9,FALSE),IF('Summary Sheet'!$M$4="PB w/ Wood Drawers",VLOOKUP($B94,'Pwood &amp; PB List'!$B$4:$V$158,13,FALSE),IF('Summary Sheet'!$M$4="PB w/ PB Drawers",VLOOKUP($B94,'Pwood &amp; PB List'!$B$4:$V$158,17,FALSE))))</f>
        <v>634.455</v>
      </c>
      <c r="L94" s="205" t="str">
        <f t="shared" si="137"/>
        <v>GLG-W1542</v>
      </c>
      <c r="M94" s="204">
        <f>IF('Summary Sheet'!$M$4="Plywood",VLOOKUP($B94,'Pwood &amp; PB List'!$B$4:$V$158,12,FALSE),IF('Summary Sheet'!$M$4="PB w/ Wood Drawers",VLOOKUP($B94,'Pwood &amp; PB List'!$B$4:$V$158,16,FALSE),IF('Summary Sheet'!$M$4="PB w/ PB Drawers",VLOOKUP($B94,'Pwood &amp; PB List'!$B$4:$V$158,20,FALSE))))</f>
        <v>529.805</v>
      </c>
      <c r="N94" s="154" t="str">
        <f t="shared" si="138"/>
        <v>NAO-W1542</v>
      </c>
      <c r="O94" s="204">
        <f>IF('Summary Sheet'!$M$4="Plywood",VLOOKUP($B94,'Pwood &amp; PB List'!$B$4:$V$158,12,FALSE),IF('Summary Sheet'!$M$4="PB w/ Wood Drawers",VLOOKUP($B94,'Pwood &amp; PB List'!$B$4:$V$158,16,FALSE),IF('Summary Sheet'!$M$4="PB w/ PB Drawers",VLOOKUP($B94,'Pwood &amp; PB List'!$B$4:$V$158,20,FALSE))))</f>
        <v>529.805</v>
      </c>
      <c r="P94" s="154" t="str">
        <f t="shared" si="139"/>
        <v>WHO-W1542</v>
      </c>
      <c r="Q94" s="204">
        <f>IF('Summary Sheet'!$M$4="Plywood",VLOOKUP($B94,'Pwood &amp; PB List'!$B$4:$V$158,9,FALSE),IF('Summary Sheet'!$M$4="PB w/ Wood Drawers",VLOOKUP($B94,'Pwood &amp; PB List'!$B$4:$V$158,13,FALSE),IF('Summary Sheet'!$M$4="PB w/ PB Drawers",VLOOKUP($B94,'Pwood &amp; PB List'!$B$4:$V$158,17,FALSE))))</f>
        <v>634.455</v>
      </c>
      <c r="R94" s="154" t="str">
        <f t="shared" si="140"/>
        <v>MAW-W1542</v>
      </c>
      <c r="S94" s="204">
        <f>IF('Summary Sheet'!$M$4="Plywood",VLOOKUP($B94,'Pwood &amp; PB List'!$B$4:$V$158,9,FALSE),IF('Summary Sheet'!$M$4="PB w/ Wood Drawers",VLOOKUP($B94,'Pwood &amp; PB List'!$B$4:$V$158,13,FALSE),IF('Summary Sheet'!$M$4="PB w/ PB Drawers",VLOOKUP($B94,'Pwood &amp; PB List'!$B$4:$V$158,17,FALSE))))</f>
        <v>634.455</v>
      </c>
      <c r="T94" s="154" t="str">
        <f t="shared" si="141"/>
        <v>MAG-W1542</v>
      </c>
      <c r="U94" s="204">
        <f>IF('Summary Sheet'!$M$4="Plywood",VLOOKUP($B94,'Pwood &amp; PB List'!$B$4:$V$158,9,FALSE),IF('Summary Sheet'!$M$4="PB w/ Wood Drawers",VLOOKUP($B94,'Pwood &amp; PB List'!$B$4:$V$158,13,FALSE),IF('Summary Sheet'!$M$4="PB w/ PB Drawers",VLOOKUP($B94,'Pwood &amp; PB List'!$B$4:$V$158,17,FALSE))))</f>
        <v>634.455</v>
      </c>
      <c r="V94" s="154" t="str">
        <f t="shared" si="142"/>
        <v>MAB-W1542</v>
      </c>
      <c r="W94" s="204">
        <f>IF('Summary Sheet'!$M$4="Plywood",VLOOKUP($B94,'Pwood &amp; PB List'!$B$4:$V$158,9,FALSE),IF('Summary Sheet'!$M$4="PB w/ Wood Drawers",VLOOKUP($B94,'Pwood &amp; PB List'!$B$4:$V$158,13,FALSE),IF('Summary Sheet'!$M$4="PB w/ PB Drawers",VLOOKUP($B94,'Pwood &amp; PB List'!$B$4:$V$158,17,FALSE))))</f>
        <v>634.455</v>
      </c>
      <c r="X94" s="205" t="str">
        <f t="shared" si="143"/>
        <v>GLB-W1542</v>
      </c>
      <c r="Y94" s="153">
        <v>1.0</v>
      </c>
      <c r="Z94" s="154"/>
      <c r="AA94" s="154"/>
      <c r="AB94" s="154"/>
      <c r="AC94" s="154"/>
      <c r="AD94" s="139"/>
      <c r="AE94" s="139"/>
      <c r="AF94" s="139"/>
      <c r="AG94" s="139"/>
      <c r="AH94" s="139"/>
      <c r="AI94" s="139"/>
      <c r="AJ94" s="139"/>
      <c r="AK94" s="139"/>
      <c r="AL94" s="139"/>
      <c r="AM94" s="139"/>
      <c r="AN94" s="139"/>
      <c r="AO94" s="139"/>
      <c r="AP94" s="139"/>
      <c r="AQ94" s="139"/>
      <c r="AR94" s="139"/>
      <c r="AS94" s="139"/>
    </row>
    <row r="95" ht="14.25" customHeight="1">
      <c r="A95" s="202" t="s">
        <v>700</v>
      </c>
      <c r="B95" s="203" t="s">
        <v>171</v>
      </c>
      <c r="C95" s="204">
        <f>IF('Summary Sheet'!$M$4="Plywood",VLOOKUP($B95,'Pwood &amp; PB List'!$B$4:$V$158,9,FALSE),IF('Summary Sheet'!$M$4="PB w/ Wood Drawers",VLOOKUP($B95,'Pwood &amp; PB List'!$B$4:$V$158,13,FALSE),IF('Summary Sheet'!$M$4="PB w/ PB Drawers",VLOOKUP($B95,'Pwood &amp; PB List'!$B$4:$V$158,17,FALSE))))</f>
        <v>528.885</v>
      </c>
      <c r="D95" s="205" t="str">
        <f t="shared" si="133"/>
        <v>GLW-W1830</v>
      </c>
      <c r="E95" s="204">
        <f>IF('Summary Sheet'!$M$4="Plywood",VLOOKUP($B95,'Pwood &amp; PB List'!$B$4:$V$158,10,FALSE),IF('Summary Sheet'!$M$4="PB w/ Wood Drawers",VLOOKUP($B95,'Pwood &amp; PB List'!$B$4:$V$158,14,FALSE),IF('Summary Sheet'!$M$4="PB w/ PB Drawers",VLOOKUP($B95,'Pwood &amp; PB List'!$B$4:$V$158,18,FALSE))))</f>
        <v>501.4</v>
      </c>
      <c r="F95" s="205" t="str">
        <f t="shared" si="134"/>
        <v>SLO-W1830</v>
      </c>
      <c r="G95" s="204">
        <f>IF('Summary Sheet'!$M$4="Plywood",VLOOKUP($B95,'Pwood &amp; PB List'!$B$4:$V$158,11,FALSE),IF('Summary Sheet'!$M$4="PB w/ Wood Drawers",VLOOKUP($B95,'Pwood &amp; PB List'!$B$4:$V$158,15,FALSE),IF('Summary Sheet'!$M$4="PB w/ PB Drawers",VLOOKUP($B95,'Pwood &amp; PB List'!$B$4:$V$158,19,FALSE))))</f>
        <v>472.19</v>
      </c>
      <c r="H95" s="205" t="str">
        <f t="shared" si="135"/>
        <v>BLW-W1830</v>
      </c>
      <c r="I95" s="204">
        <f>IF('Summary Sheet'!$M$4="Plywood",VLOOKUP($B95,'Pwood &amp; PB List'!$B$4:$V$158,10,FALSE),IF('Summary Sheet'!$M$4="PB w/ Wood Drawers",VLOOKUP($B95,'Pwood &amp; PB List'!$B$4:$V$158,14,FALSE),IF('Summary Sheet'!$M$4="PB w/ PB Drawers",VLOOKUP($B95,'Pwood &amp; PB List'!$B$4:$V$158,18,FALSE))))</f>
        <v>501.4</v>
      </c>
      <c r="J95" s="205" t="str">
        <f t="shared" si="136"/>
        <v>WEO-W1830</v>
      </c>
      <c r="K95" s="204">
        <f>IF('Summary Sheet'!$M$4="Plywood",VLOOKUP($B95,'Pwood &amp; PB List'!$B$4:$V$158,9,FALSE),IF('Summary Sheet'!$M$4="PB w/ Wood Drawers",VLOOKUP($B95,'Pwood &amp; PB List'!$B$4:$V$158,13,FALSE),IF('Summary Sheet'!$M$4="PB w/ PB Drawers",VLOOKUP($B95,'Pwood &amp; PB List'!$B$4:$V$158,17,FALSE))))</f>
        <v>528.885</v>
      </c>
      <c r="L95" s="205" t="str">
        <f t="shared" si="137"/>
        <v>GLG-W1830</v>
      </c>
      <c r="M95" s="204">
        <f>IF('Summary Sheet'!$M$4="Plywood",VLOOKUP($B95,'Pwood &amp; PB List'!$B$4:$V$158,12,FALSE),IF('Summary Sheet'!$M$4="PB w/ Wood Drawers",VLOOKUP($B95,'Pwood &amp; PB List'!$B$4:$V$158,16,FALSE),IF('Summary Sheet'!$M$4="PB w/ PB Drawers",VLOOKUP($B95,'Pwood &amp; PB List'!$B$4:$V$158,20,FALSE))))</f>
        <v>439.185</v>
      </c>
      <c r="N95" s="154" t="str">
        <f t="shared" si="138"/>
        <v>NAO-W1830</v>
      </c>
      <c r="O95" s="204">
        <f>IF('Summary Sheet'!$M$4="Plywood",VLOOKUP($B95,'Pwood &amp; PB List'!$B$4:$V$158,12,FALSE),IF('Summary Sheet'!$M$4="PB w/ Wood Drawers",VLOOKUP($B95,'Pwood &amp; PB List'!$B$4:$V$158,16,FALSE),IF('Summary Sheet'!$M$4="PB w/ PB Drawers",VLOOKUP($B95,'Pwood &amp; PB List'!$B$4:$V$158,20,FALSE))))</f>
        <v>439.185</v>
      </c>
      <c r="P95" s="154" t="str">
        <f t="shared" si="139"/>
        <v>WHO-W1830</v>
      </c>
      <c r="Q95" s="204">
        <f>IF('Summary Sheet'!$M$4="Plywood",VLOOKUP($B95,'Pwood &amp; PB List'!$B$4:$V$158,9,FALSE),IF('Summary Sheet'!$M$4="PB w/ Wood Drawers",VLOOKUP($B95,'Pwood &amp; PB List'!$B$4:$V$158,13,FALSE),IF('Summary Sheet'!$M$4="PB w/ PB Drawers",VLOOKUP($B95,'Pwood &amp; PB List'!$B$4:$V$158,17,FALSE))))</f>
        <v>528.885</v>
      </c>
      <c r="R95" s="154" t="str">
        <f t="shared" si="140"/>
        <v>MAW-W1830</v>
      </c>
      <c r="S95" s="204">
        <f>IF('Summary Sheet'!$M$4="Plywood",VLOOKUP($B95,'Pwood &amp; PB List'!$B$4:$V$158,9,FALSE),IF('Summary Sheet'!$M$4="PB w/ Wood Drawers",VLOOKUP($B95,'Pwood &amp; PB List'!$B$4:$V$158,13,FALSE),IF('Summary Sheet'!$M$4="PB w/ PB Drawers",VLOOKUP($B95,'Pwood &amp; PB List'!$B$4:$V$158,17,FALSE))))</f>
        <v>528.885</v>
      </c>
      <c r="T95" s="154" t="str">
        <f t="shared" si="141"/>
        <v>MAG-W1830</v>
      </c>
      <c r="U95" s="204">
        <f>IF('Summary Sheet'!$M$4="Plywood",VLOOKUP($B95,'Pwood &amp; PB List'!$B$4:$V$158,9,FALSE),IF('Summary Sheet'!$M$4="PB w/ Wood Drawers",VLOOKUP($B95,'Pwood &amp; PB List'!$B$4:$V$158,13,FALSE),IF('Summary Sheet'!$M$4="PB w/ PB Drawers",VLOOKUP($B95,'Pwood &amp; PB List'!$B$4:$V$158,17,FALSE))))</f>
        <v>528.885</v>
      </c>
      <c r="V95" s="154" t="str">
        <f t="shared" si="142"/>
        <v>MAB-W1830</v>
      </c>
      <c r="W95" s="204">
        <f>IF('Summary Sheet'!$M$4="Plywood",VLOOKUP($B95,'Pwood &amp; PB List'!$B$4:$V$158,9,FALSE),IF('Summary Sheet'!$M$4="PB w/ Wood Drawers",VLOOKUP($B95,'Pwood &amp; PB List'!$B$4:$V$158,13,FALSE),IF('Summary Sheet'!$M$4="PB w/ PB Drawers",VLOOKUP($B95,'Pwood &amp; PB List'!$B$4:$V$158,17,FALSE))))</f>
        <v>528.885</v>
      </c>
      <c r="X95" s="205" t="str">
        <f t="shared" si="143"/>
        <v>GLB-W1830</v>
      </c>
      <c r="Y95" s="153">
        <v>1.0</v>
      </c>
      <c r="Z95" s="154"/>
      <c r="AA95" s="154"/>
      <c r="AB95" s="154"/>
      <c r="AC95" s="154"/>
      <c r="AD95" s="139"/>
      <c r="AE95" s="139"/>
      <c r="AF95" s="139"/>
      <c r="AG95" s="139"/>
      <c r="AH95" s="139"/>
      <c r="AI95" s="139"/>
      <c r="AJ95" s="139"/>
      <c r="AK95" s="139"/>
      <c r="AL95" s="139"/>
      <c r="AM95" s="139"/>
      <c r="AN95" s="139"/>
      <c r="AO95" s="139"/>
      <c r="AP95" s="139"/>
      <c r="AQ95" s="139"/>
      <c r="AR95" s="139"/>
      <c r="AS95" s="139"/>
    </row>
    <row r="96" ht="14.25" customHeight="1">
      <c r="A96" s="202" t="s">
        <v>701</v>
      </c>
      <c r="B96" s="203" t="s">
        <v>201</v>
      </c>
      <c r="C96" s="204">
        <f>IF('Summary Sheet'!$M$4="Plywood",VLOOKUP($B96,'Pwood &amp; PB List'!$B$4:$V$158,9,FALSE),IF('Summary Sheet'!$M$4="PB w/ Wood Drawers",VLOOKUP($B96,'Pwood &amp; PB List'!$B$4:$V$158,13,FALSE),IF('Summary Sheet'!$M$4="PB w/ PB Drawers",VLOOKUP($B96,'Pwood &amp; PB List'!$B$4:$V$158,17,FALSE))))</f>
        <v>606.51</v>
      </c>
      <c r="D96" s="205" t="str">
        <f t="shared" si="133"/>
        <v>GLW-W1836</v>
      </c>
      <c r="E96" s="204">
        <f>IF('Summary Sheet'!$M$4="Plywood",VLOOKUP($B96,'Pwood &amp; PB List'!$B$4:$V$158,10,FALSE),IF('Summary Sheet'!$M$4="PB w/ Wood Drawers",VLOOKUP($B96,'Pwood &amp; PB List'!$B$4:$V$158,14,FALSE),IF('Summary Sheet'!$M$4="PB w/ PB Drawers",VLOOKUP($B96,'Pwood &amp; PB List'!$B$4:$V$158,18,FALSE))))</f>
        <v>573.505</v>
      </c>
      <c r="F96" s="205" t="str">
        <f t="shared" si="134"/>
        <v>SLO-W1836</v>
      </c>
      <c r="G96" s="204">
        <f>IF('Summary Sheet'!$M$4="Plywood",VLOOKUP($B96,'Pwood &amp; PB List'!$B$4:$V$158,11,FALSE),IF('Summary Sheet'!$M$4="PB w/ Wood Drawers",VLOOKUP($B96,'Pwood &amp; PB List'!$B$4:$V$158,15,FALSE),IF('Summary Sheet'!$M$4="PB w/ PB Drawers",VLOOKUP($B96,'Pwood &amp; PB List'!$B$4:$V$158,19,FALSE))))</f>
        <v>538.43</v>
      </c>
      <c r="H96" s="205" t="str">
        <f t="shared" si="135"/>
        <v>BLW-W1836</v>
      </c>
      <c r="I96" s="204">
        <f>IF('Summary Sheet'!$M$4="Plywood",VLOOKUP($B96,'Pwood &amp; PB List'!$B$4:$V$158,10,FALSE),IF('Summary Sheet'!$M$4="PB w/ Wood Drawers",VLOOKUP($B96,'Pwood &amp; PB List'!$B$4:$V$158,14,FALSE),IF('Summary Sheet'!$M$4="PB w/ PB Drawers",VLOOKUP($B96,'Pwood &amp; PB List'!$B$4:$V$158,18,FALSE))))</f>
        <v>573.505</v>
      </c>
      <c r="J96" s="205" t="str">
        <f t="shared" si="136"/>
        <v>WEO-W1836</v>
      </c>
      <c r="K96" s="204">
        <f>IF('Summary Sheet'!$M$4="Plywood",VLOOKUP($B96,'Pwood &amp; PB List'!$B$4:$V$158,9,FALSE),IF('Summary Sheet'!$M$4="PB w/ Wood Drawers",VLOOKUP($B96,'Pwood &amp; PB List'!$B$4:$V$158,13,FALSE),IF('Summary Sheet'!$M$4="PB w/ PB Drawers",VLOOKUP($B96,'Pwood &amp; PB List'!$B$4:$V$158,17,FALSE))))</f>
        <v>606.51</v>
      </c>
      <c r="L96" s="205" t="str">
        <f t="shared" si="137"/>
        <v>GLG-W1836</v>
      </c>
      <c r="M96" s="204">
        <f>IF('Summary Sheet'!$M$4="Plywood",VLOOKUP($B96,'Pwood &amp; PB List'!$B$4:$V$158,12,FALSE),IF('Summary Sheet'!$M$4="PB w/ Wood Drawers",VLOOKUP($B96,'Pwood &amp; PB List'!$B$4:$V$158,16,FALSE),IF('Summary Sheet'!$M$4="PB w/ PB Drawers",VLOOKUP($B96,'Pwood &amp; PB List'!$B$4:$V$158,20,FALSE))))</f>
        <v>498.87</v>
      </c>
      <c r="N96" s="154" t="str">
        <f t="shared" si="138"/>
        <v>NAO-W1836</v>
      </c>
      <c r="O96" s="204">
        <f>IF('Summary Sheet'!$M$4="Plywood",VLOOKUP($B96,'Pwood &amp; PB List'!$B$4:$V$158,12,FALSE),IF('Summary Sheet'!$M$4="PB w/ Wood Drawers",VLOOKUP($B96,'Pwood &amp; PB List'!$B$4:$V$158,16,FALSE),IF('Summary Sheet'!$M$4="PB w/ PB Drawers",VLOOKUP($B96,'Pwood &amp; PB List'!$B$4:$V$158,20,FALSE))))</f>
        <v>498.87</v>
      </c>
      <c r="P96" s="154" t="str">
        <f t="shared" si="139"/>
        <v>WHO-W1836</v>
      </c>
      <c r="Q96" s="204">
        <f>IF('Summary Sheet'!$M$4="Plywood",VLOOKUP($B96,'Pwood &amp; PB List'!$B$4:$V$158,9,FALSE),IF('Summary Sheet'!$M$4="PB w/ Wood Drawers",VLOOKUP($B96,'Pwood &amp; PB List'!$B$4:$V$158,13,FALSE),IF('Summary Sheet'!$M$4="PB w/ PB Drawers",VLOOKUP($B96,'Pwood &amp; PB List'!$B$4:$V$158,17,FALSE))))</f>
        <v>606.51</v>
      </c>
      <c r="R96" s="154" t="str">
        <f t="shared" si="140"/>
        <v>MAW-W1836</v>
      </c>
      <c r="S96" s="204">
        <f>IF('Summary Sheet'!$M$4="Plywood",VLOOKUP($B96,'Pwood &amp; PB List'!$B$4:$V$158,9,FALSE),IF('Summary Sheet'!$M$4="PB w/ Wood Drawers",VLOOKUP($B96,'Pwood &amp; PB List'!$B$4:$V$158,13,FALSE),IF('Summary Sheet'!$M$4="PB w/ PB Drawers",VLOOKUP($B96,'Pwood &amp; PB List'!$B$4:$V$158,17,FALSE))))</f>
        <v>606.51</v>
      </c>
      <c r="T96" s="154" t="str">
        <f t="shared" si="141"/>
        <v>MAG-W1836</v>
      </c>
      <c r="U96" s="204">
        <f>IF('Summary Sheet'!$M$4="Plywood",VLOOKUP($B96,'Pwood &amp; PB List'!$B$4:$V$158,9,FALSE),IF('Summary Sheet'!$M$4="PB w/ Wood Drawers",VLOOKUP($B96,'Pwood &amp; PB List'!$B$4:$V$158,13,FALSE),IF('Summary Sheet'!$M$4="PB w/ PB Drawers",VLOOKUP($B96,'Pwood &amp; PB List'!$B$4:$V$158,17,FALSE))))</f>
        <v>606.51</v>
      </c>
      <c r="V96" s="154" t="str">
        <f t="shared" si="142"/>
        <v>MAB-W1836</v>
      </c>
      <c r="W96" s="204">
        <f>IF('Summary Sheet'!$M$4="Plywood",VLOOKUP($B96,'Pwood &amp; PB List'!$B$4:$V$158,9,FALSE),IF('Summary Sheet'!$M$4="PB w/ Wood Drawers",VLOOKUP($B96,'Pwood &amp; PB List'!$B$4:$V$158,13,FALSE),IF('Summary Sheet'!$M$4="PB w/ PB Drawers",VLOOKUP($B96,'Pwood &amp; PB List'!$B$4:$V$158,17,FALSE))))</f>
        <v>606.51</v>
      </c>
      <c r="X96" s="205" t="str">
        <f t="shared" si="143"/>
        <v>GLB-W1836</v>
      </c>
      <c r="Y96" s="153">
        <v>1.0</v>
      </c>
      <c r="Z96" s="154"/>
      <c r="AA96" s="154"/>
      <c r="AB96" s="154"/>
      <c r="AC96" s="154"/>
      <c r="AD96" s="139"/>
      <c r="AE96" s="139"/>
      <c r="AF96" s="139"/>
      <c r="AG96" s="139"/>
      <c r="AH96" s="139"/>
      <c r="AI96" s="139"/>
      <c r="AJ96" s="139"/>
      <c r="AK96" s="139"/>
      <c r="AL96" s="139"/>
      <c r="AM96" s="139"/>
      <c r="AN96" s="139"/>
      <c r="AO96" s="139"/>
      <c r="AP96" s="139"/>
      <c r="AQ96" s="139"/>
      <c r="AR96" s="139"/>
      <c r="AS96" s="139"/>
    </row>
    <row r="97" ht="14.25" customHeight="1">
      <c r="A97" s="202" t="s">
        <v>702</v>
      </c>
      <c r="B97" s="203" t="s">
        <v>239</v>
      </c>
      <c r="C97" s="204">
        <f>IF('Summary Sheet'!$M$4="Plywood",VLOOKUP($B97,'Pwood &amp; PB List'!$B$4:$V$158,9,FALSE),IF('Summary Sheet'!$M$4="PB w/ Wood Drawers",VLOOKUP($B97,'Pwood &amp; PB List'!$B$4:$V$158,13,FALSE),IF('Summary Sheet'!$M$4="PB w/ PB Drawers",VLOOKUP($B97,'Pwood &amp; PB List'!$B$4:$V$158,17,FALSE))))</f>
        <v>719.785</v>
      </c>
      <c r="D97" s="205" t="str">
        <f t="shared" si="133"/>
        <v>GLW-W1842</v>
      </c>
      <c r="E97" s="204">
        <f>IF('Summary Sheet'!$M$4="Plywood",VLOOKUP($B97,'Pwood &amp; PB List'!$B$4:$V$158,10,FALSE),IF('Summary Sheet'!$M$4="PB w/ Wood Drawers",VLOOKUP($B97,'Pwood &amp; PB List'!$B$4:$V$158,14,FALSE),IF('Summary Sheet'!$M$4="PB w/ PB Drawers",VLOOKUP($B97,'Pwood &amp; PB List'!$B$4:$V$158,18,FALSE))))</f>
        <v>681.375</v>
      </c>
      <c r="F97" s="205" t="str">
        <f t="shared" si="134"/>
        <v>SLO-W1842</v>
      </c>
      <c r="G97" s="204">
        <f>IF('Summary Sheet'!$M$4="Plywood",VLOOKUP($B97,'Pwood &amp; PB List'!$B$4:$V$158,11,FALSE),IF('Summary Sheet'!$M$4="PB w/ Wood Drawers",VLOOKUP($B97,'Pwood &amp; PB List'!$B$4:$V$158,15,FALSE),IF('Summary Sheet'!$M$4="PB w/ PB Drawers",VLOOKUP($B97,'Pwood &amp; PB List'!$B$4:$V$158,19,FALSE))))</f>
        <v>640.32</v>
      </c>
      <c r="H97" s="205" t="str">
        <f t="shared" si="135"/>
        <v>BLW-W1842</v>
      </c>
      <c r="I97" s="204">
        <f>IF('Summary Sheet'!$M$4="Plywood",VLOOKUP($B97,'Pwood &amp; PB List'!$B$4:$V$158,10,FALSE),IF('Summary Sheet'!$M$4="PB w/ Wood Drawers",VLOOKUP($B97,'Pwood &amp; PB List'!$B$4:$V$158,14,FALSE),IF('Summary Sheet'!$M$4="PB w/ PB Drawers",VLOOKUP($B97,'Pwood &amp; PB List'!$B$4:$V$158,18,FALSE))))</f>
        <v>681.375</v>
      </c>
      <c r="J97" s="205" t="str">
        <f t="shared" si="136"/>
        <v>WEO-W1842</v>
      </c>
      <c r="K97" s="204">
        <f>IF('Summary Sheet'!$M$4="Plywood",VLOOKUP($B97,'Pwood &amp; PB List'!$B$4:$V$158,9,FALSE),IF('Summary Sheet'!$M$4="PB w/ Wood Drawers",VLOOKUP($B97,'Pwood &amp; PB List'!$B$4:$V$158,13,FALSE),IF('Summary Sheet'!$M$4="PB w/ PB Drawers",VLOOKUP($B97,'Pwood &amp; PB List'!$B$4:$V$158,17,FALSE))))</f>
        <v>719.785</v>
      </c>
      <c r="L97" s="205" t="str">
        <f t="shared" si="137"/>
        <v>GLG-W1842</v>
      </c>
      <c r="M97" s="204">
        <f>IF('Summary Sheet'!$M$4="Plywood",VLOOKUP($B97,'Pwood &amp; PB List'!$B$4:$V$158,12,FALSE),IF('Summary Sheet'!$M$4="PB w/ Wood Drawers",VLOOKUP($B97,'Pwood &amp; PB List'!$B$4:$V$158,16,FALSE),IF('Summary Sheet'!$M$4="PB w/ PB Drawers",VLOOKUP($B97,'Pwood &amp; PB List'!$B$4:$V$158,20,FALSE))))</f>
        <v>594.09</v>
      </c>
      <c r="N97" s="154" t="str">
        <f t="shared" si="138"/>
        <v>NAO-W1842</v>
      </c>
      <c r="O97" s="204">
        <f>IF('Summary Sheet'!$M$4="Plywood",VLOOKUP($B97,'Pwood &amp; PB List'!$B$4:$V$158,12,FALSE),IF('Summary Sheet'!$M$4="PB w/ Wood Drawers",VLOOKUP($B97,'Pwood &amp; PB List'!$B$4:$V$158,16,FALSE),IF('Summary Sheet'!$M$4="PB w/ PB Drawers",VLOOKUP($B97,'Pwood &amp; PB List'!$B$4:$V$158,20,FALSE))))</f>
        <v>594.09</v>
      </c>
      <c r="P97" s="154" t="str">
        <f t="shared" si="139"/>
        <v>WHO-W1842</v>
      </c>
      <c r="Q97" s="204">
        <f>IF('Summary Sheet'!$M$4="Plywood",VLOOKUP($B97,'Pwood &amp; PB List'!$B$4:$V$158,9,FALSE),IF('Summary Sheet'!$M$4="PB w/ Wood Drawers",VLOOKUP($B97,'Pwood &amp; PB List'!$B$4:$V$158,13,FALSE),IF('Summary Sheet'!$M$4="PB w/ PB Drawers",VLOOKUP($B97,'Pwood &amp; PB List'!$B$4:$V$158,17,FALSE))))</f>
        <v>719.785</v>
      </c>
      <c r="R97" s="154" t="str">
        <f t="shared" si="140"/>
        <v>MAW-W1842</v>
      </c>
      <c r="S97" s="204">
        <f>IF('Summary Sheet'!$M$4="Plywood",VLOOKUP($B97,'Pwood &amp; PB List'!$B$4:$V$158,9,FALSE),IF('Summary Sheet'!$M$4="PB w/ Wood Drawers",VLOOKUP($B97,'Pwood &amp; PB List'!$B$4:$V$158,13,FALSE),IF('Summary Sheet'!$M$4="PB w/ PB Drawers",VLOOKUP($B97,'Pwood &amp; PB List'!$B$4:$V$158,17,FALSE))))</f>
        <v>719.785</v>
      </c>
      <c r="T97" s="154" t="str">
        <f t="shared" si="141"/>
        <v>MAG-W1842</v>
      </c>
      <c r="U97" s="204">
        <f>IF('Summary Sheet'!$M$4="Plywood",VLOOKUP($B97,'Pwood &amp; PB List'!$B$4:$V$158,9,FALSE),IF('Summary Sheet'!$M$4="PB w/ Wood Drawers",VLOOKUP($B97,'Pwood &amp; PB List'!$B$4:$V$158,13,FALSE),IF('Summary Sheet'!$M$4="PB w/ PB Drawers",VLOOKUP($B97,'Pwood &amp; PB List'!$B$4:$V$158,17,FALSE))))</f>
        <v>719.785</v>
      </c>
      <c r="V97" s="154" t="str">
        <f t="shared" si="142"/>
        <v>MAB-W1842</v>
      </c>
      <c r="W97" s="204">
        <f>IF('Summary Sheet'!$M$4="Plywood",VLOOKUP($B97,'Pwood &amp; PB List'!$B$4:$V$158,9,FALSE),IF('Summary Sheet'!$M$4="PB w/ Wood Drawers",VLOOKUP($B97,'Pwood &amp; PB List'!$B$4:$V$158,13,FALSE),IF('Summary Sheet'!$M$4="PB w/ PB Drawers",VLOOKUP($B97,'Pwood &amp; PB List'!$B$4:$V$158,17,FALSE))))</f>
        <v>719.785</v>
      </c>
      <c r="X97" s="205" t="str">
        <f t="shared" si="143"/>
        <v>GLB-W1842</v>
      </c>
      <c r="Y97" s="153">
        <v>1.0</v>
      </c>
      <c r="Z97" s="154"/>
      <c r="AA97" s="154"/>
      <c r="AB97" s="154"/>
      <c r="AC97" s="154"/>
      <c r="AD97" s="139"/>
      <c r="AE97" s="139"/>
      <c r="AF97" s="139"/>
      <c r="AG97" s="139"/>
      <c r="AH97" s="139"/>
      <c r="AI97" s="139"/>
      <c r="AJ97" s="139"/>
      <c r="AK97" s="139"/>
      <c r="AL97" s="139"/>
      <c r="AM97" s="139"/>
      <c r="AN97" s="139"/>
      <c r="AO97" s="139"/>
      <c r="AP97" s="139"/>
      <c r="AQ97" s="139"/>
      <c r="AR97" s="139"/>
      <c r="AS97" s="139"/>
    </row>
    <row r="98" ht="14.25" customHeight="1">
      <c r="A98" s="202" t="s">
        <v>703</v>
      </c>
      <c r="B98" s="203" t="s">
        <v>175</v>
      </c>
      <c r="C98" s="204">
        <f>IF('Summary Sheet'!$M$4="Plywood",VLOOKUP($B98,'Pwood &amp; PB List'!$B$4:$V$158,9,FALSE),IF('Summary Sheet'!$M$4="PB w/ Wood Drawers",VLOOKUP($B98,'Pwood &amp; PB List'!$B$4:$V$158,13,FALSE),IF('Summary Sheet'!$M$4="PB w/ PB Drawers",VLOOKUP($B98,'Pwood &amp; PB List'!$B$4:$V$158,17,FALSE))))</f>
        <v>592.825</v>
      </c>
      <c r="D98" s="205" t="str">
        <f t="shared" si="133"/>
        <v>GLW-W2130</v>
      </c>
      <c r="E98" s="204">
        <f>IF('Summary Sheet'!$M$4="Plywood",VLOOKUP($B98,'Pwood &amp; PB List'!$B$4:$V$158,10,FALSE),IF('Summary Sheet'!$M$4="PB w/ Wood Drawers",VLOOKUP($B98,'Pwood &amp; PB List'!$B$4:$V$158,14,FALSE),IF('Summary Sheet'!$M$4="PB w/ PB Drawers",VLOOKUP($B98,'Pwood &amp; PB List'!$B$4:$V$158,18,FALSE))))</f>
        <v>560.74</v>
      </c>
      <c r="F98" s="205" t="str">
        <f t="shared" si="134"/>
        <v>SLO-W2130</v>
      </c>
      <c r="G98" s="204">
        <f>IF('Summary Sheet'!$M$4="Plywood",VLOOKUP($B98,'Pwood &amp; PB List'!$B$4:$V$158,11,FALSE),IF('Summary Sheet'!$M$4="PB w/ Wood Drawers",VLOOKUP($B98,'Pwood &amp; PB List'!$B$4:$V$158,15,FALSE),IF('Summary Sheet'!$M$4="PB w/ PB Drawers",VLOOKUP($B98,'Pwood &amp; PB List'!$B$4:$V$158,19,FALSE))))</f>
        <v>526.585</v>
      </c>
      <c r="H98" s="205" t="str">
        <f t="shared" si="135"/>
        <v>BLW-W2130</v>
      </c>
      <c r="I98" s="204">
        <f>IF('Summary Sheet'!$M$4="Plywood",VLOOKUP($B98,'Pwood &amp; PB List'!$B$4:$V$158,10,FALSE),IF('Summary Sheet'!$M$4="PB w/ Wood Drawers",VLOOKUP($B98,'Pwood &amp; PB List'!$B$4:$V$158,14,FALSE),IF('Summary Sheet'!$M$4="PB w/ PB Drawers",VLOOKUP($B98,'Pwood &amp; PB List'!$B$4:$V$158,18,FALSE))))</f>
        <v>560.74</v>
      </c>
      <c r="J98" s="205" t="str">
        <f t="shared" si="136"/>
        <v>WEO-W2130</v>
      </c>
      <c r="K98" s="204">
        <f>IF('Summary Sheet'!$M$4="Plywood",VLOOKUP($B98,'Pwood &amp; PB List'!$B$4:$V$158,9,FALSE),IF('Summary Sheet'!$M$4="PB w/ Wood Drawers",VLOOKUP($B98,'Pwood &amp; PB List'!$B$4:$V$158,13,FALSE),IF('Summary Sheet'!$M$4="PB w/ PB Drawers",VLOOKUP($B98,'Pwood &amp; PB List'!$B$4:$V$158,17,FALSE))))</f>
        <v>592.825</v>
      </c>
      <c r="L98" s="205" t="str">
        <f t="shared" si="137"/>
        <v>GLG-W2130</v>
      </c>
      <c r="M98" s="204">
        <f>IF('Summary Sheet'!$M$4="Plywood",VLOOKUP($B98,'Pwood &amp; PB List'!$B$4:$V$158,12,FALSE),IF('Summary Sheet'!$M$4="PB w/ Wood Drawers",VLOOKUP($B98,'Pwood &amp; PB List'!$B$4:$V$158,16,FALSE),IF('Summary Sheet'!$M$4="PB w/ PB Drawers",VLOOKUP($B98,'Pwood &amp; PB List'!$B$4:$V$158,20,FALSE))))</f>
        <v>488.06</v>
      </c>
      <c r="N98" s="154" t="str">
        <f t="shared" si="138"/>
        <v>NAO-W2130</v>
      </c>
      <c r="O98" s="204">
        <f>IF('Summary Sheet'!$M$4="Plywood",VLOOKUP($B98,'Pwood &amp; PB List'!$B$4:$V$158,12,FALSE),IF('Summary Sheet'!$M$4="PB w/ Wood Drawers",VLOOKUP($B98,'Pwood &amp; PB List'!$B$4:$V$158,16,FALSE),IF('Summary Sheet'!$M$4="PB w/ PB Drawers",VLOOKUP($B98,'Pwood &amp; PB List'!$B$4:$V$158,20,FALSE))))</f>
        <v>488.06</v>
      </c>
      <c r="P98" s="154" t="str">
        <f t="shared" si="139"/>
        <v>WHO-W2130</v>
      </c>
      <c r="Q98" s="204">
        <f>IF('Summary Sheet'!$M$4="Plywood",VLOOKUP($B98,'Pwood &amp; PB List'!$B$4:$V$158,9,FALSE),IF('Summary Sheet'!$M$4="PB w/ Wood Drawers",VLOOKUP($B98,'Pwood &amp; PB List'!$B$4:$V$158,13,FALSE),IF('Summary Sheet'!$M$4="PB w/ PB Drawers",VLOOKUP($B98,'Pwood &amp; PB List'!$B$4:$V$158,17,FALSE))))</f>
        <v>592.825</v>
      </c>
      <c r="R98" s="154" t="str">
        <f t="shared" si="140"/>
        <v>MAW-W2130</v>
      </c>
      <c r="S98" s="204">
        <f>IF('Summary Sheet'!$M$4="Plywood",VLOOKUP($B98,'Pwood &amp; PB List'!$B$4:$V$158,9,FALSE),IF('Summary Sheet'!$M$4="PB w/ Wood Drawers",VLOOKUP($B98,'Pwood &amp; PB List'!$B$4:$V$158,13,FALSE),IF('Summary Sheet'!$M$4="PB w/ PB Drawers",VLOOKUP($B98,'Pwood &amp; PB List'!$B$4:$V$158,17,FALSE))))</f>
        <v>592.825</v>
      </c>
      <c r="T98" s="154" t="str">
        <f t="shared" si="141"/>
        <v>MAG-W2130</v>
      </c>
      <c r="U98" s="204">
        <f>IF('Summary Sheet'!$M$4="Plywood",VLOOKUP($B98,'Pwood &amp; PB List'!$B$4:$V$158,9,FALSE),IF('Summary Sheet'!$M$4="PB w/ Wood Drawers",VLOOKUP($B98,'Pwood &amp; PB List'!$B$4:$V$158,13,FALSE),IF('Summary Sheet'!$M$4="PB w/ PB Drawers",VLOOKUP($B98,'Pwood &amp; PB List'!$B$4:$V$158,17,FALSE))))</f>
        <v>592.825</v>
      </c>
      <c r="V98" s="154" t="str">
        <f t="shared" si="142"/>
        <v>MAB-W2130</v>
      </c>
      <c r="W98" s="204">
        <f>IF('Summary Sheet'!$M$4="Plywood",VLOOKUP($B98,'Pwood &amp; PB List'!$B$4:$V$158,9,FALSE),IF('Summary Sheet'!$M$4="PB w/ Wood Drawers",VLOOKUP($B98,'Pwood &amp; PB List'!$B$4:$V$158,13,FALSE),IF('Summary Sheet'!$M$4="PB w/ PB Drawers",VLOOKUP($B98,'Pwood &amp; PB List'!$B$4:$V$158,17,FALSE))))</f>
        <v>592.825</v>
      </c>
      <c r="X98" s="205" t="str">
        <f t="shared" si="143"/>
        <v>GLB-W2130</v>
      </c>
      <c r="Y98" s="153">
        <v>1.0</v>
      </c>
      <c r="Z98" s="154"/>
      <c r="AA98" s="154"/>
      <c r="AB98" s="154"/>
      <c r="AC98" s="154"/>
      <c r="AD98" s="139"/>
      <c r="AE98" s="139"/>
      <c r="AF98" s="139"/>
      <c r="AG98" s="139"/>
      <c r="AH98" s="139"/>
      <c r="AI98" s="139"/>
      <c r="AJ98" s="139"/>
      <c r="AK98" s="139"/>
      <c r="AL98" s="139"/>
      <c r="AM98" s="139"/>
      <c r="AN98" s="139"/>
      <c r="AO98" s="139"/>
      <c r="AP98" s="139"/>
      <c r="AQ98" s="139"/>
      <c r="AR98" s="139"/>
      <c r="AS98" s="139"/>
    </row>
    <row r="99" ht="14.25" customHeight="1">
      <c r="A99" s="202" t="s">
        <v>704</v>
      </c>
      <c r="B99" s="203" t="s">
        <v>205</v>
      </c>
      <c r="C99" s="204">
        <f>IF('Summary Sheet'!$M$4="Plywood",VLOOKUP($B99,'Pwood &amp; PB List'!$B$4:$V$158,9,FALSE),IF('Summary Sheet'!$M$4="PB w/ Wood Drawers",VLOOKUP($B99,'Pwood &amp; PB List'!$B$4:$V$158,13,FALSE),IF('Summary Sheet'!$M$4="PB w/ PB Drawers",VLOOKUP($B99,'Pwood &amp; PB List'!$B$4:$V$158,17,FALSE))))</f>
        <v>678.96</v>
      </c>
      <c r="D99" s="205" t="str">
        <f t="shared" si="133"/>
        <v>GLW-W2136</v>
      </c>
      <c r="E99" s="204">
        <f>IF('Summary Sheet'!$M$4="Plywood",VLOOKUP($B99,'Pwood &amp; PB List'!$B$4:$V$158,10,FALSE),IF('Summary Sheet'!$M$4="PB w/ Wood Drawers",VLOOKUP($B99,'Pwood &amp; PB List'!$B$4:$V$158,14,FALSE),IF('Summary Sheet'!$M$4="PB w/ PB Drawers",VLOOKUP($B99,'Pwood &amp; PB List'!$B$4:$V$158,18,FALSE))))</f>
        <v>640.435</v>
      </c>
      <c r="F99" s="205" t="str">
        <f t="shared" si="134"/>
        <v>SLO-W2136</v>
      </c>
      <c r="G99" s="204">
        <f>IF('Summary Sheet'!$M$4="Plywood",VLOOKUP($B99,'Pwood &amp; PB List'!$B$4:$V$158,11,FALSE),IF('Summary Sheet'!$M$4="PB w/ Wood Drawers",VLOOKUP($B99,'Pwood &amp; PB List'!$B$4:$V$158,15,FALSE),IF('Summary Sheet'!$M$4="PB w/ PB Drawers",VLOOKUP($B99,'Pwood &amp; PB List'!$B$4:$V$158,19,FALSE))))</f>
        <v>599.38</v>
      </c>
      <c r="H99" s="205" t="str">
        <f t="shared" si="135"/>
        <v>BLW-W2136</v>
      </c>
      <c r="I99" s="204">
        <f>IF('Summary Sheet'!$M$4="Plywood",VLOOKUP($B99,'Pwood &amp; PB List'!$B$4:$V$158,10,FALSE),IF('Summary Sheet'!$M$4="PB w/ Wood Drawers",VLOOKUP($B99,'Pwood &amp; PB List'!$B$4:$V$158,14,FALSE),IF('Summary Sheet'!$M$4="PB w/ PB Drawers",VLOOKUP($B99,'Pwood &amp; PB List'!$B$4:$V$158,18,FALSE))))</f>
        <v>640.435</v>
      </c>
      <c r="J99" s="205" t="str">
        <f t="shared" si="136"/>
        <v>WEO-W2136</v>
      </c>
      <c r="K99" s="204">
        <f>IF('Summary Sheet'!$M$4="Plywood",VLOOKUP($B99,'Pwood &amp; PB List'!$B$4:$V$158,9,FALSE),IF('Summary Sheet'!$M$4="PB w/ Wood Drawers",VLOOKUP($B99,'Pwood &amp; PB List'!$B$4:$V$158,13,FALSE),IF('Summary Sheet'!$M$4="PB w/ PB Drawers",VLOOKUP($B99,'Pwood &amp; PB List'!$B$4:$V$158,17,FALSE))))</f>
        <v>678.96</v>
      </c>
      <c r="L99" s="205" t="str">
        <f t="shared" si="137"/>
        <v>GLG-W2136</v>
      </c>
      <c r="M99" s="204">
        <f>IF('Summary Sheet'!$M$4="Plywood",VLOOKUP($B99,'Pwood &amp; PB List'!$B$4:$V$158,12,FALSE),IF('Summary Sheet'!$M$4="PB w/ Wood Drawers",VLOOKUP($B99,'Pwood &amp; PB List'!$B$4:$V$158,16,FALSE),IF('Summary Sheet'!$M$4="PB w/ PB Drawers",VLOOKUP($B99,'Pwood &amp; PB List'!$B$4:$V$158,20,FALSE))))</f>
        <v>553.265</v>
      </c>
      <c r="N99" s="154" t="str">
        <f t="shared" si="138"/>
        <v>NAO-W2136</v>
      </c>
      <c r="O99" s="204">
        <f>IF('Summary Sheet'!$M$4="Plywood",VLOOKUP($B99,'Pwood &amp; PB List'!$B$4:$V$158,12,FALSE),IF('Summary Sheet'!$M$4="PB w/ Wood Drawers",VLOOKUP($B99,'Pwood &amp; PB List'!$B$4:$V$158,16,FALSE),IF('Summary Sheet'!$M$4="PB w/ PB Drawers",VLOOKUP($B99,'Pwood &amp; PB List'!$B$4:$V$158,20,FALSE))))</f>
        <v>553.265</v>
      </c>
      <c r="P99" s="154" t="str">
        <f t="shared" si="139"/>
        <v>WHO-W2136</v>
      </c>
      <c r="Q99" s="204">
        <f>IF('Summary Sheet'!$M$4="Plywood",VLOOKUP($B99,'Pwood &amp; PB List'!$B$4:$V$158,9,FALSE),IF('Summary Sheet'!$M$4="PB w/ Wood Drawers",VLOOKUP($B99,'Pwood &amp; PB List'!$B$4:$V$158,13,FALSE),IF('Summary Sheet'!$M$4="PB w/ PB Drawers",VLOOKUP($B99,'Pwood &amp; PB List'!$B$4:$V$158,17,FALSE))))</f>
        <v>678.96</v>
      </c>
      <c r="R99" s="154" t="str">
        <f t="shared" si="140"/>
        <v>MAW-W2136</v>
      </c>
      <c r="S99" s="204">
        <f>IF('Summary Sheet'!$M$4="Plywood",VLOOKUP($B99,'Pwood &amp; PB List'!$B$4:$V$158,9,FALSE),IF('Summary Sheet'!$M$4="PB w/ Wood Drawers",VLOOKUP($B99,'Pwood &amp; PB List'!$B$4:$V$158,13,FALSE),IF('Summary Sheet'!$M$4="PB w/ PB Drawers",VLOOKUP($B99,'Pwood &amp; PB List'!$B$4:$V$158,17,FALSE))))</f>
        <v>678.96</v>
      </c>
      <c r="T99" s="154" t="str">
        <f t="shared" si="141"/>
        <v>MAG-W2136</v>
      </c>
      <c r="U99" s="204">
        <f>IF('Summary Sheet'!$M$4="Plywood",VLOOKUP($B99,'Pwood &amp; PB List'!$B$4:$V$158,9,FALSE),IF('Summary Sheet'!$M$4="PB w/ Wood Drawers",VLOOKUP($B99,'Pwood &amp; PB List'!$B$4:$V$158,13,FALSE),IF('Summary Sheet'!$M$4="PB w/ PB Drawers",VLOOKUP($B99,'Pwood &amp; PB List'!$B$4:$V$158,17,FALSE))))</f>
        <v>678.96</v>
      </c>
      <c r="V99" s="154" t="str">
        <f t="shared" si="142"/>
        <v>MAB-W2136</v>
      </c>
      <c r="W99" s="204">
        <f>IF('Summary Sheet'!$M$4="Plywood",VLOOKUP($B99,'Pwood &amp; PB List'!$B$4:$V$158,9,FALSE),IF('Summary Sheet'!$M$4="PB w/ Wood Drawers",VLOOKUP($B99,'Pwood &amp; PB List'!$B$4:$V$158,13,FALSE),IF('Summary Sheet'!$M$4="PB w/ PB Drawers",VLOOKUP($B99,'Pwood &amp; PB List'!$B$4:$V$158,17,FALSE))))</f>
        <v>678.96</v>
      </c>
      <c r="X99" s="205" t="str">
        <f t="shared" si="143"/>
        <v>GLB-W2136</v>
      </c>
      <c r="Y99" s="153">
        <v>1.0</v>
      </c>
      <c r="Z99" s="154"/>
      <c r="AA99" s="154"/>
      <c r="AB99" s="154"/>
      <c r="AC99" s="154"/>
      <c r="AD99" s="139"/>
      <c r="AE99" s="139"/>
      <c r="AF99" s="139"/>
      <c r="AG99" s="139"/>
      <c r="AH99" s="139"/>
      <c r="AI99" s="139"/>
      <c r="AJ99" s="139"/>
      <c r="AK99" s="139"/>
      <c r="AL99" s="139"/>
      <c r="AM99" s="139"/>
      <c r="AN99" s="139"/>
      <c r="AO99" s="139"/>
      <c r="AP99" s="139"/>
      <c r="AQ99" s="139"/>
      <c r="AR99" s="139"/>
      <c r="AS99" s="139"/>
    </row>
    <row r="100" ht="14.25" customHeight="1">
      <c r="A100" s="202" t="s">
        <v>705</v>
      </c>
      <c r="B100" s="203" t="s">
        <v>247</v>
      </c>
      <c r="C100" s="204">
        <f>IF('Summary Sheet'!$M$4="Plywood",VLOOKUP($B100,'Pwood &amp; PB List'!$B$4:$V$158,9,FALSE),IF('Summary Sheet'!$M$4="PB w/ Wood Drawers",VLOOKUP($B100,'Pwood &amp; PB List'!$B$4:$V$158,13,FALSE),IF('Summary Sheet'!$M$4="PB w/ PB Drawers",VLOOKUP($B100,'Pwood &amp; PB List'!$B$4:$V$158,17,FALSE))))</f>
        <v>805.345</v>
      </c>
      <c r="D100" s="205" t="str">
        <f t="shared" si="133"/>
        <v>GLW-W2142</v>
      </c>
      <c r="E100" s="204">
        <f>IF('Summary Sheet'!$M$4="Plywood",VLOOKUP($B100,'Pwood &amp; PB List'!$B$4:$V$158,10,FALSE),IF('Summary Sheet'!$M$4="PB w/ Wood Drawers",VLOOKUP($B100,'Pwood &amp; PB List'!$B$4:$V$158,14,FALSE),IF('Summary Sheet'!$M$4="PB w/ PB Drawers",VLOOKUP($B100,'Pwood &amp; PB List'!$B$4:$V$158,18,FALSE))))</f>
        <v>760.495</v>
      </c>
      <c r="F100" s="205" t="str">
        <f t="shared" si="134"/>
        <v>SLO-W2142</v>
      </c>
      <c r="G100" s="204">
        <f>IF('Summary Sheet'!$M$4="Plywood",VLOOKUP($B100,'Pwood &amp; PB List'!$B$4:$V$158,11,FALSE),IF('Summary Sheet'!$M$4="PB w/ Wood Drawers",VLOOKUP($B100,'Pwood &amp; PB List'!$B$4:$V$158,15,FALSE),IF('Summary Sheet'!$M$4="PB w/ PB Drawers",VLOOKUP($B100,'Pwood &amp; PB List'!$B$4:$V$158,19,FALSE))))</f>
        <v>712.54</v>
      </c>
      <c r="H100" s="205" t="str">
        <f t="shared" si="135"/>
        <v>BLW-W2142</v>
      </c>
      <c r="I100" s="204">
        <f>IF('Summary Sheet'!$M$4="Plywood",VLOOKUP($B100,'Pwood &amp; PB List'!$B$4:$V$158,10,FALSE),IF('Summary Sheet'!$M$4="PB w/ Wood Drawers",VLOOKUP($B100,'Pwood &amp; PB List'!$B$4:$V$158,14,FALSE),IF('Summary Sheet'!$M$4="PB w/ PB Drawers",VLOOKUP($B100,'Pwood &amp; PB List'!$B$4:$V$158,18,FALSE))))</f>
        <v>760.495</v>
      </c>
      <c r="J100" s="205" t="str">
        <f t="shared" si="136"/>
        <v>WEO-W2142</v>
      </c>
      <c r="K100" s="204">
        <f>IF('Summary Sheet'!$M$4="Plywood",VLOOKUP($B100,'Pwood &amp; PB List'!$B$4:$V$158,9,FALSE),IF('Summary Sheet'!$M$4="PB w/ Wood Drawers",VLOOKUP($B100,'Pwood &amp; PB List'!$B$4:$V$158,13,FALSE),IF('Summary Sheet'!$M$4="PB w/ PB Drawers",VLOOKUP($B100,'Pwood &amp; PB List'!$B$4:$V$158,17,FALSE))))</f>
        <v>805.345</v>
      </c>
      <c r="L100" s="205" t="str">
        <f t="shared" si="137"/>
        <v>GLG-W2142</v>
      </c>
      <c r="M100" s="204">
        <f>IF('Summary Sheet'!$M$4="Plywood",VLOOKUP($B100,'Pwood &amp; PB List'!$B$4:$V$158,12,FALSE),IF('Summary Sheet'!$M$4="PB w/ Wood Drawers",VLOOKUP($B100,'Pwood &amp; PB List'!$B$4:$V$158,16,FALSE),IF('Summary Sheet'!$M$4="PB w/ PB Drawers",VLOOKUP($B100,'Pwood &amp; PB List'!$B$4:$V$158,20,FALSE))))</f>
        <v>658.605</v>
      </c>
      <c r="N100" s="154" t="str">
        <f t="shared" si="138"/>
        <v>NAO-W2142</v>
      </c>
      <c r="O100" s="204">
        <f>IF('Summary Sheet'!$M$4="Plywood",VLOOKUP($B100,'Pwood &amp; PB List'!$B$4:$V$158,12,FALSE),IF('Summary Sheet'!$M$4="PB w/ Wood Drawers",VLOOKUP($B100,'Pwood &amp; PB List'!$B$4:$V$158,16,FALSE),IF('Summary Sheet'!$M$4="PB w/ PB Drawers",VLOOKUP($B100,'Pwood &amp; PB List'!$B$4:$V$158,20,FALSE))))</f>
        <v>658.605</v>
      </c>
      <c r="P100" s="154" t="str">
        <f t="shared" si="139"/>
        <v>WHO-W2142</v>
      </c>
      <c r="Q100" s="204">
        <f>IF('Summary Sheet'!$M$4="Plywood",VLOOKUP($B100,'Pwood &amp; PB List'!$B$4:$V$158,9,FALSE),IF('Summary Sheet'!$M$4="PB w/ Wood Drawers",VLOOKUP($B100,'Pwood &amp; PB List'!$B$4:$V$158,13,FALSE),IF('Summary Sheet'!$M$4="PB w/ PB Drawers",VLOOKUP($B100,'Pwood &amp; PB List'!$B$4:$V$158,17,FALSE))))</f>
        <v>805.345</v>
      </c>
      <c r="R100" s="154" t="str">
        <f t="shared" si="140"/>
        <v>MAW-W2142</v>
      </c>
      <c r="S100" s="204">
        <f>IF('Summary Sheet'!$M$4="Plywood",VLOOKUP($B100,'Pwood &amp; PB List'!$B$4:$V$158,9,FALSE),IF('Summary Sheet'!$M$4="PB w/ Wood Drawers",VLOOKUP($B100,'Pwood &amp; PB List'!$B$4:$V$158,13,FALSE),IF('Summary Sheet'!$M$4="PB w/ PB Drawers",VLOOKUP($B100,'Pwood &amp; PB List'!$B$4:$V$158,17,FALSE))))</f>
        <v>805.345</v>
      </c>
      <c r="T100" s="154" t="str">
        <f t="shared" si="141"/>
        <v>MAG-W2142</v>
      </c>
      <c r="U100" s="204">
        <f>IF('Summary Sheet'!$M$4="Plywood",VLOOKUP($B100,'Pwood &amp; PB List'!$B$4:$V$158,9,FALSE),IF('Summary Sheet'!$M$4="PB w/ Wood Drawers",VLOOKUP($B100,'Pwood &amp; PB List'!$B$4:$V$158,13,FALSE),IF('Summary Sheet'!$M$4="PB w/ PB Drawers",VLOOKUP($B100,'Pwood &amp; PB List'!$B$4:$V$158,17,FALSE))))</f>
        <v>805.345</v>
      </c>
      <c r="V100" s="154" t="str">
        <f t="shared" si="142"/>
        <v>MAB-W2142</v>
      </c>
      <c r="W100" s="204">
        <f>IF('Summary Sheet'!$M$4="Plywood",VLOOKUP($B100,'Pwood &amp; PB List'!$B$4:$V$158,9,FALSE),IF('Summary Sheet'!$M$4="PB w/ Wood Drawers",VLOOKUP($B100,'Pwood &amp; PB List'!$B$4:$V$158,13,FALSE),IF('Summary Sheet'!$M$4="PB w/ PB Drawers",VLOOKUP($B100,'Pwood &amp; PB List'!$B$4:$V$158,17,FALSE))))</f>
        <v>805.345</v>
      </c>
      <c r="X100" s="205" t="str">
        <f t="shared" si="143"/>
        <v>GLB-W2142</v>
      </c>
      <c r="Y100" s="153">
        <v>1.0</v>
      </c>
      <c r="Z100" s="154"/>
      <c r="AA100" s="154"/>
      <c r="AB100" s="154"/>
      <c r="AC100" s="154"/>
      <c r="AD100" s="139"/>
      <c r="AE100" s="139"/>
      <c r="AF100" s="139"/>
      <c r="AG100" s="139"/>
      <c r="AH100" s="139"/>
      <c r="AI100" s="139"/>
      <c r="AJ100" s="139"/>
      <c r="AK100" s="139"/>
      <c r="AL100" s="139"/>
      <c r="AM100" s="139"/>
      <c r="AN100" s="139"/>
      <c r="AO100" s="139"/>
      <c r="AP100" s="139"/>
      <c r="AQ100" s="139"/>
      <c r="AR100" s="139"/>
      <c r="AS100" s="139"/>
    </row>
    <row r="101" ht="14.25" customHeight="1">
      <c r="A101" s="202" t="s">
        <v>706</v>
      </c>
      <c r="B101" s="203" t="s">
        <v>177</v>
      </c>
      <c r="C101" s="204">
        <f>IF('Summary Sheet'!$M$4="Plywood",VLOOKUP($B101,'Pwood &amp; PB List'!$B$4:$V$158,9,FALSE),IF('Summary Sheet'!$M$4="PB w/ Wood Drawers",VLOOKUP($B101,'Pwood &amp; PB List'!$B$4:$V$158,13,FALSE),IF('Summary Sheet'!$M$4="PB w/ PB Drawers",VLOOKUP($B101,'Pwood &amp; PB List'!$B$4:$V$158,17,FALSE))))</f>
        <v>673.67</v>
      </c>
      <c r="D101" s="205" t="str">
        <f t="shared" si="133"/>
        <v>GLW-W2430</v>
      </c>
      <c r="E101" s="204">
        <f>IF('Summary Sheet'!$M$4="Plywood",VLOOKUP($B101,'Pwood &amp; PB List'!$B$4:$V$158,10,FALSE),IF('Summary Sheet'!$M$4="PB w/ Wood Drawers",VLOOKUP($B101,'Pwood &amp; PB List'!$B$4:$V$158,14,FALSE),IF('Summary Sheet'!$M$4="PB w/ PB Drawers",VLOOKUP($B101,'Pwood &amp; PB List'!$B$4:$V$158,18,FALSE))))</f>
        <v>637.215</v>
      </c>
      <c r="F101" s="205" t="str">
        <f t="shared" si="134"/>
        <v>SLO-W2430</v>
      </c>
      <c r="G101" s="204">
        <f>IF('Summary Sheet'!$M$4="Plywood",VLOOKUP($B101,'Pwood &amp; PB List'!$B$4:$V$158,11,FALSE),IF('Summary Sheet'!$M$4="PB w/ Wood Drawers",VLOOKUP($B101,'Pwood &amp; PB List'!$B$4:$V$158,15,FALSE),IF('Summary Sheet'!$M$4="PB w/ PB Drawers",VLOOKUP($B101,'Pwood &amp; PB List'!$B$4:$V$158,19,FALSE))))</f>
        <v>598.345</v>
      </c>
      <c r="H101" s="205" t="str">
        <f t="shared" si="135"/>
        <v>BLW-W2430</v>
      </c>
      <c r="I101" s="204">
        <f>IF('Summary Sheet'!$M$4="Plywood",VLOOKUP($B101,'Pwood &amp; PB List'!$B$4:$V$158,10,FALSE),IF('Summary Sheet'!$M$4="PB w/ Wood Drawers",VLOOKUP($B101,'Pwood &amp; PB List'!$B$4:$V$158,14,FALSE),IF('Summary Sheet'!$M$4="PB w/ PB Drawers",VLOOKUP($B101,'Pwood &amp; PB List'!$B$4:$V$158,18,FALSE))))</f>
        <v>637.215</v>
      </c>
      <c r="J101" s="205" t="str">
        <f t="shared" si="136"/>
        <v>WEO-W2430</v>
      </c>
      <c r="K101" s="204">
        <f>IF('Summary Sheet'!$M$4="Plywood",VLOOKUP($B101,'Pwood &amp; PB List'!$B$4:$V$158,9,FALSE),IF('Summary Sheet'!$M$4="PB w/ Wood Drawers",VLOOKUP($B101,'Pwood &amp; PB List'!$B$4:$V$158,13,FALSE),IF('Summary Sheet'!$M$4="PB w/ PB Drawers",VLOOKUP($B101,'Pwood &amp; PB List'!$B$4:$V$158,17,FALSE))))</f>
        <v>673.67</v>
      </c>
      <c r="L101" s="205" t="str">
        <f t="shared" si="137"/>
        <v>GLG-W2430</v>
      </c>
      <c r="M101" s="204">
        <f>IF('Summary Sheet'!$M$4="Plywood",VLOOKUP($B101,'Pwood &amp; PB List'!$B$4:$V$158,12,FALSE),IF('Summary Sheet'!$M$4="PB w/ Wood Drawers",VLOOKUP($B101,'Pwood &amp; PB List'!$B$4:$V$158,16,FALSE),IF('Summary Sheet'!$M$4="PB w/ PB Drawers",VLOOKUP($B101,'Pwood &amp; PB List'!$B$4:$V$158,20,FALSE))))</f>
        <v>554.53</v>
      </c>
      <c r="N101" s="154" t="str">
        <f t="shared" si="138"/>
        <v>NAO-W2430</v>
      </c>
      <c r="O101" s="204">
        <f>IF('Summary Sheet'!$M$4="Plywood",VLOOKUP($B101,'Pwood &amp; PB List'!$B$4:$V$158,12,FALSE),IF('Summary Sheet'!$M$4="PB w/ Wood Drawers",VLOOKUP($B101,'Pwood &amp; PB List'!$B$4:$V$158,16,FALSE),IF('Summary Sheet'!$M$4="PB w/ PB Drawers",VLOOKUP($B101,'Pwood &amp; PB List'!$B$4:$V$158,20,FALSE))))</f>
        <v>554.53</v>
      </c>
      <c r="P101" s="154" t="str">
        <f t="shared" si="139"/>
        <v>WHO-W2430</v>
      </c>
      <c r="Q101" s="204">
        <f>IF('Summary Sheet'!$M$4="Plywood",VLOOKUP($B101,'Pwood &amp; PB List'!$B$4:$V$158,9,FALSE),IF('Summary Sheet'!$M$4="PB w/ Wood Drawers",VLOOKUP($B101,'Pwood &amp; PB List'!$B$4:$V$158,13,FALSE),IF('Summary Sheet'!$M$4="PB w/ PB Drawers",VLOOKUP($B101,'Pwood &amp; PB List'!$B$4:$V$158,17,FALSE))))</f>
        <v>673.67</v>
      </c>
      <c r="R101" s="154" t="str">
        <f t="shared" si="140"/>
        <v>MAW-W2430</v>
      </c>
      <c r="S101" s="204">
        <f>IF('Summary Sheet'!$M$4="Plywood",VLOOKUP($B101,'Pwood &amp; PB List'!$B$4:$V$158,9,FALSE),IF('Summary Sheet'!$M$4="PB w/ Wood Drawers",VLOOKUP($B101,'Pwood &amp; PB List'!$B$4:$V$158,13,FALSE),IF('Summary Sheet'!$M$4="PB w/ PB Drawers",VLOOKUP($B101,'Pwood &amp; PB List'!$B$4:$V$158,17,FALSE))))</f>
        <v>673.67</v>
      </c>
      <c r="T101" s="154" t="str">
        <f t="shared" si="141"/>
        <v>MAG-W2430</v>
      </c>
      <c r="U101" s="204">
        <f>IF('Summary Sheet'!$M$4="Plywood",VLOOKUP($B101,'Pwood &amp; PB List'!$B$4:$V$158,9,FALSE),IF('Summary Sheet'!$M$4="PB w/ Wood Drawers",VLOOKUP($B101,'Pwood &amp; PB List'!$B$4:$V$158,13,FALSE),IF('Summary Sheet'!$M$4="PB w/ PB Drawers",VLOOKUP($B101,'Pwood &amp; PB List'!$B$4:$V$158,17,FALSE))))</f>
        <v>673.67</v>
      </c>
      <c r="V101" s="154" t="str">
        <f t="shared" si="142"/>
        <v>MAB-W2430</v>
      </c>
      <c r="W101" s="204">
        <f>IF('Summary Sheet'!$M$4="Plywood",VLOOKUP($B101,'Pwood &amp; PB List'!$B$4:$V$158,9,FALSE),IF('Summary Sheet'!$M$4="PB w/ Wood Drawers",VLOOKUP($B101,'Pwood &amp; PB List'!$B$4:$V$158,13,FALSE),IF('Summary Sheet'!$M$4="PB w/ PB Drawers",VLOOKUP($B101,'Pwood &amp; PB List'!$B$4:$V$158,17,FALSE))))</f>
        <v>673.67</v>
      </c>
      <c r="X101" s="205" t="str">
        <f t="shared" si="143"/>
        <v>GLB-W2430</v>
      </c>
      <c r="Y101" s="153">
        <v>2.0</v>
      </c>
      <c r="Z101" s="154"/>
      <c r="AA101" s="154"/>
      <c r="AB101" s="154"/>
      <c r="AC101" s="154"/>
      <c r="AD101" s="139"/>
      <c r="AE101" s="139"/>
      <c r="AF101" s="139"/>
      <c r="AG101" s="139"/>
      <c r="AH101" s="139"/>
      <c r="AI101" s="139"/>
      <c r="AJ101" s="139"/>
      <c r="AK101" s="139"/>
      <c r="AL101" s="139"/>
      <c r="AM101" s="139"/>
      <c r="AN101" s="139"/>
      <c r="AO101" s="139"/>
      <c r="AP101" s="139"/>
      <c r="AQ101" s="139"/>
      <c r="AR101" s="139"/>
      <c r="AS101" s="139"/>
    </row>
    <row r="102" ht="14.25" customHeight="1">
      <c r="A102" s="202" t="s">
        <v>707</v>
      </c>
      <c r="B102" s="203" t="s">
        <v>207</v>
      </c>
      <c r="C102" s="204">
        <f>IF('Summary Sheet'!$M$4="Plywood",VLOOKUP($B102,'Pwood &amp; PB List'!$B$4:$V$158,9,FALSE),IF('Summary Sheet'!$M$4="PB w/ Wood Drawers",VLOOKUP($B102,'Pwood &amp; PB List'!$B$4:$V$158,13,FALSE),IF('Summary Sheet'!$M$4="PB w/ PB Drawers",VLOOKUP($B102,'Pwood &amp; PB List'!$B$4:$V$158,17,FALSE))))</f>
        <v>767.97</v>
      </c>
      <c r="D102" s="205" t="str">
        <f t="shared" si="133"/>
        <v>GLW-W2436</v>
      </c>
      <c r="E102" s="204">
        <f>IF('Summary Sheet'!$M$4="Plywood",VLOOKUP($B102,'Pwood &amp; PB List'!$B$4:$V$158,10,FALSE),IF('Summary Sheet'!$M$4="PB w/ Wood Drawers",VLOOKUP($B102,'Pwood &amp; PB List'!$B$4:$V$158,14,FALSE),IF('Summary Sheet'!$M$4="PB w/ PB Drawers",VLOOKUP($B102,'Pwood &amp; PB List'!$B$4:$V$158,18,FALSE))))</f>
        <v>724.155</v>
      </c>
      <c r="F102" s="205" t="str">
        <f t="shared" si="134"/>
        <v>SLO-W2436</v>
      </c>
      <c r="G102" s="204">
        <f>IF('Summary Sheet'!$M$4="Plywood",VLOOKUP($B102,'Pwood &amp; PB List'!$B$4:$V$158,11,FALSE),IF('Summary Sheet'!$M$4="PB w/ Wood Drawers",VLOOKUP($B102,'Pwood &amp; PB List'!$B$4:$V$158,15,FALSE),IF('Summary Sheet'!$M$4="PB w/ PB Drawers",VLOOKUP($B102,'Pwood &amp; PB List'!$B$4:$V$158,19,FALSE))))</f>
        <v>677.465</v>
      </c>
      <c r="H102" s="205" t="str">
        <f t="shared" si="135"/>
        <v>BLW-W2436</v>
      </c>
      <c r="I102" s="204">
        <f>IF('Summary Sheet'!$M$4="Plywood",VLOOKUP($B102,'Pwood &amp; PB List'!$B$4:$V$158,10,FALSE),IF('Summary Sheet'!$M$4="PB w/ Wood Drawers",VLOOKUP($B102,'Pwood &amp; PB List'!$B$4:$V$158,14,FALSE),IF('Summary Sheet'!$M$4="PB w/ PB Drawers",VLOOKUP($B102,'Pwood &amp; PB List'!$B$4:$V$158,18,FALSE))))</f>
        <v>724.155</v>
      </c>
      <c r="J102" s="205" t="str">
        <f t="shared" si="136"/>
        <v>WEO-W2436</v>
      </c>
      <c r="K102" s="204">
        <f>IF('Summary Sheet'!$M$4="Plywood",VLOOKUP($B102,'Pwood &amp; PB List'!$B$4:$V$158,9,FALSE),IF('Summary Sheet'!$M$4="PB w/ Wood Drawers",VLOOKUP($B102,'Pwood &amp; PB List'!$B$4:$V$158,13,FALSE),IF('Summary Sheet'!$M$4="PB w/ PB Drawers",VLOOKUP($B102,'Pwood &amp; PB List'!$B$4:$V$158,17,FALSE))))</f>
        <v>767.97</v>
      </c>
      <c r="L102" s="205" t="str">
        <f t="shared" si="137"/>
        <v>GLG-W2436</v>
      </c>
      <c r="M102" s="204">
        <f>IF('Summary Sheet'!$M$4="Plywood",VLOOKUP($B102,'Pwood &amp; PB List'!$B$4:$V$158,12,FALSE),IF('Summary Sheet'!$M$4="PB w/ Wood Drawers",VLOOKUP($B102,'Pwood &amp; PB List'!$B$4:$V$158,16,FALSE),IF('Summary Sheet'!$M$4="PB w/ PB Drawers",VLOOKUP($B102,'Pwood &amp; PB List'!$B$4:$V$158,20,FALSE))))</f>
        <v>624.91</v>
      </c>
      <c r="N102" s="154" t="str">
        <f t="shared" si="138"/>
        <v>NAO-W2436</v>
      </c>
      <c r="O102" s="204">
        <f>IF('Summary Sheet'!$M$4="Plywood",VLOOKUP($B102,'Pwood &amp; PB List'!$B$4:$V$158,12,FALSE),IF('Summary Sheet'!$M$4="PB w/ Wood Drawers",VLOOKUP($B102,'Pwood &amp; PB List'!$B$4:$V$158,16,FALSE),IF('Summary Sheet'!$M$4="PB w/ PB Drawers",VLOOKUP($B102,'Pwood &amp; PB List'!$B$4:$V$158,20,FALSE))))</f>
        <v>624.91</v>
      </c>
      <c r="P102" s="154" t="str">
        <f t="shared" si="139"/>
        <v>WHO-W2436</v>
      </c>
      <c r="Q102" s="204">
        <f>IF('Summary Sheet'!$M$4="Plywood",VLOOKUP($B102,'Pwood &amp; PB List'!$B$4:$V$158,9,FALSE),IF('Summary Sheet'!$M$4="PB w/ Wood Drawers",VLOOKUP($B102,'Pwood &amp; PB List'!$B$4:$V$158,13,FALSE),IF('Summary Sheet'!$M$4="PB w/ PB Drawers",VLOOKUP($B102,'Pwood &amp; PB List'!$B$4:$V$158,17,FALSE))))</f>
        <v>767.97</v>
      </c>
      <c r="R102" s="154" t="str">
        <f t="shared" si="140"/>
        <v>MAW-W2436</v>
      </c>
      <c r="S102" s="204">
        <f>IF('Summary Sheet'!$M$4="Plywood",VLOOKUP($B102,'Pwood &amp; PB List'!$B$4:$V$158,9,FALSE),IF('Summary Sheet'!$M$4="PB w/ Wood Drawers",VLOOKUP($B102,'Pwood &amp; PB List'!$B$4:$V$158,13,FALSE),IF('Summary Sheet'!$M$4="PB w/ PB Drawers",VLOOKUP($B102,'Pwood &amp; PB List'!$B$4:$V$158,17,FALSE))))</f>
        <v>767.97</v>
      </c>
      <c r="T102" s="154" t="str">
        <f t="shared" si="141"/>
        <v>MAG-W2436</v>
      </c>
      <c r="U102" s="204">
        <f>IF('Summary Sheet'!$M$4="Plywood",VLOOKUP($B102,'Pwood &amp; PB List'!$B$4:$V$158,9,FALSE),IF('Summary Sheet'!$M$4="PB w/ Wood Drawers",VLOOKUP($B102,'Pwood &amp; PB List'!$B$4:$V$158,13,FALSE),IF('Summary Sheet'!$M$4="PB w/ PB Drawers",VLOOKUP($B102,'Pwood &amp; PB List'!$B$4:$V$158,17,FALSE))))</f>
        <v>767.97</v>
      </c>
      <c r="V102" s="154" t="str">
        <f t="shared" si="142"/>
        <v>MAB-W2436</v>
      </c>
      <c r="W102" s="204">
        <f>IF('Summary Sheet'!$M$4="Plywood",VLOOKUP($B102,'Pwood &amp; PB List'!$B$4:$V$158,9,FALSE),IF('Summary Sheet'!$M$4="PB w/ Wood Drawers",VLOOKUP($B102,'Pwood &amp; PB List'!$B$4:$V$158,13,FALSE),IF('Summary Sheet'!$M$4="PB w/ PB Drawers",VLOOKUP($B102,'Pwood &amp; PB List'!$B$4:$V$158,17,FALSE))))</f>
        <v>767.97</v>
      </c>
      <c r="X102" s="205" t="str">
        <f t="shared" si="143"/>
        <v>GLB-W2436</v>
      </c>
      <c r="Y102" s="153">
        <v>2.0</v>
      </c>
      <c r="Z102" s="154"/>
      <c r="AA102" s="154"/>
      <c r="AB102" s="154"/>
      <c r="AC102" s="154"/>
      <c r="AD102" s="139"/>
      <c r="AE102" s="139"/>
      <c r="AF102" s="139"/>
      <c r="AG102" s="139"/>
      <c r="AH102" s="139"/>
      <c r="AI102" s="139"/>
      <c r="AJ102" s="139"/>
      <c r="AK102" s="139"/>
      <c r="AL102" s="139"/>
      <c r="AM102" s="139"/>
      <c r="AN102" s="139"/>
      <c r="AO102" s="139"/>
      <c r="AP102" s="139"/>
      <c r="AQ102" s="139"/>
      <c r="AR102" s="139"/>
      <c r="AS102" s="139"/>
    </row>
    <row r="103" ht="14.25" customHeight="1">
      <c r="A103" s="202" t="s">
        <v>708</v>
      </c>
      <c r="B103" s="203" t="s">
        <v>253</v>
      </c>
      <c r="C103" s="204">
        <f>IF('Summary Sheet'!$M$4="Plywood",VLOOKUP($B103,'Pwood &amp; PB List'!$B$4:$V$158,9,FALSE),IF('Summary Sheet'!$M$4="PB w/ Wood Drawers",VLOOKUP($B103,'Pwood &amp; PB List'!$B$4:$V$158,13,FALSE),IF('Summary Sheet'!$M$4="PB w/ PB Drawers",VLOOKUP($B103,'Pwood &amp; PB List'!$B$4:$V$158,17,FALSE))))</f>
        <v>916.32</v>
      </c>
      <c r="D103" s="205" t="str">
        <f t="shared" si="133"/>
        <v>GLW-W2442</v>
      </c>
      <c r="E103" s="204">
        <f>IF('Summary Sheet'!$M$4="Plywood",VLOOKUP($B103,'Pwood &amp; PB List'!$B$4:$V$158,10,FALSE),IF('Summary Sheet'!$M$4="PB w/ Wood Drawers",VLOOKUP($B103,'Pwood &amp; PB List'!$B$4:$V$158,14,FALSE),IF('Summary Sheet'!$M$4="PB w/ PB Drawers",VLOOKUP($B103,'Pwood &amp; PB List'!$B$4:$V$158,18,FALSE))))</f>
        <v>865.26</v>
      </c>
      <c r="F103" s="205" t="str">
        <f t="shared" si="134"/>
        <v>SLO-W2442</v>
      </c>
      <c r="G103" s="204">
        <f>IF('Summary Sheet'!$M$4="Plywood",VLOOKUP($B103,'Pwood &amp; PB List'!$B$4:$V$158,11,FALSE),IF('Summary Sheet'!$M$4="PB w/ Wood Drawers",VLOOKUP($B103,'Pwood &amp; PB List'!$B$4:$V$158,15,FALSE),IF('Summary Sheet'!$M$4="PB w/ PB Drawers",VLOOKUP($B103,'Pwood &amp; PB List'!$B$4:$V$158,19,FALSE))))</f>
        <v>810.75</v>
      </c>
      <c r="H103" s="205" t="str">
        <f t="shared" si="135"/>
        <v>BLW-W2442</v>
      </c>
      <c r="I103" s="204">
        <f>IF('Summary Sheet'!$M$4="Plywood",VLOOKUP($B103,'Pwood &amp; PB List'!$B$4:$V$158,10,FALSE),IF('Summary Sheet'!$M$4="PB w/ Wood Drawers",VLOOKUP($B103,'Pwood &amp; PB List'!$B$4:$V$158,14,FALSE),IF('Summary Sheet'!$M$4="PB w/ PB Drawers",VLOOKUP($B103,'Pwood &amp; PB List'!$B$4:$V$158,18,FALSE))))</f>
        <v>865.26</v>
      </c>
      <c r="J103" s="205" t="str">
        <f t="shared" si="136"/>
        <v>WEO-W2442</v>
      </c>
      <c r="K103" s="204">
        <f>IF('Summary Sheet'!$M$4="Plywood",VLOOKUP($B103,'Pwood &amp; PB List'!$B$4:$V$158,9,FALSE),IF('Summary Sheet'!$M$4="PB w/ Wood Drawers",VLOOKUP($B103,'Pwood &amp; PB List'!$B$4:$V$158,13,FALSE),IF('Summary Sheet'!$M$4="PB w/ PB Drawers",VLOOKUP($B103,'Pwood &amp; PB List'!$B$4:$V$158,17,FALSE))))</f>
        <v>916.32</v>
      </c>
      <c r="L103" s="205" t="str">
        <f t="shared" si="137"/>
        <v>GLG-W2442</v>
      </c>
      <c r="M103" s="204">
        <f>IF('Summary Sheet'!$M$4="Plywood",VLOOKUP($B103,'Pwood &amp; PB List'!$B$4:$V$158,12,FALSE),IF('Summary Sheet'!$M$4="PB w/ Wood Drawers",VLOOKUP($B103,'Pwood &amp; PB List'!$B$4:$V$158,16,FALSE),IF('Summary Sheet'!$M$4="PB w/ PB Drawers",VLOOKUP($B103,'Pwood &amp; PB List'!$B$4:$V$158,20,FALSE))))</f>
        <v>749.34</v>
      </c>
      <c r="N103" s="154" t="str">
        <f t="shared" si="138"/>
        <v>NAO-W2442</v>
      </c>
      <c r="O103" s="204">
        <f>IF('Summary Sheet'!$M$4="Plywood",VLOOKUP($B103,'Pwood &amp; PB List'!$B$4:$V$158,12,FALSE),IF('Summary Sheet'!$M$4="PB w/ Wood Drawers",VLOOKUP($B103,'Pwood &amp; PB List'!$B$4:$V$158,16,FALSE),IF('Summary Sheet'!$M$4="PB w/ PB Drawers",VLOOKUP($B103,'Pwood &amp; PB List'!$B$4:$V$158,20,FALSE))))</f>
        <v>749.34</v>
      </c>
      <c r="P103" s="154" t="str">
        <f t="shared" si="139"/>
        <v>WHO-W2442</v>
      </c>
      <c r="Q103" s="204">
        <f>IF('Summary Sheet'!$M$4="Plywood",VLOOKUP($B103,'Pwood &amp; PB List'!$B$4:$V$158,9,FALSE),IF('Summary Sheet'!$M$4="PB w/ Wood Drawers",VLOOKUP($B103,'Pwood &amp; PB List'!$B$4:$V$158,13,FALSE),IF('Summary Sheet'!$M$4="PB w/ PB Drawers",VLOOKUP($B103,'Pwood &amp; PB List'!$B$4:$V$158,17,FALSE))))</f>
        <v>916.32</v>
      </c>
      <c r="R103" s="154" t="str">
        <f t="shared" si="140"/>
        <v>MAW-W2442</v>
      </c>
      <c r="S103" s="204">
        <f>IF('Summary Sheet'!$M$4="Plywood",VLOOKUP($B103,'Pwood &amp; PB List'!$B$4:$V$158,9,FALSE),IF('Summary Sheet'!$M$4="PB w/ Wood Drawers",VLOOKUP($B103,'Pwood &amp; PB List'!$B$4:$V$158,13,FALSE),IF('Summary Sheet'!$M$4="PB w/ PB Drawers",VLOOKUP($B103,'Pwood &amp; PB List'!$B$4:$V$158,17,FALSE))))</f>
        <v>916.32</v>
      </c>
      <c r="T103" s="154" t="str">
        <f t="shared" si="141"/>
        <v>MAG-W2442</v>
      </c>
      <c r="U103" s="204">
        <f>IF('Summary Sheet'!$M$4="Plywood",VLOOKUP($B103,'Pwood &amp; PB List'!$B$4:$V$158,9,FALSE),IF('Summary Sheet'!$M$4="PB w/ Wood Drawers",VLOOKUP($B103,'Pwood &amp; PB List'!$B$4:$V$158,13,FALSE),IF('Summary Sheet'!$M$4="PB w/ PB Drawers",VLOOKUP($B103,'Pwood &amp; PB List'!$B$4:$V$158,17,FALSE))))</f>
        <v>916.32</v>
      </c>
      <c r="V103" s="154" t="str">
        <f t="shared" si="142"/>
        <v>MAB-W2442</v>
      </c>
      <c r="W103" s="204">
        <f>IF('Summary Sheet'!$M$4="Plywood",VLOOKUP($B103,'Pwood &amp; PB List'!$B$4:$V$158,9,FALSE),IF('Summary Sheet'!$M$4="PB w/ Wood Drawers",VLOOKUP($B103,'Pwood &amp; PB List'!$B$4:$V$158,13,FALSE),IF('Summary Sheet'!$M$4="PB w/ PB Drawers",VLOOKUP($B103,'Pwood &amp; PB List'!$B$4:$V$158,17,FALSE))))</f>
        <v>916.32</v>
      </c>
      <c r="X103" s="205" t="str">
        <f t="shared" si="143"/>
        <v>GLB-W2442</v>
      </c>
      <c r="Y103" s="153">
        <v>2.0</v>
      </c>
      <c r="Z103" s="154"/>
      <c r="AA103" s="154"/>
      <c r="AB103" s="154"/>
      <c r="AC103" s="154"/>
      <c r="AD103" s="139"/>
      <c r="AE103" s="139"/>
      <c r="AF103" s="139"/>
      <c r="AG103" s="139"/>
      <c r="AH103" s="139"/>
      <c r="AI103" s="139"/>
      <c r="AJ103" s="139"/>
      <c r="AK103" s="139"/>
      <c r="AL103" s="139"/>
      <c r="AM103" s="139"/>
      <c r="AN103" s="139"/>
      <c r="AO103" s="139"/>
      <c r="AP103" s="139"/>
      <c r="AQ103" s="139"/>
      <c r="AR103" s="139"/>
      <c r="AS103" s="139"/>
    </row>
    <row r="104" ht="14.25" customHeight="1">
      <c r="A104" s="202" t="s">
        <v>709</v>
      </c>
      <c r="B104" s="203" t="s">
        <v>179</v>
      </c>
      <c r="C104" s="204">
        <f>IF('Summary Sheet'!$M$4="Plywood",VLOOKUP($B104,'Pwood &amp; PB List'!$B$4:$V$158,9,FALSE),IF('Summary Sheet'!$M$4="PB w/ Wood Drawers",VLOOKUP($B104,'Pwood &amp; PB List'!$B$4:$V$158,13,FALSE),IF('Summary Sheet'!$M$4="PB w/ PB Drawers",VLOOKUP($B104,'Pwood &amp; PB List'!$B$4:$V$158,17,FALSE))))</f>
        <v>737.725</v>
      </c>
      <c r="D104" s="205" t="str">
        <f t="shared" si="133"/>
        <v>GLW-W2730</v>
      </c>
      <c r="E104" s="204">
        <f>IF('Summary Sheet'!$M$4="Plywood",VLOOKUP($B104,'Pwood &amp; PB List'!$B$4:$V$158,10,FALSE),IF('Summary Sheet'!$M$4="PB w/ Wood Drawers",VLOOKUP($B104,'Pwood &amp; PB List'!$B$4:$V$158,14,FALSE),IF('Summary Sheet'!$M$4="PB w/ PB Drawers",VLOOKUP($B104,'Pwood &amp; PB List'!$B$4:$V$158,18,FALSE))))</f>
        <v>696.67</v>
      </c>
      <c r="F104" s="205" t="str">
        <f t="shared" si="134"/>
        <v>SLO-W2730</v>
      </c>
      <c r="G104" s="204">
        <f>IF('Summary Sheet'!$M$4="Plywood",VLOOKUP($B104,'Pwood &amp; PB List'!$B$4:$V$158,11,FALSE),IF('Summary Sheet'!$M$4="PB w/ Wood Drawers",VLOOKUP($B104,'Pwood &amp; PB List'!$B$4:$V$158,15,FALSE),IF('Summary Sheet'!$M$4="PB w/ PB Drawers",VLOOKUP($B104,'Pwood &amp; PB List'!$B$4:$V$158,19,FALSE))))</f>
        <v>652.855</v>
      </c>
      <c r="H104" s="205" t="str">
        <f t="shared" si="135"/>
        <v>BLW-W2730</v>
      </c>
      <c r="I104" s="204">
        <f>IF('Summary Sheet'!$M$4="Plywood",VLOOKUP($B104,'Pwood &amp; PB List'!$B$4:$V$158,10,FALSE),IF('Summary Sheet'!$M$4="PB w/ Wood Drawers",VLOOKUP($B104,'Pwood &amp; PB List'!$B$4:$V$158,14,FALSE),IF('Summary Sheet'!$M$4="PB w/ PB Drawers",VLOOKUP($B104,'Pwood &amp; PB List'!$B$4:$V$158,18,FALSE))))</f>
        <v>696.67</v>
      </c>
      <c r="J104" s="205" t="str">
        <f t="shared" si="136"/>
        <v>WEO-W2730</v>
      </c>
      <c r="K104" s="204">
        <f>IF('Summary Sheet'!$M$4="Plywood",VLOOKUP($B104,'Pwood &amp; PB List'!$B$4:$V$158,9,FALSE),IF('Summary Sheet'!$M$4="PB w/ Wood Drawers",VLOOKUP($B104,'Pwood &amp; PB List'!$B$4:$V$158,13,FALSE),IF('Summary Sheet'!$M$4="PB w/ PB Drawers",VLOOKUP($B104,'Pwood &amp; PB List'!$B$4:$V$158,17,FALSE))))</f>
        <v>737.725</v>
      </c>
      <c r="L104" s="205" t="str">
        <f t="shared" si="137"/>
        <v>GLG-W2730</v>
      </c>
      <c r="M104" s="204">
        <f>IF('Summary Sheet'!$M$4="Plywood",VLOOKUP($B104,'Pwood &amp; PB List'!$B$4:$V$158,12,FALSE),IF('Summary Sheet'!$M$4="PB w/ Wood Drawers",VLOOKUP($B104,'Pwood &amp; PB List'!$B$4:$V$158,16,FALSE),IF('Summary Sheet'!$M$4="PB w/ PB Drawers",VLOOKUP($B104,'Pwood &amp; PB List'!$B$4:$V$158,20,FALSE))))</f>
        <v>603.52</v>
      </c>
      <c r="N104" s="154" t="str">
        <f t="shared" si="138"/>
        <v>NAO-W2730</v>
      </c>
      <c r="O104" s="204">
        <f>IF('Summary Sheet'!$M$4="Plywood",VLOOKUP($B104,'Pwood &amp; PB List'!$B$4:$V$158,12,FALSE),IF('Summary Sheet'!$M$4="PB w/ Wood Drawers",VLOOKUP($B104,'Pwood &amp; PB List'!$B$4:$V$158,16,FALSE),IF('Summary Sheet'!$M$4="PB w/ PB Drawers",VLOOKUP($B104,'Pwood &amp; PB List'!$B$4:$V$158,20,FALSE))))</f>
        <v>603.52</v>
      </c>
      <c r="P104" s="154" t="str">
        <f t="shared" si="139"/>
        <v>WHO-W2730</v>
      </c>
      <c r="Q104" s="204">
        <f>IF('Summary Sheet'!$M$4="Plywood",VLOOKUP($B104,'Pwood &amp; PB List'!$B$4:$V$158,9,FALSE),IF('Summary Sheet'!$M$4="PB w/ Wood Drawers",VLOOKUP($B104,'Pwood &amp; PB List'!$B$4:$V$158,13,FALSE),IF('Summary Sheet'!$M$4="PB w/ PB Drawers",VLOOKUP($B104,'Pwood &amp; PB List'!$B$4:$V$158,17,FALSE))))</f>
        <v>737.725</v>
      </c>
      <c r="R104" s="154" t="str">
        <f t="shared" si="140"/>
        <v>MAW-W2730</v>
      </c>
      <c r="S104" s="204">
        <f>IF('Summary Sheet'!$M$4="Plywood",VLOOKUP($B104,'Pwood &amp; PB List'!$B$4:$V$158,9,FALSE),IF('Summary Sheet'!$M$4="PB w/ Wood Drawers",VLOOKUP($B104,'Pwood &amp; PB List'!$B$4:$V$158,13,FALSE),IF('Summary Sheet'!$M$4="PB w/ PB Drawers",VLOOKUP($B104,'Pwood &amp; PB List'!$B$4:$V$158,17,FALSE))))</f>
        <v>737.725</v>
      </c>
      <c r="T104" s="154" t="str">
        <f t="shared" si="141"/>
        <v>MAG-W2730</v>
      </c>
      <c r="U104" s="204">
        <f>IF('Summary Sheet'!$M$4="Plywood",VLOOKUP($B104,'Pwood &amp; PB List'!$B$4:$V$158,9,FALSE),IF('Summary Sheet'!$M$4="PB w/ Wood Drawers",VLOOKUP($B104,'Pwood &amp; PB List'!$B$4:$V$158,13,FALSE),IF('Summary Sheet'!$M$4="PB w/ PB Drawers",VLOOKUP($B104,'Pwood &amp; PB List'!$B$4:$V$158,17,FALSE))))</f>
        <v>737.725</v>
      </c>
      <c r="V104" s="154" t="str">
        <f t="shared" si="142"/>
        <v>MAB-W2730</v>
      </c>
      <c r="W104" s="204">
        <f>IF('Summary Sheet'!$M$4="Plywood",VLOOKUP($B104,'Pwood &amp; PB List'!$B$4:$V$158,9,FALSE),IF('Summary Sheet'!$M$4="PB w/ Wood Drawers",VLOOKUP($B104,'Pwood &amp; PB List'!$B$4:$V$158,13,FALSE),IF('Summary Sheet'!$M$4="PB w/ PB Drawers",VLOOKUP($B104,'Pwood &amp; PB List'!$B$4:$V$158,17,FALSE))))</f>
        <v>737.725</v>
      </c>
      <c r="X104" s="205" t="str">
        <f t="shared" si="143"/>
        <v>GLB-W2730</v>
      </c>
      <c r="Y104" s="153">
        <v>2.0</v>
      </c>
      <c r="Z104" s="154"/>
      <c r="AA104" s="154"/>
      <c r="AB104" s="154"/>
      <c r="AC104" s="154"/>
      <c r="AD104" s="139"/>
      <c r="AE104" s="139"/>
      <c r="AF104" s="139"/>
      <c r="AG104" s="139"/>
      <c r="AH104" s="139"/>
      <c r="AI104" s="139"/>
      <c r="AJ104" s="139"/>
      <c r="AK104" s="139"/>
      <c r="AL104" s="139"/>
      <c r="AM104" s="139"/>
      <c r="AN104" s="139"/>
      <c r="AO104" s="139"/>
      <c r="AP104" s="139"/>
      <c r="AQ104" s="139"/>
      <c r="AR104" s="139"/>
      <c r="AS104" s="139"/>
    </row>
    <row r="105" ht="14.25" customHeight="1">
      <c r="A105" s="202" t="s">
        <v>710</v>
      </c>
      <c r="B105" s="203" t="s">
        <v>209</v>
      </c>
      <c r="C105" s="204">
        <f>IF('Summary Sheet'!$M$4="Plywood",VLOOKUP($B105,'Pwood &amp; PB List'!$B$4:$V$158,9,FALSE),IF('Summary Sheet'!$M$4="PB w/ Wood Drawers",VLOOKUP($B105,'Pwood &amp; PB List'!$B$4:$V$158,13,FALSE),IF('Summary Sheet'!$M$4="PB w/ PB Drawers",VLOOKUP($B105,'Pwood &amp; PB List'!$B$4:$V$158,17,FALSE))))</f>
        <v>840.19</v>
      </c>
      <c r="D105" s="205" t="str">
        <f t="shared" si="133"/>
        <v>GLW-W2736</v>
      </c>
      <c r="E105" s="204">
        <f>IF('Summary Sheet'!$M$4="Plywood",VLOOKUP($B105,'Pwood &amp; PB List'!$B$4:$V$158,10,FALSE),IF('Summary Sheet'!$M$4="PB w/ Wood Drawers",VLOOKUP($B105,'Pwood &amp; PB List'!$B$4:$V$158,14,FALSE),IF('Summary Sheet'!$M$4="PB w/ PB Drawers",VLOOKUP($B105,'Pwood &amp; PB List'!$B$4:$V$158,18,FALSE))))</f>
        <v>790.855</v>
      </c>
      <c r="F105" s="205" t="str">
        <f t="shared" si="134"/>
        <v>SLO-W2736</v>
      </c>
      <c r="G105" s="204">
        <f>IF('Summary Sheet'!$M$4="Plywood",VLOOKUP($B105,'Pwood &amp; PB List'!$B$4:$V$158,11,FALSE),IF('Summary Sheet'!$M$4="PB w/ Wood Drawers",VLOOKUP($B105,'Pwood &amp; PB List'!$B$4:$V$158,15,FALSE),IF('Summary Sheet'!$M$4="PB w/ PB Drawers",VLOOKUP($B105,'Pwood &amp; PB List'!$B$4:$V$158,19,FALSE))))</f>
        <v>738.185</v>
      </c>
      <c r="H105" s="205" t="str">
        <f t="shared" si="135"/>
        <v>BLW-W2736</v>
      </c>
      <c r="I105" s="204">
        <f>IF('Summary Sheet'!$M$4="Plywood",VLOOKUP($B105,'Pwood &amp; PB List'!$B$4:$V$158,10,FALSE),IF('Summary Sheet'!$M$4="PB w/ Wood Drawers",VLOOKUP($B105,'Pwood &amp; PB List'!$B$4:$V$158,14,FALSE),IF('Summary Sheet'!$M$4="PB w/ PB Drawers",VLOOKUP($B105,'Pwood &amp; PB List'!$B$4:$V$158,18,FALSE))))</f>
        <v>790.855</v>
      </c>
      <c r="J105" s="205" t="str">
        <f t="shared" si="136"/>
        <v>WEO-W2736</v>
      </c>
      <c r="K105" s="204">
        <f>IF('Summary Sheet'!$M$4="Plywood",VLOOKUP($B105,'Pwood &amp; PB List'!$B$4:$V$158,9,FALSE),IF('Summary Sheet'!$M$4="PB w/ Wood Drawers",VLOOKUP($B105,'Pwood &amp; PB List'!$B$4:$V$158,13,FALSE),IF('Summary Sheet'!$M$4="PB w/ PB Drawers",VLOOKUP($B105,'Pwood &amp; PB List'!$B$4:$V$158,17,FALSE))))</f>
        <v>840.19</v>
      </c>
      <c r="L105" s="205" t="str">
        <f t="shared" si="137"/>
        <v>GLG-W2736</v>
      </c>
      <c r="M105" s="204">
        <f>IF('Summary Sheet'!$M$4="Plywood",VLOOKUP($B105,'Pwood &amp; PB List'!$B$4:$V$158,12,FALSE),IF('Summary Sheet'!$M$4="PB w/ Wood Drawers",VLOOKUP($B105,'Pwood &amp; PB List'!$B$4:$V$158,16,FALSE),IF('Summary Sheet'!$M$4="PB w/ PB Drawers",VLOOKUP($B105,'Pwood &amp; PB List'!$B$4:$V$158,20,FALSE))))</f>
        <v>679.075</v>
      </c>
      <c r="N105" s="154" t="str">
        <f t="shared" si="138"/>
        <v>NAO-W2736</v>
      </c>
      <c r="O105" s="204">
        <f>IF('Summary Sheet'!$M$4="Plywood",VLOOKUP($B105,'Pwood &amp; PB List'!$B$4:$V$158,12,FALSE),IF('Summary Sheet'!$M$4="PB w/ Wood Drawers",VLOOKUP($B105,'Pwood &amp; PB List'!$B$4:$V$158,16,FALSE),IF('Summary Sheet'!$M$4="PB w/ PB Drawers",VLOOKUP($B105,'Pwood &amp; PB List'!$B$4:$V$158,20,FALSE))))</f>
        <v>679.075</v>
      </c>
      <c r="P105" s="154" t="str">
        <f t="shared" si="139"/>
        <v>WHO-W2736</v>
      </c>
      <c r="Q105" s="204">
        <f>IF('Summary Sheet'!$M$4="Plywood",VLOOKUP($B105,'Pwood &amp; PB List'!$B$4:$V$158,9,FALSE),IF('Summary Sheet'!$M$4="PB w/ Wood Drawers",VLOOKUP($B105,'Pwood &amp; PB List'!$B$4:$V$158,13,FALSE),IF('Summary Sheet'!$M$4="PB w/ PB Drawers",VLOOKUP($B105,'Pwood &amp; PB List'!$B$4:$V$158,17,FALSE))))</f>
        <v>840.19</v>
      </c>
      <c r="R105" s="154" t="str">
        <f t="shared" si="140"/>
        <v>MAW-W2736</v>
      </c>
      <c r="S105" s="204">
        <f>IF('Summary Sheet'!$M$4="Plywood",VLOOKUP($B105,'Pwood &amp; PB List'!$B$4:$V$158,9,FALSE),IF('Summary Sheet'!$M$4="PB w/ Wood Drawers",VLOOKUP($B105,'Pwood &amp; PB List'!$B$4:$V$158,13,FALSE),IF('Summary Sheet'!$M$4="PB w/ PB Drawers",VLOOKUP($B105,'Pwood &amp; PB List'!$B$4:$V$158,17,FALSE))))</f>
        <v>840.19</v>
      </c>
      <c r="T105" s="154" t="str">
        <f t="shared" si="141"/>
        <v>MAG-W2736</v>
      </c>
      <c r="U105" s="204">
        <f>IF('Summary Sheet'!$M$4="Plywood",VLOOKUP($B105,'Pwood &amp; PB List'!$B$4:$V$158,9,FALSE),IF('Summary Sheet'!$M$4="PB w/ Wood Drawers",VLOOKUP($B105,'Pwood &amp; PB List'!$B$4:$V$158,13,FALSE),IF('Summary Sheet'!$M$4="PB w/ PB Drawers",VLOOKUP($B105,'Pwood &amp; PB List'!$B$4:$V$158,17,FALSE))))</f>
        <v>840.19</v>
      </c>
      <c r="V105" s="154" t="str">
        <f t="shared" si="142"/>
        <v>MAB-W2736</v>
      </c>
      <c r="W105" s="204">
        <f>IF('Summary Sheet'!$M$4="Plywood",VLOOKUP($B105,'Pwood &amp; PB List'!$B$4:$V$158,9,FALSE),IF('Summary Sheet'!$M$4="PB w/ Wood Drawers",VLOOKUP($B105,'Pwood &amp; PB List'!$B$4:$V$158,13,FALSE),IF('Summary Sheet'!$M$4="PB w/ PB Drawers",VLOOKUP($B105,'Pwood &amp; PB List'!$B$4:$V$158,17,FALSE))))</f>
        <v>840.19</v>
      </c>
      <c r="X105" s="205" t="str">
        <f t="shared" si="143"/>
        <v>GLB-W2736</v>
      </c>
      <c r="Y105" s="153">
        <v>2.0</v>
      </c>
      <c r="Z105" s="154"/>
      <c r="AA105" s="154"/>
      <c r="AB105" s="154"/>
      <c r="AC105" s="154"/>
      <c r="AD105" s="139"/>
      <c r="AE105" s="139"/>
      <c r="AF105" s="139"/>
      <c r="AG105" s="139"/>
      <c r="AH105" s="139"/>
      <c r="AI105" s="139"/>
      <c r="AJ105" s="139"/>
      <c r="AK105" s="139"/>
      <c r="AL105" s="139"/>
      <c r="AM105" s="139"/>
      <c r="AN105" s="139"/>
      <c r="AO105" s="139"/>
      <c r="AP105" s="139"/>
      <c r="AQ105" s="139"/>
      <c r="AR105" s="139"/>
      <c r="AS105" s="139"/>
    </row>
    <row r="106" ht="14.25" customHeight="1">
      <c r="A106" s="202" t="s">
        <v>711</v>
      </c>
      <c r="B106" s="203" t="s">
        <v>259</v>
      </c>
      <c r="C106" s="204">
        <f>IF('Summary Sheet'!$M$4="Plywood",VLOOKUP($B106,'Pwood &amp; PB List'!$B$4:$V$158,9,FALSE),IF('Summary Sheet'!$M$4="PB w/ Wood Drawers",VLOOKUP($B106,'Pwood &amp; PB List'!$B$4:$V$158,13,FALSE),IF('Summary Sheet'!$M$4="PB w/ PB Drawers",VLOOKUP($B106,'Pwood &amp; PB List'!$B$4:$V$158,17,FALSE))))</f>
        <v>1001.88</v>
      </c>
      <c r="D106" s="205" t="str">
        <f t="shared" si="133"/>
        <v>GLW-W2742</v>
      </c>
      <c r="E106" s="204">
        <f>IF('Summary Sheet'!$M$4="Plywood",VLOOKUP($B106,'Pwood &amp; PB List'!$B$4:$V$158,10,FALSE),IF('Summary Sheet'!$M$4="PB w/ Wood Drawers",VLOOKUP($B106,'Pwood &amp; PB List'!$B$4:$V$158,14,FALSE),IF('Summary Sheet'!$M$4="PB w/ PB Drawers",VLOOKUP($B106,'Pwood &amp; PB List'!$B$4:$V$158,18,FALSE))))</f>
        <v>944.265</v>
      </c>
      <c r="F106" s="205" t="str">
        <f t="shared" si="134"/>
        <v>SLO-W2742</v>
      </c>
      <c r="G106" s="204">
        <f>IF('Summary Sheet'!$M$4="Plywood",VLOOKUP($B106,'Pwood &amp; PB List'!$B$4:$V$158,11,FALSE),IF('Summary Sheet'!$M$4="PB w/ Wood Drawers",VLOOKUP($B106,'Pwood &amp; PB List'!$B$4:$V$158,15,FALSE),IF('Summary Sheet'!$M$4="PB w/ PB Drawers",VLOOKUP($B106,'Pwood &amp; PB List'!$B$4:$V$158,19,FALSE))))</f>
        <v>882.855</v>
      </c>
      <c r="H106" s="205" t="str">
        <f t="shared" si="135"/>
        <v>BLW-W2742</v>
      </c>
      <c r="I106" s="204">
        <f>IF('Summary Sheet'!$M$4="Plywood",VLOOKUP($B106,'Pwood &amp; PB List'!$B$4:$V$158,10,FALSE),IF('Summary Sheet'!$M$4="PB w/ Wood Drawers",VLOOKUP($B106,'Pwood &amp; PB List'!$B$4:$V$158,14,FALSE),IF('Summary Sheet'!$M$4="PB w/ PB Drawers",VLOOKUP($B106,'Pwood &amp; PB List'!$B$4:$V$158,18,FALSE))))</f>
        <v>944.265</v>
      </c>
      <c r="J106" s="205" t="str">
        <f t="shared" si="136"/>
        <v>WEO-W2742</v>
      </c>
      <c r="K106" s="204">
        <f>IF('Summary Sheet'!$M$4="Plywood",VLOOKUP($B106,'Pwood &amp; PB List'!$B$4:$V$158,9,FALSE),IF('Summary Sheet'!$M$4="PB w/ Wood Drawers",VLOOKUP($B106,'Pwood &amp; PB List'!$B$4:$V$158,13,FALSE),IF('Summary Sheet'!$M$4="PB w/ PB Drawers",VLOOKUP($B106,'Pwood &amp; PB List'!$B$4:$V$158,17,FALSE))))</f>
        <v>1001.88</v>
      </c>
      <c r="L106" s="205" t="str">
        <f t="shared" si="137"/>
        <v>GLG-W2742</v>
      </c>
      <c r="M106" s="204">
        <f>IF('Summary Sheet'!$M$4="Plywood",VLOOKUP($B106,'Pwood &amp; PB List'!$B$4:$V$158,12,FALSE),IF('Summary Sheet'!$M$4="PB w/ Wood Drawers",VLOOKUP($B106,'Pwood &amp; PB List'!$B$4:$V$158,16,FALSE),IF('Summary Sheet'!$M$4="PB w/ PB Drawers",VLOOKUP($B106,'Pwood &amp; PB List'!$B$4:$V$158,20,FALSE))))</f>
        <v>813.74</v>
      </c>
      <c r="N106" s="154" t="str">
        <f t="shared" si="138"/>
        <v>NAO-W2742</v>
      </c>
      <c r="O106" s="204">
        <f>IF('Summary Sheet'!$M$4="Plywood",VLOOKUP($B106,'Pwood &amp; PB List'!$B$4:$V$158,12,FALSE),IF('Summary Sheet'!$M$4="PB w/ Wood Drawers",VLOOKUP($B106,'Pwood &amp; PB List'!$B$4:$V$158,16,FALSE),IF('Summary Sheet'!$M$4="PB w/ PB Drawers",VLOOKUP($B106,'Pwood &amp; PB List'!$B$4:$V$158,20,FALSE))))</f>
        <v>813.74</v>
      </c>
      <c r="P106" s="154" t="str">
        <f t="shared" si="139"/>
        <v>WHO-W2742</v>
      </c>
      <c r="Q106" s="204">
        <f>IF('Summary Sheet'!$M$4="Plywood",VLOOKUP($B106,'Pwood &amp; PB List'!$B$4:$V$158,9,FALSE),IF('Summary Sheet'!$M$4="PB w/ Wood Drawers",VLOOKUP($B106,'Pwood &amp; PB List'!$B$4:$V$158,13,FALSE),IF('Summary Sheet'!$M$4="PB w/ PB Drawers",VLOOKUP($B106,'Pwood &amp; PB List'!$B$4:$V$158,17,FALSE))))</f>
        <v>1001.88</v>
      </c>
      <c r="R106" s="154" t="str">
        <f t="shared" si="140"/>
        <v>MAW-W2742</v>
      </c>
      <c r="S106" s="204">
        <f>IF('Summary Sheet'!$M$4="Plywood",VLOOKUP($B106,'Pwood &amp; PB List'!$B$4:$V$158,9,FALSE),IF('Summary Sheet'!$M$4="PB w/ Wood Drawers",VLOOKUP($B106,'Pwood &amp; PB List'!$B$4:$V$158,13,FALSE),IF('Summary Sheet'!$M$4="PB w/ PB Drawers",VLOOKUP($B106,'Pwood &amp; PB List'!$B$4:$V$158,17,FALSE))))</f>
        <v>1001.88</v>
      </c>
      <c r="T106" s="154" t="str">
        <f t="shared" si="141"/>
        <v>MAG-W2742</v>
      </c>
      <c r="U106" s="204">
        <f>IF('Summary Sheet'!$M$4="Plywood",VLOOKUP($B106,'Pwood &amp; PB List'!$B$4:$V$158,9,FALSE),IF('Summary Sheet'!$M$4="PB w/ Wood Drawers",VLOOKUP($B106,'Pwood &amp; PB List'!$B$4:$V$158,13,FALSE),IF('Summary Sheet'!$M$4="PB w/ PB Drawers",VLOOKUP($B106,'Pwood &amp; PB List'!$B$4:$V$158,17,FALSE))))</f>
        <v>1001.88</v>
      </c>
      <c r="V106" s="154" t="str">
        <f t="shared" si="142"/>
        <v>MAB-W2742</v>
      </c>
      <c r="W106" s="204">
        <f>IF('Summary Sheet'!$M$4="Plywood",VLOOKUP($B106,'Pwood &amp; PB List'!$B$4:$V$158,9,FALSE),IF('Summary Sheet'!$M$4="PB w/ Wood Drawers",VLOOKUP($B106,'Pwood &amp; PB List'!$B$4:$V$158,13,FALSE),IF('Summary Sheet'!$M$4="PB w/ PB Drawers",VLOOKUP($B106,'Pwood &amp; PB List'!$B$4:$V$158,17,FALSE))))</f>
        <v>1001.88</v>
      </c>
      <c r="X106" s="205" t="str">
        <f t="shared" si="143"/>
        <v>GLB-W2742</v>
      </c>
      <c r="Y106" s="153">
        <v>2.0</v>
      </c>
      <c r="Z106" s="154"/>
      <c r="AA106" s="154"/>
      <c r="AB106" s="154"/>
      <c r="AC106" s="154"/>
      <c r="AD106" s="139"/>
      <c r="AE106" s="139"/>
      <c r="AF106" s="139"/>
      <c r="AG106" s="139"/>
      <c r="AH106" s="139"/>
      <c r="AI106" s="139"/>
      <c r="AJ106" s="139"/>
      <c r="AK106" s="139"/>
      <c r="AL106" s="139"/>
      <c r="AM106" s="139"/>
      <c r="AN106" s="139"/>
      <c r="AO106" s="139"/>
      <c r="AP106" s="139"/>
      <c r="AQ106" s="139"/>
      <c r="AR106" s="139"/>
      <c r="AS106" s="139"/>
    </row>
    <row r="107" ht="14.25" customHeight="1">
      <c r="A107" s="202" t="s">
        <v>712</v>
      </c>
      <c r="B107" s="203" t="s">
        <v>181</v>
      </c>
      <c r="C107" s="204">
        <f>IF('Summary Sheet'!$M$4="Plywood",VLOOKUP($B107,'Pwood &amp; PB List'!$B$4:$V$158,9,FALSE),IF('Summary Sheet'!$M$4="PB w/ Wood Drawers",VLOOKUP($B107,'Pwood &amp; PB List'!$B$4:$V$158,13,FALSE),IF('Summary Sheet'!$M$4="PB w/ PB Drawers",VLOOKUP($B107,'Pwood &amp; PB List'!$B$4:$V$158,17,FALSE))))</f>
        <v>801.78</v>
      </c>
      <c r="D107" s="205" t="str">
        <f t="shared" si="133"/>
        <v>GLW-W3030</v>
      </c>
      <c r="E107" s="204">
        <f>IF('Summary Sheet'!$M$4="Plywood",VLOOKUP($B107,'Pwood &amp; PB List'!$B$4:$V$158,10,FALSE),IF('Summary Sheet'!$M$4="PB w/ Wood Drawers",VLOOKUP($B107,'Pwood &amp; PB List'!$B$4:$V$158,14,FALSE),IF('Summary Sheet'!$M$4="PB w/ PB Drawers",VLOOKUP($B107,'Pwood &amp; PB List'!$B$4:$V$158,18,FALSE))))</f>
        <v>756.01</v>
      </c>
      <c r="F107" s="205" t="str">
        <f t="shared" si="134"/>
        <v>SLO-W3030</v>
      </c>
      <c r="G107" s="204">
        <f>IF('Summary Sheet'!$M$4="Plywood",VLOOKUP($B107,'Pwood &amp; PB List'!$B$4:$V$158,11,FALSE),IF('Summary Sheet'!$M$4="PB w/ Wood Drawers",VLOOKUP($B107,'Pwood &amp; PB List'!$B$4:$V$158,15,FALSE),IF('Summary Sheet'!$M$4="PB w/ PB Drawers",VLOOKUP($B107,'Pwood &amp; PB List'!$B$4:$V$158,19,FALSE))))</f>
        <v>707.365</v>
      </c>
      <c r="H107" s="205" t="str">
        <f t="shared" si="135"/>
        <v>BLW-W3030</v>
      </c>
      <c r="I107" s="204">
        <f>IF('Summary Sheet'!$M$4="Plywood",VLOOKUP($B107,'Pwood &amp; PB List'!$B$4:$V$158,10,FALSE),IF('Summary Sheet'!$M$4="PB w/ Wood Drawers",VLOOKUP($B107,'Pwood &amp; PB List'!$B$4:$V$158,14,FALSE),IF('Summary Sheet'!$M$4="PB w/ PB Drawers",VLOOKUP($B107,'Pwood &amp; PB List'!$B$4:$V$158,18,FALSE))))</f>
        <v>756.01</v>
      </c>
      <c r="J107" s="205" t="str">
        <f t="shared" si="136"/>
        <v>WEO-W3030</v>
      </c>
      <c r="K107" s="204">
        <f>IF('Summary Sheet'!$M$4="Plywood",VLOOKUP($B107,'Pwood &amp; PB List'!$B$4:$V$158,9,FALSE),IF('Summary Sheet'!$M$4="PB w/ Wood Drawers",VLOOKUP($B107,'Pwood &amp; PB List'!$B$4:$V$158,13,FALSE),IF('Summary Sheet'!$M$4="PB w/ PB Drawers",VLOOKUP($B107,'Pwood &amp; PB List'!$B$4:$V$158,17,FALSE))))</f>
        <v>801.78</v>
      </c>
      <c r="L107" s="205" t="str">
        <f t="shared" si="137"/>
        <v>GLG-W3030</v>
      </c>
      <c r="M107" s="204">
        <f>IF('Summary Sheet'!$M$4="Plywood",VLOOKUP($B107,'Pwood &amp; PB List'!$B$4:$V$158,12,FALSE),IF('Summary Sheet'!$M$4="PB w/ Wood Drawers",VLOOKUP($B107,'Pwood &amp; PB List'!$B$4:$V$158,16,FALSE),IF('Summary Sheet'!$M$4="PB w/ PB Drawers",VLOOKUP($B107,'Pwood &amp; PB List'!$B$4:$V$158,20,FALSE))))</f>
        <v>652.51</v>
      </c>
      <c r="N107" s="154" t="str">
        <f t="shared" si="138"/>
        <v>NAO-W3030</v>
      </c>
      <c r="O107" s="204">
        <f>IF('Summary Sheet'!$M$4="Plywood",VLOOKUP($B107,'Pwood &amp; PB List'!$B$4:$V$158,12,FALSE),IF('Summary Sheet'!$M$4="PB w/ Wood Drawers",VLOOKUP($B107,'Pwood &amp; PB List'!$B$4:$V$158,16,FALSE),IF('Summary Sheet'!$M$4="PB w/ PB Drawers",VLOOKUP($B107,'Pwood &amp; PB List'!$B$4:$V$158,20,FALSE))))</f>
        <v>652.51</v>
      </c>
      <c r="P107" s="154" t="str">
        <f t="shared" si="139"/>
        <v>WHO-W3030</v>
      </c>
      <c r="Q107" s="204">
        <f>IF('Summary Sheet'!$M$4="Plywood",VLOOKUP($B107,'Pwood &amp; PB List'!$B$4:$V$158,9,FALSE),IF('Summary Sheet'!$M$4="PB w/ Wood Drawers",VLOOKUP($B107,'Pwood &amp; PB List'!$B$4:$V$158,13,FALSE),IF('Summary Sheet'!$M$4="PB w/ PB Drawers",VLOOKUP($B107,'Pwood &amp; PB List'!$B$4:$V$158,17,FALSE))))</f>
        <v>801.78</v>
      </c>
      <c r="R107" s="154" t="str">
        <f t="shared" si="140"/>
        <v>MAW-W3030</v>
      </c>
      <c r="S107" s="204">
        <f>IF('Summary Sheet'!$M$4="Plywood",VLOOKUP($B107,'Pwood &amp; PB List'!$B$4:$V$158,9,FALSE),IF('Summary Sheet'!$M$4="PB w/ Wood Drawers",VLOOKUP($B107,'Pwood &amp; PB List'!$B$4:$V$158,13,FALSE),IF('Summary Sheet'!$M$4="PB w/ PB Drawers",VLOOKUP($B107,'Pwood &amp; PB List'!$B$4:$V$158,17,FALSE))))</f>
        <v>801.78</v>
      </c>
      <c r="T107" s="154" t="str">
        <f t="shared" si="141"/>
        <v>MAG-W3030</v>
      </c>
      <c r="U107" s="204">
        <f>IF('Summary Sheet'!$M$4="Plywood",VLOOKUP($B107,'Pwood &amp; PB List'!$B$4:$V$158,9,FALSE),IF('Summary Sheet'!$M$4="PB w/ Wood Drawers",VLOOKUP($B107,'Pwood &amp; PB List'!$B$4:$V$158,13,FALSE),IF('Summary Sheet'!$M$4="PB w/ PB Drawers",VLOOKUP($B107,'Pwood &amp; PB List'!$B$4:$V$158,17,FALSE))))</f>
        <v>801.78</v>
      </c>
      <c r="V107" s="154" t="str">
        <f t="shared" si="142"/>
        <v>MAB-W3030</v>
      </c>
      <c r="W107" s="204">
        <f>IF('Summary Sheet'!$M$4="Plywood",VLOOKUP($B107,'Pwood &amp; PB List'!$B$4:$V$158,9,FALSE),IF('Summary Sheet'!$M$4="PB w/ Wood Drawers",VLOOKUP($B107,'Pwood &amp; PB List'!$B$4:$V$158,13,FALSE),IF('Summary Sheet'!$M$4="PB w/ PB Drawers",VLOOKUP($B107,'Pwood &amp; PB List'!$B$4:$V$158,17,FALSE))))</f>
        <v>801.78</v>
      </c>
      <c r="X107" s="205" t="str">
        <f t="shared" si="143"/>
        <v>GLB-W3030</v>
      </c>
      <c r="Y107" s="153">
        <v>2.0</v>
      </c>
      <c r="Z107" s="154"/>
      <c r="AA107" s="154"/>
      <c r="AB107" s="154"/>
      <c r="AC107" s="154"/>
      <c r="AD107" s="139"/>
      <c r="AE107" s="139"/>
      <c r="AF107" s="139"/>
      <c r="AG107" s="139"/>
      <c r="AH107" s="139"/>
      <c r="AI107" s="139"/>
      <c r="AJ107" s="139"/>
      <c r="AK107" s="139"/>
      <c r="AL107" s="139"/>
      <c r="AM107" s="139"/>
      <c r="AN107" s="139"/>
      <c r="AO107" s="139"/>
      <c r="AP107" s="139"/>
      <c r="AQ107" s="139"/>
      <c r="AR107" s="139"/>
      <c r="AS107" s="139"/>
    </row>
    <row r="108" ht="14.25" customHeight="1">
      <c r="A108" s="202" t="s">
        <v>713</v>
      </c>
      <c r="B108" s="203" t="s">
        <v>211</v>
      </c>
      <c r="C108" s="204">
        <f>IF('Summary Sheet'!$M$4="Plywood",VLOOKUP($B108,'Pwood &amp; PB List'!$B$4:$V$158,9,FALSE),IF('Summary Sheet'!$M$4="PB w/ Wood Drawers",VLOOKUP($B108,'Pwood &amp; PB List'!$B$4:$V$158,13,FALSE),IF('Summary Sheet'!$M$4="PB w/ PB Drawers",VLOOKUP($B108,'Pwood &amp; PB List'!$B$4:$V$158,17,FALSE))))</f>
        <v>912.525</v>
      </c>
      <c r="D108" s="205" t="str">
        <f t="shared" si="133"/>
        <v>GLW-W3036</v>
      </c>
      <c r="E108" s="204">
        <f>IF('Summary Sheet'!$M$4="Plywood",VLOOKUP($B108,'Pwood &amp; PB List'!$B$4:$V$158,10,FALSE),IF('Summary Sheet'!$M$4="PB w/ Wood Drawers",VLOOKUP($B108,'Pwood &amp; PB List'!$B$4:$V$158,14,FALSE),IF('Summary Sheet'!$M$4="PB w/ PB Drawers",VLOOKUP($B108,'Pwood &amp; PB List'!$B$4:$V$158,18,FALSE))))</f>
        <v>857.67</v>
      </c>
      <c r="F108" s="205" t="str">
        <f t="shared" si="134"/>
        <v>SLO-W3036</v>
      </c>
      <c r="G108" s="204">
        <f>IF('Summary Sheet'!$M$4="Plywood",VLOOKUP($B108,'Pwood &amp; PB List'!$B$4:$V$158,11,FALSE),IF('Summary Sheet'!$M$4="PB w/ Wood Drawers",VLOOKUP($B108,'Pwood &amp; PB List'!$B$4:$V$158,15,FALSE),IF('Summary Sheet'!$M$4="PB w/ PB Drawers",VLOOKUP($B108,'Pwood &amp; PB List'!$B$4:$V$158,19,FALSE))))</f>
        <v>799.135</v>
      </c>
      <c r="H108" s="205" t="str">
        <f t="shared" si="135"/>
        <v>BLW-W3036</v>
      </c>
      <c r="I108" s="204">
        <f>IF('Summary Sheet'!$M$4="Plywood",VLOOKUP($B108,'Pwood &amp; PB List'!$B$4:$V$158,10,FALSE),IF('Summary Sheet'!$M$4="PB w/ Wood Drawers",VLOOKUP($B108,'Pwood &amp; PB List'!$B$4:$V$158,14,FALSE),IF('Summary Sheet'!$M$4="PB w/ PB Drawers",VLOOKUP($B108,'Pwood &amp; PB List'!$B$4:$V$158,18,FALSE))))</f>
        <v>857.67</v>
      </c>
      <c r="J108" s="205" t="str">
        <f t="shared" si="136"/>
        <v>WEO-W3036</v>
      </c>
      <c r="K108" s="204">
        <f>IF('Summary Sheet'!$M$4="Plywood",VLOOKUP($B108,'Pwood &amp; PB List'!$B$4:$V$158,9,FALSE),IF('Summary Sheet'!$M$4="PB w/ Wood Drawers",VLOOKUP($B108,'Pwood &amp; PB List'!$B$4:$V$158,13,FALSE),IF('Summary Sheet'!$M$4="PB w/ PB Drawers",VLOOKUP($B108,'Pwood &amp; PB List'!$B$4:$V$158,17,FALSE))))</f>
        <v>912.525</v>
      </c>
      <c r="L108" s="205" t="str">
        <f t="shared" si="137"/>
        <v>GLG-W3036</v>
      </c>
      <c r="M108" s="204">
        <f>IF('Summary Sheet'!$M$4="Plywood",VLOOKUP($B108,'Pwood &amp; PB List'!$B$4:$V$158,12,FALSE),IF('Summary Sheet'!$M$4="PB w/ Wood Drawers",VLOOKUP($B108,'Pwood &amp; PB List'!$B$4:$V$158,16,FALSE),IF('Summary Sheet'!$M$4="PB w/ PB Drawers",VLOOKUP($B108,'Pwood &amp; PB List'!$B$4:$V$158,20,FALSE))))</f>
        <v>733.355</v>
      </c>
      <c r="N108" s="154" t="str">
        <f t="shared" si="138"/>
        <v>NAO-W3036</v>
      </c>
      <c r="O108" s="204">
        <f>IF('Summary Sheet'!$M$4="Plywood",VLOOKUP($B108,'Pwood &amp; PB List'!$B$4:$V$158,12,FALSE),IF('Summary Sheet'!$M$4="PB w/ Wood Drawers",VLOOKUP($B108,'Pwood &amp; PB List'!$B$4:$V$158,16,FALSE),IF('Summary Sheet'!$M$4="PB w/ PB Drawers",VLOOKUP($B108,'Pwood &amp; PB List'!$B$4:$V$158,20,FALSE))))</f>
        <v>733.355</v>
      </c>
      <c r="P108" s="154" t="str">
        <f t="shared" si="139"/>
        <v>WHO-W3036</v>
      </c>
      <c r="Q108" s="204">
        <f>IF('Summary Sheet'!$M$4="Plywood",VLOOKUP($B108,'Pwood &amp; PB List'!$B$4:$V$158,9,FALSE),IF('Summary Sheet'!$M$4="PB w/ Wood Drawers",VLOOKUP($B108,'Pwood &amp; PB List'!$B$4:$V$158,13,FALSE),IF('Summary Sheet'!$M$4="PB w/ PB Drawers",VLOOKUP($B108,'Pwood &amp; PB List'!$B$4:$V$158,17,FALSE))))</f>
        <v>912.525</v>
      </c>
      <c r="R108" s="154" t="str">
        <f t="shared" si="140"/>
        <v>MAW-W3036</v>
      </c>
      <c r="S108" s="204">
        <f>IF('Summary Sheet'!$M$4="Plywood",VLOOKUP($B108,'Pwood &amp; PB List'!$B$4:$V$158,9,FALSE),IF('Summary Sheet'!$M$4="PB w/ Wood Drawers",VLOOKUP($B108,'Pwood &amp; PB List'!$B$4:$V$158,13,FALSE),IF('Summary Sheet'!$M$4="PB w/ PB Drawers",VLOOKUP($B108,'Pwood &amp; PB List'!$B$4:$V$158,17,FALSE))))</f>
        <v>912.525</v>
      </c>
      <c r="T108" s="154" t="str">
        <f t="shared" si="141"/>
        <v>MAG-W3036</v>
      </c>
      <c r="U108" s="204">
        <f>IF('Summary Sheet'!$M$4="Plywood",VLOOKUP($B108,'Pwood &amp; PB List'!$B$4:$V$158,9,FALSE),IF('Summary Sheet'!$M$4="PB w/ Wood Drawers",VLOOKUP($B108,'Pwood &amp; PB List'!$B$4:$V$158,13,FALSE),IF('Summary Sheet'!$M$4="PB w/ PB Drawers",VLOOKUP($B108,'Pwood &amp; PB List'!$B$4:$V$158,17,FALSE))))</f>
        <v>912.525</v>
      </c>
      <c r="V108" s="154" t="str">
        <f t="shared" si="142"/>
        <v>MAB-W3036</v>
      </c>
      <c r="W108" s="204">
        <f>IF('Summary Sheet'!$M$4="Plywood",VLOOKUP($B108,'Pwood &amp; PB List'!$B$4:$V$158,9,FALSE),IF('Summary Sheet'!$M$4="PB w/ Wood Drawers",VLOOKUP($B108,'Pwood &amp; PB List'!$B$4:$V$158,13,FALSE),IF('Summary Sheet'!$M$4="PB w/ PB Drawers",VLOOKUP($B108,'Pwood &amp; PB List'!$B$4:$V$158,17,FALSE))))</f>
        <v>912.525</v>
      </c>
      <c r="X108" s="205" t="str">
        <f t="shared" si="143"/>
        <v>GLB-W3036</v>
      </c>
      <c r="Y108" s="153">
        <v>2.0</v>
      </c>
      <c r="Z108" s="154"/>
      <c r="AA108" s="154"/>
      <c r="AB108" s="154"/>
      <c r="AC108" s="154"/>
      <c r="AD108" s="139"/>
      <c r="AE108" s="139"/>
      <c r="AF108" s="139"/>
      <c r="AG108" s="139"/>
      <c r="AH108" s="139"/>
      <c r="AI108" s="139"/>
      <c r="AJ108" s="139"/>
      <c r="AK108" s="139"/>
      <c r="AL108" s="139"/>
      <c r="AM108" s="139"/>
      <c r="AN108" s="139"/>
      <c r="AO108" s="139"/>
      <c r="AP108" s="139"/>
      <c r="AQ108" s="139"/>
      <c r="AR108" s="139"/>
      <c r="AS108" s="139"/>
    </row>
    <row r="109" ht="14.25" customHeight="1">
      <c r="A109" s="202" t="s">
        <v>714</v>
      </c>
      <c r="B109" s="203" t="s">
        <v>261</v>
      </c>
      <c r="C109" s="204">
        <f>IF('Summary Sheet'!$M$4="Plywood",VLOOKUP($B109,'Pwood &amp; PB List'!$B$4:$V$158,9,FALSE),IF('Summary Sheet'!$M$4="PB w/ Wood Drawers",VLOOKUP($B109,'Pwood &amp; PB List'!$B$4:$V$158,13,FALSE),IF('Summary Sheet'!$M$4="PB w/ PB Drawers",VLOOKUP($B109,'Pwood &amp; PB List'!$B$4:$V$158,17,FALSE))))</f>
        <v>1087.44</v>
      </c>
      <c r="D109" s="205" t="str">
        <f t="shared" si="133"/>
        <v>GLW-W3042</v>
      </c>
      <c r="E109" s="204">
        <f>IF('Summary Sheet'!$M$4="Plywood",VLOOKUP($B109,'Pwood &amp; PB List'!$B$4:$V$158,10,FALSE),IF('Summary Sheet'!$M$4="PB w/ Wood Drawers",VLOOKUP($B109,'Pwood &amp; PB List'!$B$4:$V$158,14,FALSE),IF('Summary Sheet'!$M$4="PB w/ PB Drawers",VLOOKUP($B109,'Pwood &amp; PB List'!$B$4:$V$158,18,FALSE))))</f>
        <v>1023.385</v>
      </c>
      <c r="F109" s="205" t="str">
        <f t="shared" si="134"/>
        <v>SLO-W3042</v>
      </c>
      <c r="G109" s="204">
        <f>IF('Summary Sheet'!$M$4="Plywood",VLOOKUP($B109,'Pwood &amp; PB List'!$B$4:$V$158,11,FALSE),IF('Summary Sheet'!$M$4="PB w/ Wood Drawers",VLOOKUP($B109,'Pwood &amp; PB List'!$B$4:$V$158,15,FALSE),IF('Summary Sheet'!$M$4="PB w/ PB Drawers",VLOOKUP($B109,'Pwood &amp; PB List'!$B$4:$V$158,19,FALSE))))</f>
        <v>955.19</v>
      </c>
      <c r="H109" s="205" t="str">
        <f t="shared" si="135"/>
        <v>BLW-W3042</v>
      </c>
      <c r="I109" s="204">
        <f>IF('Summary Sheet'!$M$4="Plywood",VLOOKUP($B109,'Pwood &amp; PB List'!$B$4:$V$158,10,FALSE),IF('Summary Sheet'!$M$4="PB w/ Wood Drawers",VLOOKUP($B109,'Pwood &amp; PB List'!$B$4:$V$158,14,FALSE),IF('Summary Sheet'!$M$4="PB w/ PB Drawers",VLOOKUP($B109,'Pwood &amp; PB List'!$B$4:$V$158,18,FALSE))))</f>
        <v>1023.385</v>
      </c>
      <c r="J109" s="205" t="str">
        <f t="shared" si="136"/>
        <v>WEO-W3042</v>
      </c>
      <c r="K109" s="204">
        <f>IF('Summary Sheet'!$M$4="Plywood",VLOOKUP($B109,'Pwood &amp; PB List'!$B$4:$V$158,9,FALSE),IF('Summary Sheet'!$M$4="PB w/ Wood Drawers",VLOOKUP($B109,'Pwood &amp; PB List'!$B$4:$V$158,13,FALSE),IF('Summary Sheet'!$M$4="PB w/ PB Drawers",VLOOKUP($B109,'Pwood &amp; PB List'!$B$4:$V$158,17,FALSE))))</f>
        <v>1087.44</v>
      </c>
      <c r="L109" s="205" t="str">
        <f t="shared" si="137"/>
        <v>GLG-W3042</v>
      </c>
      <c r="M109" s="204">
        <f>IF('Summary Sheet'!$M$4="Plywood",VLOOKUP($B109,'Pwood &amp; PB List'!$B$4:$V$158,12,FALSE),IF('Summary Sheet'!$M$4="PB w/ Wood Drawers",VLOOKUP($B109,'Pwood &amp; PB List'!$B$4:$V$158,16,FALSE),IF('Summary Sheet'!$M$4="PB w/ PB Drawers",VLOOKUP($B109,'Pwood &amp; PB List'!$B$4:$V$158,20,FALSE))))</f>
        <v>878.255</v>
      </c>
      <c r="N109" s="154" t="str">
        <f t="shared" si="138"/>
        <v>NAO-W3042</v>
      </c>
      <c r="O109" s="204">
        <f>IF('Summary Sheet'!$M$4="Plywood",VLOOKUP($B109,'Pwood &amp; PB List'!$B$4:$V$158,12,FALSE),IF('Summary Sheet'!$M$4="PB w/ Wood Drawers",VLOOKUP($B109,'Pwood &amp; PB List'!$B$4:$V$158,16,FALSE),IF('Summary Sheet'!$M$4="PB w/ PB Drawers",VLOOKUP($B109,'Pwood &amp; PB List'!$B$4:$V$158,20,FALSE))))</f>
        <v>878.255</v>
      </c>
      <c r="P109" s="154" t="str">
        <f t="shared" si="139"/>
        <v>WHO-W3042</v>
      </c>
      <c r="Q109" s="204">
        <f>IF('Summary Sheet'!$M$4="Plywood",VLOOKUP($B109,'Pwood &amp; PB List'!$B$4:$V$158,9,FALSE),IF('Summary Sheet'!$M$4="PB w/ Wood Drawers",VLOOKUP($B109,'Pwood &amp; PB List'!$B$4:$V$158,13,FALSE),IF('Summary Sheet'!$M$4="PB w/ PB Drawers",VLOOKUP($B109,'Pwood &amp; PB List'!$B$4:$V$158,17,FALSE))))</f>
        <v>1087.44</v>
      </c>
      <c r="R109" s="154" t="str">
        <f t="shared" si="140"/>
        <v>MAW-W3042</v>
      </c>
      <c r="S109" s="204">
        <f>IF('Summary Sheet'!$M$4="Plywood",VLOOKUP($B109,'Pwood &amp; PB List'!$B$4:$V$158,9,FALSE),IF('Summary Sheet'!$M$4="PB w/ Wood Drawers",VLOOKUP($B109,'Pwood &amp; PB List'!$B$4:$V$158,13,FALSE),IF('Summary Sheet'!$M$4="PB w/ PB Drawers",VLOOKUP($B109,'Pwood &amp; PB List'!$B$4:$V$158,17,FALSE))))</f>
        <v>1087.44</v>
      </c>
      <c r="T109" s="154" t="str">
        <f t="shared" si="141"/>
        <v>MAG-W3042</v>
      </c>
      <c r="U109" s="204">
        <f>IF('Summary Sheet'!$M$4="Plywood",VLOOKUP($B109,'Pwood &amp; PB List'!$B$4:$V$158,9,FALSE),IF('Summary Sheet'!$M$4="PB w/ Wood Drawers",VLOOKUP($B109,'Pwood &amp; PB List'!$B$4:$V$158,13,FALSE),IF('Summary Sheet'!$M$4="PB w/ PB Drawers",VLOOKUP($B109,'Pwood &amp; PB List'!$B$4:$V$158,17,FALSE))))</f>
        <v>1087.44</v>
      </c>
      <c r="V109" s="154" t="str">
        <f t="shared" si="142"/>
        <v>MAB-W3042</v>
      </c>
      <c r="W109" s="204">
        <f>IF('Summary Sheet'!$M$4="Plywood",VLOOKUP($B109,'Pwood &amp; PB List'!$B$4:$V$158,9,FALSE),IF('Summary Sheet'!$M$4="PB w/ Wood Drawers",VLOOKUP($B109,'Pwood &amp; PB List'!$B$4:$V$158,13,FALSE),IF('Summary Sheet'!$M$4="PB w/ PB Drawers",VLOOKUP($B109,'Pwood &amp; PB List'!$B$4:$V$158,17,FALSE))))</f>
        <v>1087.44</v>
      </c>
      <c r="X109" s="205" t="str">
        <f t="shared" si="143"/>
        <v>GLB-W3042</v>
      </c>
      <c r="Y109" s="153">
        <v>2.0</v>
      </c>
      <c r="Z109" s="154"/>
      <c r="AA109" s="154"/>
      <c r="AB109" s="154"/>
      <c r="AC109" s="154"/>
      <c r="AD109" s="139"/>
      <c r="AE109" s="139"/>
      <c r="AF109" s="139"/>
      <c r="AG109" s="139"/>
      <c r="AH109" s="139"/>
      <c r="AI109" s="139"/>
      <c r="AJ109" s="139"/>
      <c r="AK109" s="139"/>
      <c r="AL109" s="139"/>
      <c r="AM109" s="139"/>
      <c r="AN109" s="139"/>
      <c r="AO109" s="139"/>
      <c r="AP109" s="139"/>
      <c r="AQ109" s="139"/>
      <c r="AR109" s="139"/>
      <c r="AS109" s="139"/>
    </row>
    <row r="110" ht="14.25" customHeight="1">
      <c r="A110" s="202" t="s">
        <v>715</v>
      </c>
      <c r="B110" s="203" t="s">
        <v>185</v>
      </c>
      <c r="C110" s="204">
        <f>IF('Summary Sheet'!$M$4="Plywood",VLOOKUP($B110,'Pwood &amp; PB List'!$B$4:$V$158,9,FALSE),IF('Summary Sheet'!$M$4="PB w/ Wood Drawers",VLOOKUP($B110,'Pwood &amp; PB List'!$B$4:$V$158,13,FALSE),IF('Summary Sheet'!$M$4="PB w/ PB Drawers",VLOOKUP($B110,'Pwood &amp; PB List'!$B$4:$V$158,17,FALSE))))</f>
        <v>865.49</v>
      </c>
      <c r="D110" s="205" t="str">
        <f t="shared" si="133"/>
        <v>GLW-W3330</v>
      </c>
      <c r="E110" s="204">
        <f>IF('Summary Sheet'!$M$4="Plywood",VLOOKUP($B110,'Pwood &amp; PB List'!$B$4:$V$158,10,FALSE),IF('Summary Sheet'!$M$4="PB w/ Wood Drawers",VLOOKUP($B110,'Pwood &amp; PB List'!$B$4:$V$158,14,FALSE),IF('Summary Sheet'!$M$4="PB w/ PB Drawers",VLOOKUP($B110,'Pwood &amp; PB List'!$B$4:$V$158,18,FALSE))))</f>
        <v>815.235</v>
      </c>
      <c r="F110" s="205" t="str">
        <f t="shared" si="134"/>
        <v>SLO-W3330</v>
      </c>
      <c r="G110" s="204">
        <f>IF('Summary Sheet'!$M$4="Plywood",VLOOKUP($B110,'Pwood &amp; PB List'!$B$4:$V$158,11,FALSE),IF('Summary Sheet'!$M$4="PB w/ Wood Drawers",VLOOKUP($B110,'Pwood &amp; PB List'!$B$4:$V$158,15,FALSE),IF('Summary Sheet'!$M$4="PB w/ PB Drawers",VLOOKUP($B110,'Pwood &amp; PB List'!$B$4:$V$158,19,FALSE))))</f>
        <v>761.645</v>
      </c>
      <c r="H110" s="205" t="str">
        <f t="shared" si="135"/>
        <v>BLW-W3330</v>
      </c>
      <c r="I110" s="204">
        <f>IF('Summary Sheet'!$M$4="Plywood",VLOOKUP($B110,'Pwood &amp; PB List'!$B$4:$V$158,10,FALSE),IF('Summary Sheet'!$M$4="PB w/ Wood Drawers",VLOOKUP($B110,'Pwood &amp; PB List'!$B$4:$V$158,14,FALSE),IF('Summary Sheet'!$M$4="PB w/ PB Drawers",VLOOKUP($B110,'Pwood &amp; PB List'!$B$4:$V$158,18,FALSE))))</f>
        <v>815.235</v>
      </c>
      <c r="J110" s="205" t="str">
        <f t="shared" si="136"/>
        <v>WEO-W3330</v>
      </c>
      <c r="K110" s="204">
        <f>IF('Summary Sheet'!$M$4="Plywood",VLOOKUP($B110,'Pwood &amp; PB List'!$B$4:$V$158,9,FALSE),IF('Summary Sheet'!$M$4="PB w/ Wood Drawers",VLOOKUP($B110,'Pwood &amp; PB List'!$B$4:$V$158,13,FALSE),IF('Summary Sheet'!$M$4="PB w/ PB Drawers",VLOOKUP($B110,'Pwood &amp; PB List'!$B$4:$V$158,17,FALSE))))</f>
        <v>865.49</v>
      </c>
      <c r="L110" s="205" t="str">
        <f t="shared" si="137"/>
        <v>GLG-W3330</v>
      </c>
      <c r="M110" s="204">
        <f>IF('Summary Sheet'!$M$4="Plywood",VLOOKUP($B110,'Pwood &amp; PB List'!$B$4:$V$158,12,FALSE),IF('Summary Sheet'!$M$4="PB w/ Wood Drawers",VLOOKUP($B110,'Pwood &amp; PB List'!$B$4:$V$158,16,FALSE),IF('Summary Sheet'!$M$4="PB w/ PB Drawers",VLOOKUP($B110,'Pwood &amp; PB List'!$B$4:$V$158,20,FALSE))))</f>
        <v>701.27</v>
      </c>
      <c r="N110" s="154" t="str">
        <f t="shared" si="138"/>
        <v>NAO-W3330</v>
      </c>
      <c r="O110" s="204">
        <f>IF('Summary Sheet'!$M$4="Plywood",VLOOKUP($B110,'Pwood &amp; PB List'!$B$4:$V$158,12,FALSE),IF('Summary Sheet'!$M$4="PB w/ Wood Drawers",VLOOKUP($B110,'Pwood &amp; PB List'!$B$4:$V$158,16,FALSE),IF('Summary Sheet'!$M$4="PB w/ PB Drawers",VLOOKUP($B110,'Pwood &amp; PB List'!$B$4:$V$158,20,FALSE))))</f>
        <v>701.27</v>
      </c>
      <c r="P110" s="154" t="str">
        <f t="shared" si="139"/>
        <v>WHO-W3330</v>
      </c>
      <c r="Q110" s="204">
        <f>IF('Summary Sheet'!$M$4="Plywood",VLOOKUP($B110,'Pwood &amp; PB List'!$B$4:$V$158,9,FALSE),IF('Summary Sheet'!$M$4="PB w/ Wood Drawers",VLOOKUP($B110,'Pwood &amp; PB List'!$B$4:$V$158,13,FALSE),IF('Summary Sheet'!$M$4="PB w/ PB Drawers",VLOOKUP($B110,'Pwood &amp; PB List'!$B$4:$V$158,17,FALSE))))</f>
        <v>865.49</v>
      </c>
      <c r="R110" s="154" t="str">
        <f t="shared" si="140"/>
        <v>MAW-W3330</v>
      </c>
      <c r="S110" s="204">
        <f>IF('Summary Sheet'!$M$4="Plywood",VLOOKUP($B110,'Pwood &amp; PB List'!$B$4:$V$158,9,FALSE),IF('Summary Sheet'!$M$4="PB w/ Wood Drawers",VLOOKUP($B110,'Pwood &amp; PB List'!$B$4:$V$158,13,FALSE),IF('Summary Sheet'!$M$4="PB w/ PB Drawers",VLOOKUP($B110,'Pwood &amp; PB List'!$B$4:$V$158,17,FALSE))))</f>
        <v>865.49</v>
      </c>
      <c r="T110" s="154" t="str">
        <f t="shared" si="141"/>
        <v>MAG-W3330</v>
      </c>
      <c r="U110" s="204">
        <f>IF('Summary Sheet'!$M$4="Plywood",VLOOKUP($B110,'Pwood &amp; PB List'!$B$4:$V$158,9,FALSE),IF('Summary Sheet'!$M$4="PB w/ Wood Drawers",VLOOKUP($B110,'Pwood &amp; PB List'!$B$4:$V$158,13,FALSE),IF('Summary Sheet'!$M$4="PB w/ PB Drawers",VLOOKUP($B110,'Pwood &amp; PB List'!$B$4:$V$158,17,FALSE))))</f>
        <v>865.49</v>
      </c>
      <c r="V110" s="154" t="str">
        <f t="shared" si="142"/>
        <v>MAB-W3330</v>
      </c>
      <c r="W110" s="204">
        <f>IF('Summary Sheet'!$M$4="Plywood",VLOOKUP($B110,'Pwood &amp; PB List'!$B$4:$V$158,9,FALSE),IF('Summary Sheet'!$M$4="PB w/ Wood Drawers",VLOOKUP($B110,'Pwood &amp; PB List'!$B$4:$V$158,13,FALSE),IF('Summary Sheet'!$M$4="PB w/ PB Drawers",VLOOKUP($B110,'Pwood &amp; PB List'!$B$4:$V$158,17,FALSE))))</f>
        <v>865.49</v>
      </c>
      <c r="X110" s="205" t="str">
        <f t="shared" si="143"/>
        <v>GLB-W3330</v>
      </c>
      <c r="Y110" s="153">
        <v>2.0</v>
      </c>
      <c r="Z110" s="154"/>
      <c r="AA110" s="154"/>
      <c r="AB110" s="154"/>
      <c r="AC110" s="154"/>
      <c r="AD110" s="139"/>
      <c r="AE110" s="139"/>
      <c r="AF110" s="139"/>
      <c r="AG110" s="139"/>
      <c r="AH110" s="139"/>
      <c r="AI110" s="139"/>
      <c r="AJ110" s="139"/>
      <c r="AK110" s="139"/>
      <c r="AL110" s="139"/>
      <c r="AM110" s="139"/>
      <c r="AN110" s="139"/>
      <c r="AO110" s="139"/>
      <c r="AP110" s="139"/>
      <c r="AQ110" s="139"/>
      <c r="AR110" s="139"/>
      <c r="AS110" s="139"/>
    </row>
    <row r="111" ht="14.25" customHeight="1">
      <c r="A111" s="202" t="s">
        <v>716</v>
      </c>
      <c r="B111" s="203" t="s">
        <v>215</v>
      </c>
      <c r="C111" s="204">
        <f>IF('Summary Sheet'!$M$4="Plywood",VLOOKUP($B111,'Pwood &amp; PB List'!$B$4:$V$158,9,FALSE),IF('Summary Sheet'!$M$4="PB w/ Wood Drawers",VLOOKUP($B111,'Pwood &amp; PB List'!$B$4:$V$158,13,FALSE),IF('Summary Sheet'!$M$4="PB w/ PB Drawers",VLOOKUP($B111,'Pwood &amp; PB List'!$B$4:$V$158,17,FALSE))))</f>
        <v>984.86</v>
      </c>
      <c r="D111" s="205" t="str">
        <f t="shared" si="133"/>
        <v>GLW-W3336</v>
      </c>
      <c r="E111" s="204">
        <f>IF('Summary Sheet'!$M$4="Plywood",VLOOKUP($B111,'Pwood &amp; PB List'!$B$4:$V$158,10,FALSE),IF('Summary Sheet'!$M$4="PB w/ Wood Drawers",VLOOKUP($B111,'Pwood &amp; PB List'!$B$4:$V$158,14,FALSE),IF('Summary Sheet'!$M$4="PB w/ PB Drawers",VLOOKUP($B111,'Pwood &amp; PB List'!$B$4:$V$158,18,FALSE))))</f>
        <v>924.485</v>
      </c>
      <c r="F111" s="205" t="str">
        <f t="shared" si="134"/>
        <v>SLO-W3336</v>
      </c>
      <c r="G111" s="204">
        <f>IF('Summary Sheet'!$M$4="Plywood",VLOOKUP($B111,'Pwood &amp; PB List'!$B$4:$V$158,11,FALSE),IF('Summary Sheet'!$M$4="PB w/ Wood Drawers",VLOOKUP($B111,'Pwood &amp; PB List'!$B$4:$V$158,15,FALSE),IF('Summary Sheet'!$M$4="PB w/ PB Drawers",VLOOKUP($B111,'Pwood &amp; PB List'!$B$4:$V$158,19,FALSE))))</f>
        <v>860.085</v>
      </c>
      <c r="H111" s="205" t="str">
        <f t="shared" si="135"/>
        <v>BLW-W3336</v>
      </c>
      <c r="I111" s="204">
        <f>IF('Summary Sheet'!$M$4="Plywood",VLOOKUP($B111,'Pwood &amp; PB List'!$B$4:$V$158,10,FALSE),IF('Summary Sheet'!$M$4="PB w/ Wood Drawers",VLOOKUP($B111,'Pwood &amp; PB List'!$B$4:$V$158,14,FALSE),IF('Summary Sheet'!$M$4="PB w/ PB Drawers",VLOOKUP($B111,'Pwood &amp; PB List'!$B$4:$V$158,18,FALSE))))</f>
        <v>924.485</v>
      </c>
      <c r="J111" s="205" t="str">
        <f t="shared" si="136"/>
        <v>WEO-W3336</v>
      </c>
      <c r="K111" s="204">
        <f>IF('Summary Sheet'!$M$4="Plywood",VLOOKUP($B111,'Pwood &amp; PB List'!$B$4:$V$158,9,FALSE),IF('Summary Sheet'!$M$4="PB w/ Wood Drawers",VLOOKUP($B111,'Pwood &amp; PB List'!$B$4:$V$158,13,FALSE),IF('Summary Sheet'!$M$4="PB w/ PB Drawers",VLOOKUP($B111,'Pwood &amp; PB List'!$B$4:$V$158,17,FALSE))))</f>
        <v>984.86</v>
      </c>
      <c r="L111" s="205" t="str">
        <f t="shared" si="137"/>
        <v>GLG-W3336</v>
      </c>
      <c r="M111" s="204">
        <f>IF('Summary Sheet'!$M$4="Plywood",VLOOKUP($B111,'Pwood &amp; PB List'!$B$4:$V$158,12,FALSE),IF('Summary Sheet'!$M$4="PB w/ Wood Drawers",VLOOKUP($B111,'Pwood &amp; PB List'!$B$4:$V$158,16,FALSE),IF('Summary Sheet'!$M$4="PB w/ PB Drawers",VLOOKUP($B111,'Pwood &amp; PB List'!$B$4:$V$158,20,FALSE))))</f>
        <v>787.635</v>
      </c>
      <c r="N111" s="154" t="str">
        <f t="shared" si="138"/>
        <v>NAO-W3336</v>
      </c>
      <c r="O111" s="204">
        <f>IF('Summary Sheet'!$M$4="Plywood",VLOOKUP($B111,'Pwood &amp; PB List'!$B$4:$V$158,12,FALSE),IF('Summary Sheet'!$M$4="PB w/ Wood Drawers",VLOOKUP($B111,'Pwood &amp; PB List'!$B$4:$V$158,16,FALSE),IF('Summary Sheet'!$M$4="PB w/ PB Drawers",VLOOKUP($B111,'Pwood &amp; PB List'!$B$4:$V$158,20,FALSE))))</f>
        <v>787.635</v>
      </c>
      <c r="P111" s="154" t="str">
        <f t="shared" si="139"/>
        <v>WHO-W3336</v>
      </c>
      <c r="Q111" s="204">
        <f>IF('Summary Sheet'!$M$4="Plywood",VLOOKUP($B111,'Pwood &amp; PB List'!$B$4:$V$158,9,FALSE),IF('Summary Sheet'!$M$4="PB w/ Wood Drawers",VLOOKUP($B111,'Pwood &amp; PB List'!$B$4:$V$158,13,FALSE),IF('Summary Sheet'!$M$4="PB w/ PB Drawers",VLOOKUP($B111,'Pwood &amp; PB List'!$B$4:$V$158,17,FALSE))))</f>
        <v>984.86</v>
      </c>
      <c r="R111" s="154" t="str">
        <f t="shared" si="140"/>
        <v>MAW-W3336</v>
      </c>
      <c r="S111" s="204">
        <f>IF('Summary Sheet'!$M$4="Plywood",VLOOKUP($B111,'Pwood &amp; PB List'!$B$4:$V$158,9,FALSE),IF('Summary Sheet'!$M$4="PB w/ Wood Drawers",VLOOKUP($B111,'Pwood &amp; PB List'!$B$4:$V$158,13,FALSE),IF('Summary Sheet'!$M$4="PB w/ PB Drawers",VLOOKUP($B111,'Pwood &amp; PB List'!$B$4:$V$158,17,FALSE))))</f>
        <v>984.86</v>
      </c>
      <c r="T111" s="154" t="str">
        <f t="shared" si="141"/>
        <v>MAG-W3336</v>
      </c>
      <c r="U111" s="204">
        <f>IF('Summary Sheet'!$M$4="Plywood",VLOOKUP($B111,'Pwood &amp; PB List'!$B$4:$V$158,9,FALSE),IF('Summary Sheet'!$M$4="PB w/ Wood Drawers",VLOOKUP($B111,'Pwood &amp; PB List'!$B$4:$V$158,13,FALSE),IF('Summary Sheet'!$M$4="PB w/ PB Drawers",VLOOKUP($B111,'Pwood &amp; PB List'!$B$4:$V$158,17,FALSE))))</f>
        <v>984.86</v>
      </c>
      <c r="V111" s="154" t="str">
        <f t="shared" si="142"/>
        <v>MAB-W3336</v>
      </c>
      <c r="W111" s="204">
        <f>IF('Summary Sheet'!$M$4="Plywood",VLOOKUP($B111,'Pwood &amp; PB List'!$B$4:$V$158,9,FALSE),IF('Summary Sheet'!$M$4="PB w/ Wood Drawers",VLOOKUP($B111,'Pwood &amp; PB List'!$B$4:$V$158,13,FALSE),IF('Summary Sheet'!$M$4="PB w/ PB Drawers",VLOOKUP($B111,'Pwood &amp; PB List'!$B$4:$V$158,17,FALSE))))</f>
        <v>984.86</v>
      </c>
      <c r="X111" s="205" t="str">
        <f t="shared" si="143"/>
        <v>GLB-W3336</v>
      </c>
      <c r="Y111" s="153">
        <v>2.0</v>
      </c>
      <c r="Z111" s="154"/>
      <c r="AA111" s="154"/>
      <c r="AB111" s="154"/>
      <c r="AC111" s="154"/>
      <c r="AD111" s="139"/>
      <c r="AE111" s="139"/>
      <c r="AF111" s="139"/>
      <c r="AG111" s="139"/>
      <c r="AH111" s="139"/>
      <c r="AI111" s="139"/>
      <c r="AJ111" s="139"/>
      <c r="AK111" s="139"/>
      <c r="AL111" s="139"/>
      <c r="AM111" s="139"/>
      <c r="AN111" s="139"/>
      <c r="AO111" s="139"/>
      <c r="AP111" s="139"/>
      <c r="AQ111" s="139"/>
      <c r="AR111" s="139"/>
      <c r="AS111" s="139"/>
    </row>
    <row r="112" ht="14.25" customHeight="1">
      <c r="A112" s="202" t="s">
        <v>717</v>
      </c>
      <c r="B112" s="203" t="s">
        <v>265</v>
      </c>
      <c r="C112" s="204">
        <f>IF('Summary Sheet'!$M$4="Plywood",VLOOKUP($B112,'Pwood &amp; PB List'!$B$4:$V$158,9,FALSE),IF('Summary Sheet'!$M$4="PB w/ Wood Drawers",VLOOKUP($B112,'Pwood &amp; PB List'!$B$4:$V$158,13,FALSE),IF('Summary Sheet'!$M$4="PB w/ PB Drawers",VLOOKUP($B112,'Pwood &amp; PB List'!$B$4:$V$158,17,FALSE))))</f>
        <v>1172.885</v>
      </c>
      <c r="D112" s="205" t="str">
        <f t="shared" si="133"/>
        <v>GLW-W3342</v>
      </c>
      <c r="E112" s="204">
        <f>IF('Summary Sheet'!$M$4="Plywood",VLOOKUP($B112,'Pwood &amp; PB List'!$B$4:$V$158,10,FALSE),IF('Summary Sheet'!$M$4="PB w/ Wood Drawers",VLOOKUP($B112,'Pwood &amp; PB List'!$B$4:$V$158,14,FALSE),IF('Summary Sheet'!$M$4="PB w/ PB Drawers",VLOOKUP($B112,'Pwood &amp; PB List'!$B$4:$V$158,18,FALSE))))</f>
        <v>1102.39</v>
      </c>
      <c r="F112" s="205" t="str">
        <f t="shared" si="134"/>
        <v>SLO-W3342</v>
      </c>
      <c r="G112" s="204">
        <f>IF('Summary Sheet'!$M$4="Plywood",VLOOKUP($B112,'Pwood &amp; PB List'!$B$4:$V$158,11,FALSE),IF('Summary Sheet'!$M$4="PB w/ Wood Drawers",VLOOKUP($B112,'Pwood &amp; PB List'!$B$4:$V$158,15,FALSE),IF('Summary Sheet'!$M$4="PB w/ PB Drawers",VLOOKUP($B112,'Pwood &amp; PB List'!$B$4:$V$158,19,FALSE))))</f>
        <v>1027.18</v>
      </c>
      <c r="H112" s="205" t="str">
        <f t="shared" si="135"/>
        <v>BLW-W3342</v>
      </c>
      <c r="I112" s="204">
        <f>IF('Summary Sheet'!$M$4="Plywood",VLOOKUP($B112,'Pwood &amp; PB List'!$B$4:$V$158,10,FALSE),IF('Summary Sheet'!$M$4="PB w/ Wood Drawers",VLOOKUP($B112,'Pwood &amp; PB List'!$B$4:$V$158,14,FALSE),IF('Summary Sheet'!$M$4="PB w/ PB Drawers",VLOOKUP($B112,'Pwood &amp; PB List'!$B$4:$V$158,18,FALSE))))</f>
        <v>1102.39</v>
      </c>
      <c r="J112" s="205" t="str">
        <f t="shared" si="136"/>
        <v>WEO-W3342</v>
      </c>
      <c r="K112" s="204">
        <f>IF('Summary Sheet'!$M$4="Plywood",VLOOKUP($B112,'Pwood &amp; PB List'!$B$4:$V$158,9,FALSE),IF('Summary Sheet'!$M$4="PB w/ Wood Drawers",VLOOKUP($B112,'Pwood &amp; PB List'!$B$4:$V$158,13,FALSE),IF('Summary Sheet'!$M$4="PB w/ PB Drawers",VLOOKUP($B112,'Pwood &amp; PB List'!$B$4:$V$158,17,FALSE))))</f>
        <v>1172.885</v>
      </c>
      <c r="L112" s="205" t="str">
        <f t="shared" si="137"/>
        <v>GLG-W3342</v>
      </c>
      <c r="M112" s="204">
        <f>IF('Summary Sheet'!$M$4="Plywood",VLOOKUP($B112,'Pwood &amp; PB List'!$B$4:$V$158,12,FALSE),IF('Summary Sheet'!$M$4="PB w/ Wood Drawers",VLOOKUP($B112,'Pwood &amp; PB List'!$B$4:$V$158,16,FALSE),IF('Summary Sheet'!$M$4="PB w/ PB Drawers",VLOOKUP($B112,'Pwood &amp; PB List'!$B$4:$V$158,20,FALSE))))</f>
        <v>942.655</v>
      </c>
      <c r="N112" s="154" t="str">
        <f t="shared" si="138"/>
        <v>NAO-W3342</v>
      </c>
      <c r="O112" s="204">
        <f>IF('Summary Sheet'!$M$4="Plywood",VLOOKUP($B112,'Pwood &amp; PB List'!$B$4:$V$158,12,FALSE),IF('Summary Sheet'!$M$4="PB w/ Wood Drawers",VLOOKUP($B112,'Pwood &amp; PB List'!$B$4:$V$158,16,FALSE),IF('Summary Sheet'!$M$4="PB w/ PB Drawers",VLOOKUP($B112,'Pwood &amp; PB List'!$B$4:$V$158,20,FALSE))))</f>
        <v>942.655</v>
      </c>
      <c r="P112" s="154" t="str">
        <f t="shared" si="139"/>
        <v>WHO-W3342</v>
      </c>
      <c r="Q112" s="204">
        <f>IF('Summary Sheet'!$M$4="Plywood",VLOOKUP($B112,'Pwood &amp; PB List'!$B$4:$V$158,9,FALSE),IF('Summary Sheet'!$M$4="PB w/ Wood Drawers",VLOOKUP($B112,'Pwood &amp; PB List'!$B$4:$V$158,13,FALSE),IF('Summary Sheet'!$M$4="PB w/ PB Drawers",VLOOKUP($B112,'Pwood &amp; PB List'!$B$4:$V$158,17,FALSE))))</f>
        <v>1172.885</v>
      </c>
      <c r="R112" s="154" t="str">
        <f t="shared" si="140"/>
        <v>MAW-W3342</v>
      </c>
      <c r="S112" s="204">
        <f>IF('Summary Sheet'!$M$4="Plywood",VLOOKUP($B112,'Pwood &amp; PB List'!$B$4:$V$158,9,FALSE),IF('Summary Sheet'!$M$4="PB w/ Wood Drawers",VLOOKUP($B112,'Pwood &amp; PB List'!$B$4:$V$158,13,FALSE),IF('Summary Sheet'!$M$4="PB w/ PB Drawers",VLOOKUP($B112,'Pwood &amp; PB List'!$B$4:$V$158,17,FALSE))))</f>
        <v>1172.885</v>
      </c>
      <c r="T112" s="154" t="str">
        <f t="shared" si="141"/>
        <v>MAG-W3342</v>
      </c>
      <c r="U112" s="204">
        <f>IF('Summary Sheet'!$M$4="Plywood",VLOOKUP($B112,'Pwood &amp; PB List'!$B$4:$V$158,9,FALSE),IF('Summary Sheet'!$M$4="PB w/ Wood Drawers",VLOOKUP($B112,'Pwood &amp; PB List'!$B$4:$V$158,13,FALSE),IF('Summary Sheet'!$M$4="PB w/ PB Drawers",VLOOKUP($B112,'Pwood &amp; PB List'!$B$4:$V$158,17,FALSE))))</f>
        <v>1172.885</v>
      </c>
      <c r="V112" s="154" t="str">
        <f t="shared" si="142"/>
        <v>MAB-W3342</v>
      </c>
      <c r="W112" s="204">
        <f>IF('Summary Sheet'!$M$4="Plywood",VLOOKUP($B112,'Pwood &amp; PB List'!$B$4:$V$158,9,FALSE),IF('Summary Sheet'!$M$4="PB w/ Wood Drawers",VLOOKUP($B112,'Pwood &amp; PB List'!$B$4:$V$158,13,FALSE),IF('Summary Sheet'!$M$4="PB w/ PB Drawers",VLOOKUP($B112,'Pwood &amp; PB List'!$B$4:$V$158,17,FALSE))))</f>
        <v>1172.885</v>
      </c>
      <c r="X112" s="205" t="str">
        <f t="shared" si="143"/>
        <v>GLB-W3342</v>
      </c>
      <c r="Y112" s="153">
        <v>2.0</v>
      </c>
      <c r="Z112" s="154"/>
      <c r="AA112" s="154"/>
      <c r="AB112" s="154"/>
      <c r="AC112" s="154"/>
      <c r="AD112" s="139"/>
      <c r="AE112" s="139"/>
      <c r="AF112" s="139"/>
      <c r="AG112" s="139"/>
      <c r="AH112" s="139"/>
      <c r="AI112" s="139"/>
      <c r="AJ112" s="139"/>
      <c r="AK112" s="139"/>
      <c r="AL112" s="139"/>
      <c r="AM112" s="139"/>
      <c r="AN112" s="139"/>
      <c r="AO112" s="139"/>
      <c r="AP112" s="139"/>
      <c r="AQ112" s="139"/>
      <c r="AR112" s="139"/>
      <c r="AS112" s="139"/>
    </row>
    <row r="113" ht="13.5" customHeight="1">
      <c r="A113" s="202" t="s">
        <v>718</v>
      </c>
      <c r="B113" s="203" t="s">
        <v>187</v>
      </c>
      <c r="C113" s="204">
        <f>IF('Summary Sheet'!$M$4="Plywood",VLOOKUP($B113,'Pwood &amp; PB List'!$B$4:$V$158,9,FALSE),IF('Summary Sheet'!$M$4="PB w/ Wood Drawers",VLOOKUP($B113,'Pwood &amp; PB List'!$B$4:$V$158,13,FALSE),IF('Summary Sheet'!$M$4="PB w/ PB Drawers",VLOOKUP($B113,'Pwood &amp; PB List'!$B$4:$V$158,17,FALSE))))</f>
        <v>929.545</v>
      </c>
      <c r="D113" s="205" t="str">
        <f t="shared" si="133"/>
        <v>GLW-W3630</v>
      </c>
      <c r="E113" s="204">
        <f>IF('Summary Sheet'!$M$4="Plywood",VLOOKUP($B113,'Pwood &amp; PB List'!$B$4:$V$158,10,FALSE),IF('Summary Sheet'!$M$4="PB w/ Wood Drawers",VLOOKUP($B113,'Pwood &amp; PB List'!$B$4:$V$158,14,FALSE),IF('Summary Sheet'!$M$4="PB w/ PB Drawers",VLOOKUP($B113,'Pwood &amp; PB List'!$B$4:$V$158,18,FALSE))))</f>
        <v>874.69</v>
      </c>
      <c r="F113" s="205" t="str">
        <f t="shared" si="134"/>
        <v>SLO-W3630</v>
      </c>
      <c r="G113" s="204">
        <f>IF('Summary Sheet'!$M$4="Plywood",VLOOKUP($B113,'Pwood &amp; PB List'!$B$4:$V$158,11,FALSE),IF('Summary Sheet'!$M$4="PB w/ Wood Drawers",VLOOKUP($B113,'Pwood &amp; PB List'!$B$4:$V$158,15,FALSE),IF('Summary Sheet'!$M$4="PB w/ PB Drawers",VLOOKUP($B113,'Pwood &amp; PB List'!$B$4:$V$158,19,FALSE))))</f>
        <v>816.04</v>
      </c>
      <c r="H113" s="205" t="str">
        <f t="shared" si="135"/>
        <v>BLW-W3630</v>
      </c>
      <c r="I113" s="204">
        <f>IF('Summary Sheet'!$M$4="Plywood",VLOOKUP($B113,'Pwood &amp; PB List'!$B$4:$V$158,10,FALSE),IF('Summary Sheet'!$M$4="PB w/ Wood Drawers",VLOOKUP($B113,'Pwood &amp; PB List'!$B$4:$V$158,14,FALSE),IF('Summary Sheet'!$M$4="PB w/ PB Drawers",VLOOKUP($B113,'Pwood &amp; PB List'!$B$4:$V$158,18,FALSE))))</f>
        <v>874.69</v>
      </c>
      <c r="J113" s="205" t="str">
        <f t="shared" si="136"/>
        <v>WEO-W3630</v>
      </c>
      <c r="K113" s="204">
        <f>IF('Summary Sheet'!$M$4="Plywood",VLOOKUP($B113,'Pwood &amp; PB List'!$B$4:$V$158,9,FALSE),IF('Summary Sheet'!$M$4="PB w/ Wood Drawers",VLOOKUP($B113,'Pwood &amp; PB List'!$B$4:$V$158,13,FALSE),IF('Summary Sheet'!$M$4="PB w/ PB Drawers",VLOOKUP($B113,'Pwood &amp; PB List'!$B$4:$V$158,17,FALSE))))</f>
        <v>929.545</v>
      </c>
      <c r="L113" s="205" t="str">
        <f t="shared" si="137"/>
        <v>GLG-W3630</v>
      </c>
      <c r="M113" s="204">
        <f>IF('Summary Sheet'!$M$4="Plywood",VLOOKUP($B113,'Pwood &amp; PB List'!$B$4:$V$158,12,FALSE),IF('Summary Sheet'!$M$4="PB w/ Wood Drawers",VLOOKUP($B113,'Pwood &amp; PB List'!$B$4:$V$158,16,FALSE),IF('Summary Sheet'!$M$4="PB w/ PB Drawers",VLOOKUP($B113,'Pwood &amp; PB List'!$B$4:$V$158,20,FALSE))))</f>
        <v>750.26</v>
      </c>
      <c r="N113" s="154" t="str">
        <f t="shared" si="138"/>
        <v>NAO-W3630</v>
      </c>
      <c r="O113" s="204">
        <f>IF('Summary Sheet'!$M$4="Plywood",VLOOKUP($B113,'Pwood &amp; PB List'!$B$4:$V$158,12,FALSE),IF('Summary Sheet'!$M$4="PB w/ Wood Drawers",VLOOKUP($B113,'Pwood &amp; PB List'!$B$4:$V$158,16,FALSE),IF('Summary Sheet'!$M$4="PB w/ PB Drawers",VLOOKUP($B113,'Pwood &amp; PB List'!$B$4:$V$158,20,FALSE))))</f>
        <v>750.26</v>
      </c>
      <c r="P113" s="154" t="str">
        <f t="shared" si="139"/>
        <v>WHO-W3630</v>
      </c>
      <c r="Q113" s="204">
        <f>IF('Summary Sheet'!$M$4="Plywood",VLOOKUP($B113,'Pwood &amp; PB List'!$B$4:$V$158,9,FALSE),IF('Summary Sheet'!$M$4="PB w/ Wood Drawers",VLOOKUP($B113,'Pwood &amp; PB List'!$B$4:$V$158,13,FALSE),IF('Summary Sheet'!$M$4="PB w/ PB Drawers",VLOOKUP($B113,'Pwood &amp; PB List'!$B$4:$V$158,17,FALSE))))</f>
        <v>929.545</v>
      </c>
      <c r="R113" s="154" t="str">
        <f t="shared" si="140"/>
        <v>MAW-W3630</v>
      </c>
      <c r="S113" s="204">
        <f>IF('Summary Sheet'!$M$4="Plywood",VLOOKUP($B113,'Pwood &amp; PB List'!$B$4:$V$158,9,FALSE),IF('Summary Sheet'!$M$4="PB w/ Wood Drawers",VLOOKUP($B113,'Pwood &amp; PB List'!$B$4:$V$158,13,FALSE),IF('Summary Sheet'!$M$4="PB w/ PB Drawers",VLOOKUP($B113,'Pwood &amp; PB List'!$B$4:$V$158,17,FALSE))))</f>
        <v>929.545</v>
      </c>
      <c r="T113" s="154" t="str">
        <f t="shared" si="141"/>
        <v>MAG-W3630</v>
      </c>
      <c r="U113" s="204">
        <f>IF('Summary Sheet'!$M$4="Plywood",VLOOKUP($B113,'Pwood &amp; PB List'!$B$4:$V$158,9,FALSE),IF('Summary Sheet'!$M$4="PB w/ Wood Drawers",VLOOKUP($B113,'Pwood &amp; PB List'!$B$4:$V$158,13,FALSE),IF('Summary Sheet'!$M$4="PB w/ PB Drawers",VLOOKUP($B113,'Pwood &amp; PB List'!$B$4:$V$158,17,FALSE))))</f>
        <v>929.545</v>
      </c>
      <c r="V113" s="154" t="str">
        <f t="shared" si="142"/>
        <v>MAB-W3630</v>
      </c>
      <c r="W113" s="204">
        <f>IF('Summary Sheet'!$M$4="Plywood",VLOOKUP($B113,'Pwood &amp; PB List'!$B$4:$V$158,9,FALSE),IF('Summary Sheet'!$M$4="PB w/ Wood Drawers",VLOOKUP($B113,'Pwood &amp; PB List'!$B$4:$V$158,13,FALSE),IF('Summary Sheet'!$M$4="PB w/ PB Drawers",VLOOKUP($B113,'Pwood &amp; PB List'!$B$4:$V$158,17,FALSE))))</f>
        <v>929.545</v>
      </c>
      <c r="X113" s="205" t="str">
        <f t="shared" si="143"/>
        <v>GLB-W3630</v>
      </c>
      <c r="Y113" s="153">
        <v>2.0</v>
      </c>
      <c r="Z113" s="154"/>
      <c r="AA113" s="154"/>
      <c r="AB113" s="154"/>
      <c r="AC113" s="154"/>
      <c r="AD113" s="139"/>
      <c r="AE113" s="139"/>
      <c r="AF113" s="139"/>
      <c r="AG113" s="139"/>
      <c r="AH113" s="139"/>
      <c r="AI113" s="139"/>
      <c r="AJ113" s="139"/>
      <c r="AK113" s="139"/>
      <c r="AL113" s="139"/>
      <c r="AM113" s="139"/>
      <c r="AN113" s="139"/>
      <c r="AO113" s="139"/>
      <c r="AP113" s="139"/>
      <c r="AQ113" s="139"/>
      <c r="AR113" s="139"/>
      <c r="AS113" s="139"/>
    </row>
    <row r="114" ht="14.25" customHeight="1">
      <c r="A114" s="202" t="s">
        <v>719</v>
      </c>
      <c r="B114" s="203" t="s">
        <v>217</v>
      </c>
      <c r="C114" s="204">
        <f>IF('Summary Sheet'!$M$4="Plywood",VLOOKUP($B114,'Pwood &amp; PB List'!$B$4:$V$158,9,FALSE),IF('Summary Sheet'!$M$4="PB w/ Wood Drawers",VLOOKUP($B114,'Pwood &amp; PB List'!$B$4:$V$158,13,FALSE),IF('Summary Sheet'!$M$4="PB w/ PB Drawers",VLOOKUP($B114,'Pwood &amp; PB List'!$B$4:$V$158,17,FALSE))))</f>
        <v>1057.195</v>
      </c>
      <c r="D114" s="205" t="str">
        <f t="shared" si="133"/>
        <v>GLW-W3636</v>
      </c>
      <c r="E114" s="204">
        <f>IF('Summary Sheet'!$M$4="Plywood",VLOOKUP($B114,'Pwood &amp; PB List'!$B$4:$V$158,10,FALSE),IF('Summary Sheet'!$M$4="PB w/ Wood Drawers",VLOOKUP($B114,'Pwood &amp; PB List'!$B$4:$V$158,14,FALSE),IF('Summary Sheet'!$M$4="PB w/ PB Drawers",VLOOKUP($B114,'Pwood &amp; PB List'!$B$4:$V$158,18,FALSE))))</f>
        <v>991.3</v>
      </c>
      <c r="F114" s="205" t="str">
        <f t="shared" si="134"/>
        <v>SLO-W3636</v>
      </c>
      <c r="G114" s="204">
        <f>IF('Summary Sheet'!$M$4="Plywood",VLOOKUP($B114,'Pwood &amp; PB List'!$B$4:$V$158,11,FALSE),IF('Summary Sheet'!$M$4="PB w/ Wood Drawers",VLOOKUP($B114,'Pwood &amp; PB List'!$B$4:$V$158,15,FALSE),IF('Summary Sheet'!$M$4="PB w/ PB Drawers",VLOOKUP($B114,'Pwood &amp; PB List'!$B$4:$V$158,19,FALSE))))</f>
        <v>920.92</v>
      </c>
      <c r="H114" s="205" t="str">
        <f t="shared" si="135"/>
        <v>BLW-W3636</v>
      </c>
      <c r="I114" s="204">
        <f>IF('Summary Sheet'!$M$4="Plywood",VLOOKUP($B114,'Pwood &amp; PB List'!$B$4:$V$158,10,FALSE),IF('Summary Sheet'!$M$4="PB w/ Wood Drawers",VLOOKUP($B114,'Pwood &amp; PB List'!$B$4:$V$158,14,FALSE),IF('Summary Sheet'!$M$4="PB w/ PB Drawers",VLOOKUP($B114,'Pwood &amp; PB List'!$B$4:$V$158,18,FALSE))))</f>
        <v>991.3</v>
      </c>
      <c r="J114" s="205" t="str">
        <f t="shared" si="136"/>
        <v>WEO-W3636</v>
      </c>
      <c r="K114" s="204">
        <f>IF('Summary Sheet'!$M$4="Plywood",VLOOKUP($B114,'Pwood &amp; PB List'!$B$4:$V$158,9,FALSE),IF('Summary Sheet'!$M$4="PB w/ Wood Drawers",VLOOKUP($B114,'Pwood &amp; PB List'!$B$4:$V$158,13,FALSE),IF('Summary Sheet'!$M$4="PB w/ PB Drawers",VLOOKUP($B114,'Pwood &amp; PB List'!$B$4:$V$158,17,FALSE))))</f>
        <v>1057.195</v>
      </c>
      <c r="L114" s="205" t="str">
        <f t="shared" si="137"/>
        <v>GLG-W3636</v>
      </c>
      <c r="M114" s="204">
        <f>IF('Summary Sheet'!$M$4="Plywood",VLOOKUP($B114,'Pwood &amp; PB List'!$B$4:$V$158,12,FALSE),IF('Summary Sheet'!$M$4="PB w/ Wood Drawers",VLOOKUP($B114,'Pwood &amp; PB List'!$B$4:$V$158,16,FALSE),IF('Summary Sheet'!$M$4="PB w/ PB Drawers",VLOOKUP($B114,'Pwood &amp; PB List'!$B$4:$V$158,20,FALSE))))</f>
        <v>841.915</v>
      </c>
      <c r="N114" s="154" t="str">
        <f t="shared" si="138"/>
        <v>NAO-W3636</v>
      </c>
      <c r="O114" s="204">
        <f>IF('Summary Sheet'!$M$4="Plywood",VLOOKUP($B114,'Pwood &amp; PB List'!$B$4:$V$158,12,FALSE),IF('Summary Sheet'!$M$4="PB w/ Wood Drawers",VLOOKUP($B114,'Pwood &amp; PB List'!$B$4:$V$158,16,FALSE),IF('Summary Sheet'!$M$4="PB w/ PB Drawers",VLOOKUP($B114,'Pwood &amp; PB List'!$B$4:$V$158,20,FALSE))))</f>
        <v>841.915</v>
      </c>
      <c r="P114" s="154" t="str">
        <f t="shared" si="139"/>
        <v>WHO-W3636</v>
      </c>
      <c r="Q114" s="204">
        <f>IF('Summary Sheet'!$M$4="Plywood",VLOOKUP($B114,'Pwood &amp; PB List'!$B$4:$V$158,9,FALSE),IF('Summary Sheet'!$M$4="PB w/ Wood Drawers",VLOOKUP($B114,'Pwood &amp; PB List'!$B$4:$V$158,13,FALSE),IF('Summary Sheet'!$M$4="PB w/ PB Drawers",VLOOKUP($B114,'Pwood &amp; PB List'!$B$4:$V$158,17,FALSE))))</f>
        <v>1057.195</v>
      </c>
      <c r="R114" s="154" t="str">
        <f t="shared" si="140"/>
        <v>MAW-W3636</v>
      </c>
      <c r="S114" s="204">
        <f>IF('Summary Sheet'!$M$4="Plywood",VLOOKUP($B114,'Pwood &amp; PB List'!$B$4:$V$158,9,FALSE),IF('Summary Sheet'!$M$4="PB w/ Wood Drawers",VLOOKUP($B114,'Pwood &amp; PB List'!$B$4:$V$158,13,FALSE),IF('Summary Sheet'!$M$4="PB w/ PB Drawers",VLOOKUP($B114,'Pwood &amp; PB List'!$B$4:$V$158,17,FALSE))))</f>
        <v>1057.195</v>
      </c>
      <c r="T114" s="154" t="str">
        <f t="shared" si="141"/>
        <v>MAG-W3636</v>
      </c>
      <c r="U114" s="204">
        <f>IF('Summary Sheet'!$M$4="Plywood",VLOOKUP($B114,'Pwood &amp; PB List'!$B$4:$V$158,9,FALSE),IF('Summary Sheet'!$M$4="PB w/ Wood Drawers",VLOOKUP($B114,'Pwood &amp; PB List'!$B$4:$V$158,13,FALSE),IF('Summary Sheet'!$M$4="PB w/ PB Drawers",VLOOKUP($B114,'Pwood &amp; PB List'!$B$4:$V$158,17,FALSE))))</f>
        <v>1057.195</v>
      </c>
      <c r="V114" s="154" t="str">
        <f t="shared" si="142"/>
        <v>MAB-W3636</v>
      </c>
      <c r="W114" s="204">
        <f>IF('Summary Sheet'!$M$4="Plywood",VLOOKUP($B114,'Pwood &amp; PB List'!$B$4:$V$158,9,FALSE),IF('Summary Sheet'!$M$4="PB w/ Wood Drawers",VLOOKUP($B114,'Pwood &amp; PB List'!$B$4:$V$158,13,FALSE),IF('Summary Sheet'!$M$4="PB w/ PB Drawers",VLOOKUP($B114,'Pwood &amp; PB List'!$B$4:$V$158,17,FALSE))))</f>
        <v>1057.195</v>
      </c>
      <c r="X114" s="205" t="str">
        <f t="shared" si="143"/>
        <v>GLB-W3636</v>
      </c>
      <c r="Y114" s="153">
        <v>2.0</v>
      </c>
      <c r="Z114" s="154"/>
      <c r="AA114" s="154"/>
      <c r="AB114" s="154"/>
      <c r="AC114" s="154"/>
      <c r="AD114" s="139"/>
      <c r="AE114" s="139"/>
      <c r="AF114" s="139"/>
      <c r="AG114" s="139"/>
      <c r="AH114" s="139"/>
      <c r="AI114" s="139"/>
      <c r="AJ114" s="139"/>
      <c r="AK114" s="139"/>
      <c r="AL114" s="139"/>
      <c r="AM114" s="139"/>
      <c r="AN114" s="139"/>
      <c r="AO114" s="139"/>
      <c r="AP114" s="139"/>
      <c r="AQ114" s="139"/>
      <c r="AR114" s="139"/>
      <c r="AS114" s="139"/>
    </row>
    <row r="115" ht="14.25" customHeight="1">
      <c r="A115" s="202" t="s">
        <v>720</v>
      </c>
      <c r="B115" s="203" t="s">
        <v>267</v>
      </c>
      <c r="C115" s="204">
        <f>IF('Summary Sheet'!$M$4="Plywood",VLOOKUP($B115,'Pwood &amp; PB List'!$B$4:$V$158,9,FALSE),IF('Summary Sheet'!$M$4="PB w/ Wood Drawers",VLOOKUP($B115,'Pwood &amp; PB List'!$B$4:$V$158,13,FALSE),IF('Summary Sheet'!$M$4="PB w/ PB Drawers",VLOOKUP($B115,'Pwood &amp; PB List'!$B$4:$V$158,17,FALSE))))</f>
        <v>1258.445</v>
      </c>
      <c r="D115" s="205" t="str">
        <f t="shared" si="133"/>
        <v>GLW-W3642</v>
      </c>
      <c r="E115" s="204">
        <f>IF('Summary Sheet'!$M$4="Plywood",VLOOKUP($B115,'Pwood &amp; PB List'!$B$4:$V$158,10,FALSE),IF('Summary Sheet'!$M$4="PB w/ Wood Drawers",VLOOKUP($B115,'Pwood &amp; PB List'!$B$4:$V$158,14,FALSE),IF('Summary Sheet'!$M$4="PB w/ PB Drawers",VLOOKUP($B115,'Pwood &amp; PB List'!$B$4:$V$158,18,FALSE))))</f>
        <v>1181.51</v>
      </c>
      <c r="F115" s="205" t="str">
        <f t="shared" si="134"/>
        <v>SLO-W3642</v>
      </c>
      <c r="G115" s="204">
        <f>IF('Summary Sheet'!$M$4="Plywood",VLOOKUP($B115,'Pwood &amp; PB List'!$B$4:$V$158,11,FALSE),IF('Summary Sheet'!$M$4="PB w/ Wood Drawers",VLOOKUP($B115,'Pwood &amp; PB List'!$B$4:$V$158,15,FALSE),IF('Summary Sheet'!$M$4="PB w/ PB Drawers",VLOOKUP($B115,'Pwood &amp; PB List'!$B$4:$V$158,19,FALSE))))</f>
        <v>1099.4</v>
      </c>
      <c r="H115" s="205" t="str">
        <f t="shared" si="135"/>
        <v>BLW-W3642</v>
      </c>
      <c r="I115" s="204">
        <f>IF('Summary Sheet'!$M$4="Plywood",VLOOKUP($B115,'Pwood &amp; PB List'!$B$4:$V$158,10,FALSE),IF('Summary Sheet'!$M$4="PB w/ Wood Drawers",VLOOKUP($B115,'Pwood &amp; PB List'!$B$4:$V$158,14,FALSE),IF('Summary Sheet'!$M$4="PB w/ PB Drawers",VLOOKUP($B115,'Pwood &amp; PB List'!$B$4:$V$158,18,FALSE))))</f>
        <v>1181.51</v>
      </c>
      <c r="J115" s="205" t="str">
        <f t="shared" si="136"/>
        <v>WEO-W3642</v>
      </c>
      <c r="K115" s="204">
        <f>IF('Summary Sheet'!$M$4="Plywood",VLOOKUP($B115,'Pwood &amp; PB List'!$B$4:$V$158,9,FALSE),IF('Summary Sheet'!$M$4="PB w/ Wood Drawers",VLOOKUP($B115,'Pwood &amp; PB List'!$B$4:$V$158,13,FALSE),IF('Summary Sheet'!$M$4="PB w/ PB Drawers",VLOOKUP($B115,'Pwood &amp; PB List'!$B$4:$V$158,17,FALSE))))</f>
        <v>1258.445</v>
      </c>
      <c r="L115" s="205" t="str">
        <f t="shared" si="137"/>
        <v>GLG-W3642</v>
      </c>
      <c r="M115" s="204">
        <f>IF('Summary Sheet'!$M$4="Plywood",VLOOKUP($B115,'Pwood &amp; PB List'!$B$4:$V$158,12,FALSE),IF('Summary Sheet'!$M$4="PB w/ Wood Drawers",VLOOKUP($B115,'Pwood &amp; PB List'!$B$4:$V$158,16,FALSE),IF('Summary Sheet'!$M$4="PB w/ PB Drawers",VLOOKUP($B115,'Pwood &amp; PB List'!$B$4:$V$158,20,FALSE))))</f>
        <v>1007.17</v>
      </c>
      <c r="N115" s="154" t="str">
        <f t="shared" si="138"/>
        <v>NAO-W3642</v>
      </c>
      <c r="O115" s="204">
        <f>IF('Summary Sheet'!$M$4="Plywood",VLOOKUP($B115,'Pwood &amp; PB List'!$B$4:$V$158,12,FALSE),IF('Summary Sheet'!$M$4="PB w/ Wood Drawers",VLOOKUP($B115,'Pwood &amp; PB List'!$B$4:$V$158,16,FALSE),IF('Summary Sheet'!$M$4="PB w/ PB Drawers",VLOOKUP($B115,'Pwood &amp; PB List'!$B$4:$V$158,20,FALSE))))</f>
        <v>1007.17</v>
      </c>
      <c r="P115" s="154" t="str">
        <f t="shared" si="139"/>
        <v>WHO-W3642</v>
      </c>
      <c r="Q115" s="204">
        <f>IF('Summary Sheet'!$M$4="Plywood",VLOOKUP($B115,'Pwood &amp; PB List'!$B$4:$V$158,9,FALSE),IF('Summary Sheet'!$M$4="PB w/ Wood Drawers",VLOOKUP($B115,'Pwood &amp; PB List'!$B$4:$V$158,13,FALSE),IF('Summary Sheet'!$M$4="PB w/ PB Drawers",VLOOKUP($B115,'Pwood &amp; PB List'!$B$4:$V$158,17,FALSE))))</f>
        <v>1258.445</v>
      </c>
      <c r="R115" s="154" t="str">
        <f t="shared" si="140"/>
        <v>MAW-W3642</v>
      </c>
      <c r="S115" s="204">
        <f>IF('Summary Sheet'!$M$4="Plywood",VLOOKUP($B115,'Pwood &amp; PB List'!$B$4:$V$158,9,FALSE),IF('Summary Sheet'!$M$4="PB w/ Wood Drawers",VLOOKUP($B115,'Pwood &amp; PB List'!$B$4:$V$158,13,FALSE),IF('Summary Sheet'!$M$4="PB w/ PB Drawers",VLOOKUP($B115,'Pwood &amp; PB List'!$B$4:$V$158,17,FALSE))))</f>
        <v>1258.445</v>
      </c>
      <c r="T115" s="154" t="str">
        <f t="shared" si="141"/>
        <v>MAG-W3642</v>
      </c>
      <c r="U115" s="204">
        <f>IF('Summary Sheet'!$M$4="Plywood",VLOOKUP($B115,'Pwood &amp; PB List'!$B$4:$V$158,9,FALSE),IF('Summary Sheet'!$M$4="PB w/ Wood Drawers",VLOOKUP($B115,'Pwood &amp; PB List'!$B$4:$V$158,13,FALSE),IF('Summary Sheet'!$M$4="PB w/ PB Drawers",VLOOKUP($B115,'Pwood &amp; PB List'!$B$4:$V$158,17,FALSE))))</f>
        <v>1258.445</v>
      </c>
      <c r="V115" s="154" t="str">
        <f t="shared" si="142"/>
        <v>MAB-W3642</v>
      </c>
      <c r="W115" s="204">
        <f>IF('Summary Sheet'!$M$4="Plywood",VLOOKUP($B115,'Pwood &amp; PB List'!$B$4:$V$158,9,FALSE),IF('Summary Sheet'!$M$4="PB w/ Wood Drawers",VLOOKUP($B115,'Pwood &amp; PB List'!$B$4:$V$158,13,FALSE),IF('Summary Sheet'!$M$4="PB w/ PB Drawers",VLOOKUP($B115,'Pwood &amp; PB List'!$B$4:$V$158,17,FALSE))))</f>
        <v>1258.445</v>
      </c>
      <c r="X115" s="205" t="str">
        <f t="shared" si="143"/>
        <v>GLB-W3642</v>
      </c>
      <c r="Y115" s="153">
        <v>2.0</v>
      </c>
      <c r="Z115" s="154"/>
      <c r="AA115" s="154"/>
      <c r="AB115" s="154"/>
      <c r="AC115" s="154"/>
      <c r="AD115" s="139"/>
      <c r="AE115" s="139"/>
      <c r="AF115" s="139"/>
      <c r="AG115" s="139"/>
      <c r="AH115" s="139"/>
      <c r="AI115" s="139"/>
      <c r="AJ115" s="139"/>
      <c r="AK115" s="139"/>
      <c r="AL115" s="139"/>
      <c r="AM115" s="139"/>
      <c r="AN115" s="139"/>
      <c r="AO115" s="139"/>
      <c r="AP115" s="139"/>
      <c r="AQ115" s="139"/>
      <c r="AR115" s="139"/>
      <c r="AS115" s="139"/>
    </row>
    <row r="116" ht="14.25" customHeight="1">
      <c r="A116" s="210" t="s">
        <v>721</v>
      </c>
      <c r="B116" s="203"/>
      <c r="C116" s="204"/>
      <c r="D116" s="205"/>
      <c r="E116" s="204"/>
      <c r="F116" s="205"/>
      <c r="G116" s="204"/>
      <c r="H116" s="205"/>
      <c r="I116" s="204"/>
      <c r="J116" s="205"/>
      <c r="K116" s="204"/>
      <c r="L116" s="205"/>
      <c r="M116" s="204"/>
      <c r="N116" s="154"/>
      <c r="O116" s="204"/>
      <c r="P116" s="154"/>
      <c r="Q116" s="204"/>
      <c r="R116" s="154"/>
      <c r="S116" s="204"/>
      <c r="T116" s="154"/>
      <c r="U116" s="204"/>
      <c r="V116" s="154"/>
      <c r="W116" s="204"/>
      <c r="X116" s="205"/>
      <c r="Y116" s="153"/>
      <c r="Z116" s="154"/>
      <c r="AA116" s="154"/>
      <c r="AB116" s="154"/>
      <c r="AC116" s="154"/>
      <c r="AD116" s="139"/>
      <c r="AE116" s="139"/>
      <c r="AF116" s="139"/>
      <c r="AG116" s="139"/>
      <c r="AH116" s="139"/>
      <c r="AI116" s="139"/>
      <c r="AJ116" s="139"/>
      <c r="AK116" s="139"/>
      <c r="AL116" s="139"/>
      <c r="AM116" s="139"/>
      <c r="AN116" s="139"/>
      <c r="AO116" s="139"/>
      <c r="AP116" s="139"/>
      <c r="AQ116" s="139"/>
      <c r="AR116" s="139"/>
      <c r="AS116" s="139"/>
    </row>
    <row r="117" ht="14.25" customHeight="1">
      <c r="A117" s="202" t="s">
        <v>722</v>
      </c>
      <c r="B117" s="203" t="s">
        <v>332</v>
      </c>
      <c r="C117" s="204">
        <f>IF('Summary Sheet'!$M$4="Plywood",VLOOKUP($B117,'Pwood &amp; PB List'!$B$4:$V$158,9,FALSE),IF('Summary Sheet'!$M$4="PB w/ Wood Drawers",VLOOKUP($B117,'Pwood &amp; PB List'!$B$4:$V$158,13,FALSE),IF('Summary Sheet'!$M$4="PB w/ PB Drawers",VLOOKUP($B117,'Pwood &amp; PB List'!$B$4:$V$158,17,FALSE))))</f>
        <v>913.445</v>
      </c>
      <c r="D117" s="205" t="str">
        <f t="shared" ref="D117:D122" si="144">CONCATENATE("GLW-",B117)</f>
        <v>GLW-WDC2430</v>
      </c>
      <c r="E117" s="204">
        <f>IF('Summary Sheet'!$M$4="Plywood",VLOOKUP($B117,'Pwood &amp; PB List'!$B$4:$V$158,10,FALSE),IF('Summary Sheet'!$M$4="PB w/ Wood Drawers",VLOOKUP($B117,'Pwood &amp; PB List'!$B$4:$V$158,14,FALSE),IF('Summary Sheet'!$M$4="PB w/ PB Drawers",VLOOKUP($B117,'Pwood &amp; PB List'!$B$4:$V$158,18,FALSE))))</f>
        <v>891.02</v>
      </c>
      <c r="F117" s="205" t="str">
        <f t="shared" ref="F117:F122" si="145">CONCATENATE("SLO-",B117)</f>
        <v>SLO-WDC2430</v>
      </c>
      <c r="G117" s="204">
        <f>IF('Summary Sheet'!$M$4="Plywood",VLOOKUP($B117,'Pwood &amp; PB List'!$B$4:$V$158,11,FALSE),IF('Summary Sheet'!$M$4="PB w/ Wood Drawers",VLOOKUP($B117,'Pwood &amp; PB List'!$B$4:$V$158,15,FALSE),IF('Summary Sheet'!$M$4="PB w/ PB Drawers",VLOOKUP($B117,'Pwood &amp; PB List'!$B$4:$V$158,19,FALSE))))</f>
        <v>867.1</v>
      </c>
      <c r="H117" s="205" t="str">
        <f t="shared" ref="H117:H122" si="146">CONCATENATE("BLW-",B117)</f>
        <v>BLW-WDC2430</v>
      </c>
      <c r="I117" s="204">
        <f>IF('Summary Sheet'!$M$4="Plywood",VLOOKUP($B117,'Pwood &amp; PB List'!$B$4:$V$158,10,FALSE),IF('Summary Sheet'!$M$4="PB w/ Wood Drawers",VLOOKUP($B117,'Pwood &amp; PB List'!$B$4:$V$158,14,FALSE),IF('Summary Sheet'!$M$4="PB w/ PB Drawers",VLOOKUP($B117,'Pwood &amp; PB List'!$B$4:$V$158,18,FALSE))))</f>
        <v>891.02</v>
      </c>
      <c r="J117" s="205" t="str">
        <f t="shared" ref="J117:J122" si="147">CONCATENATE("WEO-",B117)</f>
        <v>WEO-WDC2430</v>
      </c>
      <c r="K117" s="204">
        <f>IF('Summary Sheet'!$M$4="Plywood",VLOOKUP($B117,'Pwood &amp; PB List'!$B$4:$V$158,9,FALSE),IF('Summary Sheet'!$M$4="PB w/ Wood Drawers",VLOOKUP($B117,'Pwood &amp; PB List'!$B$4:$V$158,13,FALSE),IF('Summary Sheet'!$M$4="PB w/ PB Drawers",VLOOKUP($B117,'Pwood &amp; PB List'!$B$4:$V$158,17,FALSE))))</f>
        <v>913.445</v>
      </c>
      <c r="L117" s="205" t="str">
        <f t="shared" ref="L117:L122" si="148">CONCATENATE("GLG-",B117)</f>
        <v>GLG-WDC2430</v>
      </c>
      <c r="M117" s="204">
        <f>IF('Summary Sheet'!$M$4="Plywood",VLOOKUP($B117,'Pwood &amp; PB List'!$B$4:$V$158,12,FALSE),IF('Summary Sheet'!$M$4="PB w/ Wood Drawers",VLOOKUP($B117,'Pwood &amp; PB List'!$B$4:$V$158,16,FALSE),IF('Summary Sheet'!$M$4="PB w/ PB Drawers",VLOOKUP($B117,'Pwood &amp; PB List'!$B$4:$V$158,20,FALSE))))</f>
        <v>840.19</v>
      </c>
      <c r="N117" s="154" t="str">
        <f t="shared" ref="N117:N122" si="149">CONCATENATE("NAO-",B117)</f>
        <v>NAO-WDC2430</v>
      </c>
      <c r="O117" s="204">
        <f>IF('Summary Sheet'!$M$4="Plywood",VLOOKUP($B117,'Pwood &amp; PB List'!$B$4:$V$158,12,FALSE),IF('Summary Sheet'!$M$4="PB w/ Wood Drawers",VLOOKUP($B117,'Pwood &amp; PB List'!$B$4:$V$158,16,FALSE),IF('Summary Sheet'!$M$4="PB w/ PB Drawers",VLOOKUP($B117,'Pwood &amp; PB List'!$B$4:$V$158,20,FALSE))))</f>
        <v>840.19</v>
      </c>
      <c r="P117" s="154" t="str">
        <f t="shared" ref="P117:P122" si="150">CONCATENATE("WHO-",B117)</f>
        <v>WHO-WDC2430</v>
      </c>
      <c r="Q117" s="204">
        <f>IF('Summary Sheet'!$M$4="Plywood",VLOOKUP($B117,'Pwood &amp; PB List'!$B$4:$V$158,9,FALSE),IF('Summary Sheet'!$M$4="PB w/ Wood Drawers",VLOOKUP($B117,'Pwood &amp; PB List'!$B$4:$V$158,13,FALSE),IF('Summary Sheet'!$M$4="PB w/ PB Drawers",VLOOKUP($B117,'Pwood &amp; PB List'!$B$4:$V$158,17,FALSE))))</f>
        <v>913.445</v>
      </c>
      <c r="R117" s="154" t="str">
        <f t="shared" ref="R117:R122" si="151">CONCATENATE("MAW-",B117)</f>
        <v>MAW-WDC2430</v>
      </c>
      <c r="S117" s="204">
        <f>IF('Summary Sheet'!$M$4="Plywood",VLOOKUP($B117,'Pwood &amp; PB List'!$B$4:$V$158,9,FALSE),IF('Summary Sheet'!$M$4="PB w/ Wood Drawers",VLOOKUP($B117,'Pwood &amp; PB List'!$B$4:$V$158,13,FALSE),IF('Summary Sheet'!$M$4="PB w/ PB Drawers",VLOOKUP($B117,'Pwood &amp; PB List'!$B$4:$V$158,17,FALSE))))</f>
        <v>913.445</v>
      </c>
      <c r="T117" s="154" t="str">
        <f t="shared" ref="T117:T122" si="152">CONCATENATE("MAG-",B117)</f>
        <v>MAG-WDC2430</v>
      </c>
      <c r="U117" s="204">
        <f>IF('Summary Sheet'!$M$4="Plywood",VLOOKUP($B117,'Pwood &amp; PB List'!$B$4:$V$158,9,FALSE),IF('Summary Sheet'!$M$4="PB w/ Wood Drawers",VLOOKUP($B117,'Pwood &amp; PB List'!$B$4:$V$158,13,FALSE),IF('Summary Sheet'!$M$4="PB w/ PB Drawers",VLOOKUP($B117,'Pwood &amp; PB List'!$B$4:$V$158,17,FALSE))))</f>
        <v>913.445</v>
      </c>
      <c r="V117" s="154" t="str">
        <f t="shared" ref="V117:V122" si="153">CONCATENATE("MAB-",B117)</f>
        <v>MAB-WDC2430</v>
      </c>
      <c r="W117" s="204">
        <f>IF('Summary Sheet'!$M$4="Plywood",VLOOKUP($B117,'Pwood &amp; PB List'!$B$4:$V$158,9,FALSE),IF('Summary Sheet'!$M$4="PB w/ Wood Drawers",VLOOKUP($B117,'Pwood &amp; PB List'!$B$4:$V$158,13,FALSE),IF('Summary Sheet'!$M$4="PB w/ PB Drawers",VLOOKUP($B117,'Pwood &amp; PB List'!$B$4:$V$158,17,FALSE))))</f>
        <v>913.445</v>
      </c>
      <c r="X117" s="205" t="str">
        <f t="shared" ref="X117:X122" si="154">CONCATENATE("GLB-",B117)</f>
        <v>GLB-WDC2430</v>
      </c>
      <c r="Y117" s="153">
        <v>1.0</v>
      </c>
      <c r="Z117" s="154"/>
      <c r="AA117" s="154"/>
      <c r="AB117" s="154"/>
      <c r="AC117" s="154"/>
      <c r="AD117" s="139"/>
      <c r="AE117" s="139"/>
      <c r="AF117" s="139"/>
      <c r="AG117" s="139"/>
      <c r="AH117" s="139"/>
      <c r="AI117" s="139"/>
      <c r="AJ117" s="139"/>
      <c r="AK117" s="139"/>
      <c r="AL117" s="139"/>
      <c r="AM117" s="139"/>
      <c r="AN117" s="139"/>
      <c r="AO117" s="139"/>
      <c r="AP117" s="139"/>
      <c r="AQ117" s="139"/>
      <c r="AR117" s="139"/>
      <c r="AS117" s="139"/>
    </row>
    <row r="118" ht="14.25" customHeight="1">
      <c r="A118" s="202" t="s">
        <v>723</v>
      </c>
      <c r="B118" s="203" t="s">
        <v>336</v>
      </c>
      <c r="C118" s="204">
        <f>IF('Summary Sheet'!$M$4="Plywood",VLOOKUP($B118,'Pwood &amp; PB List'!$B$4:$V$158,9,FALSE),IF('Summary Sheet'!$M$4="PB w/ Wood Drawers",VLOOKUP($B118,'Pwood &amp; PB List'!$B$4:$V$158,13,FALSE),IF('Summary Sheet'!$M$4="PB w/ PB Drawers",VLOOKUP($B118,'Pwood &amp; PB List'!$B$4:$V$158,17,FALSE))))</f>
        <v>1015.22</v>
      </c>
      <c r="D118" s="205" t="str">
        <f t="shared" si="144"/>
        <v>GLW-WDC2436</v>
      </c>
      <c r="E118" s="204">
        <f>IF('Summary Sheet'!$M$4="Plywood",VLOOKUP($B118,'Pwood &amp; PB List'!$B$4:$V$158,10,FALSE),IF('Summary Sheet'!$M$4="PB w/ Wood Drawers",VLOOKUP($B118,'Pwood &amp; PB List'!$B$4:$V$158,14,FALSE),IF('Summary Sheet'!$M$4="PB w/ PB Drawers",VLOOKUP($B118,'Pwood &amp; PB List'!$B$4:$V$158,18,FALSE))))</f>
        <v>988.31</v>
      </c>
      <c r="F118" s="205" t="str">
        <f t="shared" si="145"/>
        <v>SLO-WDC2436</v>
      </c>
      <c r="G118" s="204">
        <f>IF('Summary Sheet'!$M$4="Plywood",VLOOKUP($B118,'Pwood &amp; PB List'!$B$4:$V$158,11,FALSE),IF('Summary Sheet'!$M$4="PB w/ Wood Drawers",VLOOKUP($B118,'Pwood &amp; PB List'!$B$4:$V$158,15,FALSE),IF('Summary Sheet'!$M$4="PB w/ PB Drawers",VLOOKUP($B118,'Pwood &amp; PB List'!$B$4:$V$158,19,FALSE))))</f>
        <v>959.56</v>
      </c>
      <c r="H118" s="205" t="str">
        <f t="shared" si="146"/>
        <v>BLW-WDC2436</v>
      </c>
      <c r="I118" s="204">
        <f>IF('Summary Sheet'!$M$4="Plywood",VLOOKUP($B118,'Pwood &amp; PB List'!$B$4:$V$158,10,FALSE),IF('Summary Sheet'!$M$4="PB w/ Wood Drawers",VLOOKUP($B118,'Pwood &amp; PB List'!$B$4:$V$158,14,FALSE),IF('Summary Sheet'!$M$4="PB w/ PB Drawers",VLOOKUP($B118,'Pwood &amp; PB List'!$B$4:$V$158,18,FALSE))))</f>
        <v>988.31</v>
      </c>
      <c r="J118" s="205" t="str">
        <f t="shared" si="147"/>
        <v>WEO-WDC2436</v>
      </c>
      <c r="K118" s="204">
        <f>IF('Summary Sheet'!$M$4="Plywood",VLOOKUP($B118,'Pwood &amp; PB List'!$B$4:$V$158,9,FALSE),IF('Summary Sheet'!$M$4="PB w/ Wood Drawers",VLOOKUP($B118,'Pwood &amp; PB List'!$B$4:$V$158,13,FALSE),IF('Summary Sheet'!$M$4="PB w/ PB Drawers",VLOOKUP($B118,'Pwood &amp; PB List'!$B$4:$V$158,17,FALSE))))</f>
        <v>1015.22</v>
      </c>
      <c r="L118" s="205" t="str">
        <f t="shared" si="148"/>
        <v>GLG-WDC2436</v>
      </c>
      <c r="M118" s="204">
        <f>IF('Summary Sheet'!$M$4="Plywood",VLOOKUP($B118,'Pwood &amp; PB List'!$B$4:$V$158,12,FALSE),IF('Summary Sheet'!$M$4="PB w/ Wood Drawers",VLOOKUP($B118,'Pwood &amp; PB List'!$B$4:$V$158,16,FALSE),IF('Summary Sheet'!$M$4="PB w/ PB Drawers",VLOOKUP($B118,'Pwood &amp; PB List'!$B$4:$V$158,20,FALSE))))</f>
        <v>927.245</v>
      </c>
      <c r="N118" s="154" t="str">
        <f t="shared" si="149"/>
        <v>NAO-WDC2436</v>
      </c>
      <c r="O118" s="204">
        <f>IF('Summary Sheet'!$M$4="Plywood",VLOOKUP($B118,'Pwood &amp; PB List'!$B$4:$V$158,12,FALSE),IF('Summary Sheet'!$M$4="PB w/ Wood Drawers",VLOOKUP($B118,'Pwood &amp; PB List'!$B$4:$V$158,16,FALSE),IF('Summary Sheet'!$M$4="PB w/ PB Drawers",VLOOKUP($B118,'Pwood &amp; PB List'!$B$4:$V$158,20,FALSE))))</f>
        <v>927.245</v>
      </c>
      <c r="P118" s="154" t="str">
        <f t="shared" si="150"/>
        <v>WHO-WDC2436</v>
      </c>
      <c r="Q118" s="204">
        <f>IF('Summary Sheet'!$M$4="Plywood",VLOOKUP($B118,'Pwood &amp; PB List'!$B$4:$V$158,9,FALSE),IF('Summary Sheet'!$M$4="PB w/ Wood Drawers",VLOOKUP($B118,'Pwood &amp; PB List'!$B$4:$V$158,13,FALSE),IF('Summary Sheet'!$M$4="PB w/ PB Drawers",VLOOKUP($B118,'Pwood &amp; PB List'!$B$4:$V$158,17,FALSE))))</f>
        <v>1015.22</v>
      </c>
      <c r="R118" s="154" t="str">
        <f t="shared" si="151"/>
        <v>MAW-WDC2436</v>
      </c>
      <c r="S118" s="204">
        <f>IF('Summary Sheet'!$M$4="Plywood",VLOOKUP($B118,'Pwood &amp; PB List'!$B$4:$V$158,9,FALSE),IF('Summary Sheet'!$M$4="PB w/ Wood Drawers",VLOOKUP($B118,'Pwood &amp; PB List'!$B$4:$V$158,13,FALSE),IF('Summary Sheet'!$M$4="PB w/ PB Drawers",VLOOKUP($B118,'Pwood &amp; PB List'!$B$4:$V$158,17,FALSE))))</f>
        <v>1015.22</v>
      </c>
      <c r="T118" s="154" t="str">
        <f t="shared" si="152"/>
        <v>MAG-WDC2436</v>
      </c>
      <c r="U118" s="204">
        <f>IF('Summary Sheet'!$M$4="Plywood",VLOOKUP($B118,'Pwood &amp; PB List'!$B$4:$V$158,9,FALSE),IF('Summary Sheet'!$M$4="PB w/ Wood Drawers",VLOOKUP($B118,'Pwood &amp; PB List'!$B$4:$V$158,13,FALSE),IF('Summary Sheet'!$M$4="PB w/ PB Drawers",VLOOKUP($B118,'Pwood &amp; PB List'!$B$4:$V$158,17,FALSE))))</f>
        <v>1015.22</v>
      </c>
      <c r="V118" s="154" t="str">
        <f t="shared" si="153"/>
        <v>MAB-WDC2436</v>
      </c>
      <c r="W118" s="204">
        <f>IF('Summary Sheet'!$M$4="Plywood",VLOOKUP($B118,'Pwood &amp; PB List'!$B$4:$V$158,9,FALSE),IF('Summary Sheet'!$M$4="PB w/ Wood Drawers",VLOOKUP($B118,'Pwood &amp; PB List'!$B$4:$V$158,13,FALSE),IF('Summary Sheet'!$M$4="PB w/ PB Drawers",VLOOKUP($B118,'Pwood &amp; PB List'!$B$4:$V$158,17,FALSE))))</f>
        <v>1015.22</v>
      </c>
      <c r="X118" s="205" t="str">
        <f t="shared" si="154"/>
        <v>GLB-WDC2436</v>
      </c>
      <c r="Y118" s="153">
        <v>1.0</v>
      </c>
      <c r="Z118" s="154"/>
      <c r="AA118" s="154"/>
      <c r="AB118" s="154"/>
      <c r="AC118" s="154"/>
      <c r="AD118" s="139"/>
      <c r="AE118" s="139"/>
      <c r="AF118" s="139"/>
      <c r="AG118" s="139"/>
      <c r="AH118" s="139"/>
      <c r="AI118" s="139"/>
      <c r="AJ118" s="139"/>
      <c r="AK118" s="139"/>
      <c r="AL118" s="139"/>
      <c r="AM118" s="139"/>
      <c r="AN118" s="139"/>
      <c r="AO118" s="139"/>
      <c r="AP118" s="139"/>
      <c r="AQ118" s="139"/>
      <c r="AR118" s="139"/>
      <c r="AS118" s="139"/>
    </row>
    <row r="119" ht="14.25" customHeight="1">
      <c r="A119" s="202" t="s">
        <v>724</v>
      </c>
      <c r="B119" s="203" t="s">
        <v>340</v>
      </c>
      <c r="C119" s="204">
        <f>IF('Summary Sheet'!$M$4="Plywood",VLOOKUP($B119,'Pwood &amp; PB List'!$B$4:$V$158,9,FALSE),IF('Summary Sheet'!$M$4="PB w/ Wood Drawers",VLOOKUP($B119,'Pwood &amp; PB List'!$B$4:$V$158,13,FALSE),IF('Summary Sheet'!$M$4="PB w/ PB Drawers",VLOOKUP($B119,'Pwood &amp; PB List'!$B$4:$V$158,17,FALSE))))</f>
        <v>1225.555</v>
      </c>
      <c r="D119" s="205" t="str">
        <f t="shared" si="144"/>
        <v>GLW-WDC2442</v>
      </c>
      <c r="E119" s="204">
        <f>IF('Summary Sheet'!$M$4="Plywood",VLOOKUP($B119,'Pwood &amp; PB List'!$B$4:$V$158,10,FALSE),IF('Summary Sheet'!$M$4="PB w/ Wood Drawers",VLOOKUP($B119,'Pwood &amp; PB List'!$B$4:$V$158,14,FALSE),IF('Summary Sheet'!$M$4="PB w/ PB Drawers",VLOOKUP($B119,'Pwood &amp; PB List'!$B$4:$V$158,18,FALSE))))</f>
        <v>1194.16</v>
      </c>
      <c r="F119" s="205" t="str">
        <f t="shared" si="145"/>
        <v>SLO-WDC2442</v>
      </c>
      <c r="G119" s="204">
        <f>IF('Summary Sheet'!$M$4="Plywood",VLOOKUP($B119,'Pwood &amp; PB List'!$B$4:$V$158,11,FALSE),IF('Summary Sheet'!$M$4="PB w/ Wood Drawers",VLOOKUP($B119,'Pwood &amp; PB List'!$B$4:$V$158,15,FALSE),IF('Summary Sheet'!$M$4="PB w/ PB Drawers",VLOOKUP($B119,'Pwood &amp; PB List'!$B$4:$V$158,19,FALSE))))</f>
        <v>1160.58</v>
      </c>
      <c r="H119" s="205" t="str">
        <f t="shared" si="146"/>
        <v>BLW-WDC2442</v>
      </c>
      <c r="I119" s="204">
        <f>IF('Summary Sheet'!$M$4="Plywood",VLOOKUP($B119,'Pwood &amp; PB List'!$B$4:$V$158,10,FALSE),IF('Summary Sheet'!$M$4="PB w/ Wood Drawers",VLOOKUP($B119,'Pwood &amp; PB List'!$B$4:$V$158,14,FALSE),IF('Summary Sheet'!$M$4="PB w/ PB Drawers",VLOOKUP($B119,'Pwood &amp; PB List'!$B$4:$V$158,18,FALSE))))</f>
        <v>1194.16</v>
      </c>
      <c r="J119" s="205" t="str">
        <f t="shared" si="147"/>
        <v>WEO-WDC2442</v>
      </c>
      <c r="K119" s="204">
        <f>IF('Summary Sheet'!$M$4="Plywood",VLOOKUP($B119,'Pwood &amp; PB List'!$B$4:$V$158,9,FALSE),IF('Summary Sheet'!$M$4="PB w/ Wood Drawers",VLOOKUP($B119,'Pwood &amp; PB List'!$B$4:$V$158,13,FALSE),IF('Summary Sheet'!$M$4="PB w/ PB Drawers",VLOOKUP($B119,'Pwood &amp; PB List'!$B$4:$V$158,17,FALSE))))</f>
        <v>1225.555</v>
      </c>
      <c r="L119" s="205" t="str">
        <f t="shared" si="148"/>
        <v>GLG-WDC2442</v>
      </c>
      <c r="M119" s="204">
        <f>IF('Summary Sheet'!$M$4="Plywood",VLOOKUP($B119,'Pwood &amp; PB List'!$B$4:$V$158,12,FALSE),IF('Summary Sheet'!$M$4="PB w/ Wood Drawers",VLOOKUP($B119,'Pwood &amp; PB List'!$B$4:$V$158,16,FALSE),IF('Summary Sheet'!$M$4="PB w/ PB Drawers",VLOOKUP($B119,'Pwood &amp; PB List'!$B$4:$V$158,20,FALSE))))</f>
        <v>1122.86</v>
      </c>
      <c r="N119" s="154" t="str">
        <f t="shared" si="149"/>
        <v>NAO-WDC2442</v>
      </c>
      <c r="O119" s="204">
        <f>IF('Summary Sheet'!$M$4="Plywood",VLOOKUP($B119,'Pwood &amp; PB List'!$B$4:$V$158,12,FALSE),IF('Summary Sheet'!$M$4="PB w/ Wood Drawers",VLOOKUP($B119,'Pwood &amp; PB List'!$B$4:$V$158,16,FALSE),IF('Summary Sheet'!$M$4="PB w/ PB Drawers",VLOOKUP($B119,'Pwood &amp; PB List'!$B$4:$V$158,20,FALSE))))</f>
        <v>1122.86</v>
      </c>
      <c r="P119" s="154" t="str">
        <f t="shared" si="150"/>
        <v>WHO-WDC2442</v>
      </c>
      <c r="Q119" s="204">
        <f>IF('Summary Sheet'!$M$4="Plywood",VLOOKUP($B119,'Pwood &amp; PB List'!$B$4:$V$158,9,FALSE),IF('Summary Sheet'!$M$4="PB w/ Wood Drawers",VLOOKUP($B119,'Pwood &amp; PB List'!$B$4:$V$158,13,FALSE),IF('Summary Sheet'!$M$4="PB w/ PB Drawers",VLOOKUP($B119,'Pwood &amp; PB List'!$B$4:$V$158,17,FALSE))))</f>
        <v>1225.555</v>
      </c>
      <c r="R119" s="154" t="str">
        <f t="shared" si="151"/>
        <v>MAW-WDC2442</v>
      </c>
      <c r="S119" s="204">
        <f>IF('Summary Sheet'!$M$4="Plywood",VLOOKUP($B119,'Pwood &amp; PB List'!$B$4:$V$158,9,FALSE),IF('Summary Sheet'!$M$4="PB w/ Wood Drawers",VLOOKUP($B119,'Pwood &amp; PB List'!$B$4:$V$158,13,FALSE),IF('Summary Sheet'!$M$4="PB w/ PB Drawers",VLOOKUP($B119,'Pwood &amp; PB List'!$B$4:$V$158,17,FALSE))))</f>
        <v>1225.555</v>
      </c>
      <c r="T119" s="154" t="str">
        <f t="shared" si="152"/>
        <v>MAG-WDC2442</v>
      </c>
      <c r="U119" s="204">
        <f>IF('Summary Sheet'!$M$4="Plywood",VLOOKUP($B119,'Pwood &amp; PB List'!$B$4:$V$158,9,FALSE),IF('Summary Sheet'!$M$4="PB w/ Wood Drawers",VLOOKUP($B119,'Pwood &amp; PB List'!$B$4:$V$158,13,FALSE),IF('Summary Sheet'!$M$4="PB w/ PB Drawers",VLOOKUP($B119,'Pwood &amp; PB List'!$B$4:$V$158,17,FALSE))))</f>
        <v>1225.555</v>
      </c>
      <c r="V119" s="154" t="str">
        <f t="shared" si="153"/>
        <v>MAB-WDC2442</v>
      </c>
      <c r="W119" s="204">
        <f>IF('Summary Sheet'!$M$4="Plywood",VLOOKUP($B119,'Pwood &amp; PB List'!$B$4:$V$158,9,FALSE),IF('Summary Sheet'!$M$4="PB w/ Wood Drawers",VLOOKUP($B119,'Pwood &amp; PB List'!$B$4:$V$158,13,FALSE),IF('Summary Sheet'!$M$4="PB w/ PB Drawers",VLOOKUP($B119,'Pwood &amp; PB List'!$B$4:$V$158,17,FALSE))))</f>
        <v>1225.555</v>
      </c>
      <c r="X119" s="205" t="str">
        <f t="shared" si="154"/>
        <v>GLB-WDC2442</v>
      </c>
      <c r="Y119" s="153">
        <v>1.0</v>
      </c>
      <c r="Z119" s="154"/>
      <c r="AA119" s="154"/>
      <c r="AB119" s="154"/>
      <c r="AC119" s="154"/>
      <c r="AD119" s="139"/>
      <c r="AE119" s="139"/>
      <c r="AF119" s="139"/>
      <c r="AG119" s="139"/>
      <c r="AH119" s="139"/>
      <c r="AI119" s="139"/>
      <c r="AJ119" s="139"/>
      <c r="AK119" s="139"/>
      <c r="AL119" s="139"/>
      <c r="AM119" s="139"/>
      <c r="AN119" s="139"/>
      <c r="AO119" s="139"/>
      <c r="AP119" s="139"/>
      <c r="AQ119" s="139"/>
      <c r="AR119" s="139"/>
      <c r="AS119" s="139"/>
    </row>
    <row r="120" ht="14.25" customHeight="1">
      <c r="A120" s="202" t="s">
        <v>725</v>
      </c>
      <c r="B120" s="203" t="s">
        <v>726</v>
      </c>
      <c r="C120" s="204">
        <f>IF('Summary Sheet'!$M$4="Plywood",VLOOKUP($B120,'Pwood &amp; PB List'!$B$4:$V$158,9,FALSE),IF('Summary Sheet'!$M$4="PB w/ Wood Drawers",VLOOKUP($B120,'Pwood &amp; PB List'!$B$4:$V$158,13,FALSE),IF('Summary Sheet'!$M$4="PB w/ PB Drawers",VLOOKUP($B120,'Pwood &amp; PB List'!$B$4:$V$158,17,FALSE))))</f>
        <v>1091.005</v>
      </c>
      <c r="D120" s="205" t="str">
        <f t="shared" si="144"/>
        <v>GLW-WDC2730</v>
      </c>
      <c r="E120" s="204">
        <f>IF('Summary Sheet'!$M$4="Plywood",VLOOKUP($B120,'Pwood &amp; PB List'!$B$4:$V$158,10,FALSE),IF('Summary Sheet'!$M$4="PB w/ Wood Drawers",VLOOKUP($B120,'Pwood &amp; PB List'!$B$4:$V$158,14,FALSE),IF('Summary Sheet'!$M$4="PB w/ PB Drawers",VLOOKUP($B120,'Pwood &amp; PB List'!$B$4:$V$158,18,FALSE))))</f>
        <v>1062.14</v>
      </c>
      <c r="F120" s="205" t="str">
        <f t="shared" si="145"/>
        <v>SLO-WDC2730</v>
      </c>
      <c r="G120" s="204">
        <f>IF('Summary Sheet'!$M$4="Plywood",VLOOKUP($B120,'Pwood &amp; PB List'!$B$4:$V$158,11,FALSE),IF('Summary Sheet'!$M$4="PB w/ Wood Drawers",VLOOKUP($B120,'Pwood &amp; PB List'!$B$4:$V$158,15,FALSE),IF('Summary Sheet'!$M$4="PB w/ PB Drawers",VLOOKUP($B120,'Pwood &amp; PB List'!$B$4:$V$158,19,FALSE))))</f>
        <v>1031.32</v>
      </c>
      <c r="H120" s="205" t="str">
        <f t="shared" si="146"/>
        <v>BLW-WDC2730</v>
      </c>
      <c r="I120" s="204">
        <f>IF('Summary Sheet'!$M$4="Plywood",VLOOKUP($B120,'Pwood &amp; PB List'!$B$4:$V$158,10,FALSE),IF('Summary Sheet'!$M$4="PB w/ Wood Drawers",VLOOKUP($B120,'Pwood &amp; PB List'!$B$4:$V$158,14,FALSE),IF('Summary Sheet'!$M$4="PB w/ PB Drawers",VLOOKUP($B120,'Pwood &amp; PB List'!$B$4:$V$158,18,FALSE))))</f>
        <v>1062.14</v>
      </c>
      <c r="J120" s="205" t="str">
        <f t="shared" si="147"/>
        <v>WEO-WDC2730</v>
      </c>
      <c r="K120" s="204">
        <f>IF('Summary Sheet'!$M$4="Plywood",VLOOKUP($B120,'Pwood &amp; PB List'!$B$4:$V$158,9,FALSE),IF('Summary Sheet'!$M$4="PB w/ Wood Drawers",VLOOKUP($B120,'Pwood &amp; PB List'!$B$4:$V$158,13,FALSE),IF('Summary Sheet'!$M$4="PB w/ PB Drawers",VLOOKUP($B120,'Pwood &amp; PB List'!$B$4:$V$158,17,FALSE))))</f>
        <v>1091.005</v>
      </c>
      <c r="L120" s="205" t="str">
        <f t="shared" si="148"/>
        <v>GLG-WDC2730</v>
      </c>
      <c r="M120" s="204">
        <f>IF('Summary Sheet'!$M$4="Plywood",VLOOKUP($B120,'Pwood &amp; PB List'!$B$4:$V$158,12,FALSE),IF('Summary Sheet'!$M$4="PB w/ Wood Drawers",VLOOKUP($B120,'Pwood &amp; PB List'!$B$4:$V$158,16,FALSE),IF('Summary Sheet'!$M$4="PB w/ PB Drawers",VLOOKUP($B120,'Pwood &amp; PB List'!$B$4:$V$158,20,FALSE))))</f>
        <v>996.705</v>
      </c>
      <c r="N120" s="154" t="str">
        <f t="shared" si="149"/>
        <v>NAO-WDC2730</v>
      </c>
      <c r="O120" s="204">
        <f>IF('Summary Sheet'!$M$4="Plywood",VLOOKUP($B120,'Pwood &amp; PB List'!$B$4:$V$158,12,FALSE),IF('Summary Sheet'!$M$4="PB w/ Wood Drawers",VLOOKUP($B120,'Pwood &amp; PB List'!$B$4:$V$158,16,FALSE),IF('Summary Sheet'!$M$4="PB w/ PB Drawers",VLOOKUP($B120,'Pwood &amp; PB List'!$B$4:$V$158,20,FALSE))))</f>
        <v>996.705</v>
      </c>
      <c r="P120" s="154" t="str">
        <f t="shared" si="150"/>
        <v>WHO-WDC2730</v>
      </c>
      <c r="Q120" s="204">
        <f>IF('Summary Sheet'!$M$4="Plywood",VLOOKUP($B120,'Pwood &amp; PB List'!$B$4:$V$158,9,FALSE),IF('Summary Sheet'!$M$4="PB w/ Wood Drawers",VLOOKUP($B120,'Pwood &amp; PB List'!$B$4:$V$158,13,FALSE),IF('Summary Sheet'!$M$4="PB w/ PB Drawers",VLOOKUP($B120,'Pwood &amp; PB List'!$B$4:$V$158,17,FALSE))))</f>
        <v>1091.005</v>
      </c>
      <c r="R120" s="154" t="str">
        <f t="shared" si="151"/>
        <v>MAW-WDC2730</v>
      </c>
      <c r="S120" s="204">
        <f>IF('Summary Sheet'!$M$4="Plywood",VLOOKUP($B120,'Pwood &amp; PB List'!$B$4:$V$158,9,FALSE),IF('Summary Sheet'!$M$4="PB w/ Wood Drawers",VLOOKUP($B120,'Pwood &amp; PB List'!$B$4:$V$158,13,FALSE),IF('Summary Sheet'!$M$4="PB w/ PB Drawers",VLOOKUP($B120,'Pwood &amp; PB List'!$B$4:$V$158,17,FALSE))))</f>
        <v>1091.005</v>
      </c>
      <c r="T120" s="154" t="str">
        <f t="shared" si="152"/>
        <v>MAG-WDC2730</v>
      </c>
      <c r="U120" s="204">
        <f>IF('Summary Sheet'!$M$4="Plywood",VLOOKUP($B120,'Pwood &amp; PB List'!$B$4:$V$158,9,FALSE),IF('Summary Sheet'!$M$4="PB w/ Wood Drawers",VLOOKUP($B120,'Pwood &amp; PB List'!$B$4:$V$158,13,FALSE),IF('Summary Sheet'!$M$4="PB w/ PB Drawers",VLOOKUP($B120,'Pwood &amp; PB List'!$B$4:$V$158,17,FALSE))))</f>
        <v>1091.005</v>
      </c>
      <c r="V120" s="154" t="str">
        <f t="shared" si="153"/>
        <v>MAB-WDC2730</v>
      </c>
      <c r="W120" s="204">
        <f>IF('Summary Sheet'!$M$4="Plywood",VLOOKUP($B120,'Pwood &amp; PB List'!$B$4:$V$158,9,FALSE),IF('Summary Sheet'!$M$4="PB w/ Wood Drawers",VLOOKUP($B120,'Pwood &amp; PB List'!$B$4:$V$158,13,FALSE),IF('Summary Sheet'!$M$4="PB w/ PB Drawers",VLOOKUP($B120,'Pwood &amp; PB List'!$B$4:$V$158,17,FALSE))))</f>
        <v>1091.005</v>
      </c>
      <c r="X120" s="205" t="str">
        <f t="shared" si="154"/>
        <v>GLB-WDC2730</v>
      </c>
      <c r="Y120" s="153">
        <v>1.0</v>
      </c>
      <c r="Z120" s="154"/>
      <c r="AA120" s="154"/>
      <c r="AB120" s="154"/>
      <c r="AC120" s="154"/>
      <c r="AD120" s="139"/>
      <c r="AE120" s="139"/>
      <c r="AF120" s="139"/>
      <c r="AG120" s="139"/>
      <c r="AH120" s="139"/>
      <c r="AI120" s="139"/>
      <c r="AJ120" s="139"/>
      <c r="AK120" s="139"/>
      <c r="AL120" s="139"/>
      <c r="AM120" s="139"/>
      <c r="AN120" s="139"/>
      <c r="AO120" s="139"/>
      <c r="AP120" s="139"/>
      <c r="AQ120" s="139"/>
      <c r="AR120" s="139"/>
      <c r="AS120" s="139"/>
    </row>
    <row r="121" ht="14.25" customHeight="1">
      <c r="A121" s="202" t="s">
        <v>727</v>
      </c>
      <c r="B121" s="203" t="s">
        <v>728</v>
      </c>
      <c r="C121" s="204">
        <f>IF('Summary Sheet'!$M$4="Plywood",VLOOKUP($B121,'Pwood &amp; PB List'!$B$4:$V$158,9,FALSE),IF('Summary Sheet'!$M$4="PB w/ Wood Drawers",VLOOKUP($B121,'Pwood &amp; PB List'!$B$4:$V$158,13,FALSE),IF('Summary Sheet'!$M$4="PB w/ PB Drawers",VLOOKUP($B121,'Pwood &amp; PB List'!$B$4:$V$158,17,FALSE))))</f>
        <v>1207.04</v>
      </c>
      <c r="D121" s="205" t="str">
        <f t="shared" si="144"/>
        <v>GLW-WDC2736</v>
      </c>
      <c r="E121" s="204">
        <f>IF('Summary Sheet'!$M$4="Plywood",VLOOKUP($B121,'Pwood &amp; PB List'!$B$4:$V$158,10,FALSE),IF('Summary Sheet'!$M$4="PB w/ Wood Drawers",VLOOKUP($B121,'Pwood &amp; PB List'!$B$4:$V$158,14,FALSE),IF('Summary Sheet'!$M$4="PB w/ PB Drawers",VLOOKUP($B121,'Pwood &amp; PB List'!$B$4:$V$158,18,FALSE))))</f>
        <v>1172.31</v>
      </c>
      <c r="F121" s="205" t="str">
        <f t="shared" si="145"/>
        <v>SLO-WDC2736</v>
      </c>
      <c r="G121" s="204">
        <f>IF('Summary Sheet'!$M$4="Plywood",VLOOKUP($B121,'Pwood &amp; PB List'!$B$4:$V$158,11,FALSE),IF('Summary Sheet'!$M$4="PB w/ Wood Drawers",VLOOKUP($B121,'Pwood &amp; PB List'!$B$4:$V$158,15,FALSE),IF('Summary Sheet'!$M$4="PB w/ PB Drawers",VLOOKUP($B121,'Pwood &amp; PB List'!$B$4:$V$158,19,FALSE))))</f>
        <v>1135.28</v>
      </c>
      <c r="H121" s="205" t="str">
        <f t="shared" si="146"/>
        <v>BLW-WDC2736</v>
      </c>
      <c r="I121" s="204">
        <f>IF('Summary Sheet'!$M$4="Plywood",VLOOKUP($B121,'Pwood &amp; PB List'!$B$4:$V$158,10,FALSE),IF('Summary Sheet'!$M$4="PB w/ Wood Drawers",VLOOKUP($B121,'Pwood &amp; PB List'!$B$4:$V$158,14,FALSE),IF('Summary Sheet'!$M$4="PB w/ PB Drawers",VLOOKUP($B121,'Pwood &amp; PB List'!$B$4:$V$158,18,FALSE))))</f>
        <v>1172.31</v>
      </c>
      <c r="J121" s="205" t="str">
        <f t="shared" si="147"/>
        <v>WEO-WDC2736</v>
      </c>
      <c r="K121" s="204">
        <f>IF('Summary Sheet'!$M$4="Plywood",VLOOKUP($B121,'Pwood &amp; PB List'!$B$4:$V$158,9,FALSE),IF('Summary Sheet'!$M$4="PB w/ Wood Drawers",VLOOKUP($B121,'Pwood &amp; PB List'!$B$4:$V$158,13,FALSE),IF('Summary Sheet'!$M$4="PB w/ PB Drawers",VLOOKUP($B121,'Pwood &amp; PB List'!$B$4:$V$158,17,FALSE))))</f>
        <v>1207.04</v>
      </c>
      <c r="L121" s="205" t="str">
        <f t="shared" si="148"/>
        <v>GLG-WDC2736</v>
      </c>
      <c r="M121" s="204">
        <f>IF('Summary Sheet'!$M$4="Plywood",VLOOKUP($B121,'Pwood &amp; PB List'!$B$4:$V$158,12,FALSE),IF('Summary Sheet'!$M$4="PB w/ Wood Drawers",VLOOKUP($B121,'Pwood &amp; PB List'!$B$4:$V$158,16,FALSE),IF('Summary Sheet'!$M$4="PB w/ PB Drawers",VLOOKUP($B121,'Pwood &amp; PB List'!$B$4:$V$158,20,FALSE))))</f>
        <v>1093.765</v>
      </c>
      <c r="N121" s="154" t="str">
        <f t="shared" si="149"/>
        <v>NAO-WDC2736</v>
      </c>
      <c r="O121" s="204">
        <f>IF('Summary Sheet'!$M$4="Plywood",VLOOKUP($B121,'Pwood &amp; PB List'!$B$4:$V$158,12,FALSE),IF('Summary Sheet'!$M$4="PB w/ Wood Drawers",VLOOKUP($B121,'Pwood &amp; PB List'!$B$4:$V$158,16,FALSE),IF('Summary Sheet'!$M$4="PB w/ PB Drawers",VLOOKUP($B121,'Pwood &amp; PB List'!$B$4:$V$158,20,FALSE))))</f>
        <v>1093.765</v>
      </c>
      <c r="P121" s="154" t="str">
        <f t="shared" si="150"/>
        <v>WHO-WDC2736</v>
      </c>
      <c r="Q121" s="204">
        <f>IF('Summary Sheet'!$M$4="Plywood",VLOOKUP($B121,'Pwood &amp; PB List'!$B$4:$V$158,9,FALSE),IF('Summary Sheet'!$M$4="PB w/ Wood Drawers",VLOOKUP($B121,'Pwood &amp; PB List'!$B$4:$V$158,13,FALSE),IF('Summary Sheet'!$M$4="PB w/ PB Drawers",VLOOKUP($B121,'Pwood &amp; PB List'!$B$4:$V$158,17,FALSE))))</f>
        <v>1207.04</v>
      </c>
      <c r="R121" s="154" t="str">
        <f t="shared" si="151"/>
        <v>MAW-WDC2736</v>
      </c>
      <c r="S121" s="204">
        <f>IF('Summary Sheet'!$M$4="Plywood",VLOOKUP($B121,'Pwood &amp; PB List'!$B$4:$V$158,9,FALSE),IF('Summary Sheet'!$M$4="PB w/ Wood Drawers",VLOOKUP($B121,'Pwood &amp; PB List'!$B$4:$V$158,13,FALSE),IF('Summary Sheet'!$M$4="PB w/ PB Drawers",VLOOKUP($B121,'Pwood &amp; PB List'!$B$4:$V$158,17,FALSE))))</f>
        <v>1207.04</v>
      </c>
      <c r="T121" s="154" t="str">
        <f t="shared" si="152"/>
        <v>MAG-WDC2736</v>
      </c>
      <c r="U121" s="204">
        <f>IF('Summary Sheet'!$M$4="Plywood",VLOOKUP($B121,'Pwood &amp; PB List'!$B$4:$V$158,9,FALSE),IF('Summary Sheet'!$M$4="PB w/ Wood Drawers",VLOOKUP($B121,'Pwood &amp; PB List'!$B$4:$V$158,13,FALSE),IF('Summary Sheet'!$M$4="PB w/ PB Drawers",VLOOKUP($B121,'Pwood &amp; PB List'!$B$4:$V$158,17,FALSE))))</f>
        <v>1207.04</v>
      </c>
      <c r="V121" s="154" t="str">
        <f t="shared" si="153"/>
        <v>MAB-WDC2736</v>
      </c>
      <c r="W121" s="204">
        <f>IF('Summary Sheet'!$M$4="Plywood",VLOOKUP($B121,'Pwood &amp; PB List'!$B$4:$V$158,9,FALSE),IF('Summary Sheet'!$M$4="PB w/ Wood Drawers",VLOOKUP($B121,'Pwood &amp; PB List'!$B$4:$V$158,13,FALSE),IF('Summary Sheet'!$M$4="PB w/ PB Drawers",VLOOKUP($B121,'Pwood &amp; PB List'!$B$4:$V$158,17,FALSE))))</f>
        <v>1207.04</v>
      </c>
      <c r="X121" s="205" t="str">
        <f t="shared" si="154"/>
        <v>GLB-WDC2736</v>
      </c>
      <c r="Y121" s="153">
        <v>1.0</v>
      </c>
      <c r="Z121" s="154"/>
      <c r="AA121" s="154"/>
      <c r="AB121" s="154"/>
      <c r="AC121" s="154"/>
      <c r="AD121" s="139"/>
      <c r="AE121" s="139"/>
      <c r="AF121" s="139"/>
      <c r="AG121" s="139"/>
      <c r="AH121" s="139"/>
      <c r="AI121" s="139"/>
      <c r="AJ121" s="139"/>
      <c r="AK121" s="139"/>
      <c r="AL121" s="139"/>
      <c r="AM121" s="139"/>
      <c r="AN121" s="139"/>
      <c r="AO121" s="139"/>
      <c r="AP121" s="139"/>
      <c r="AQ121" s="139"/>
      <c r="AR121" s="139"/>
      <c r="AS121" s="139"/>
    </row>
    <row r="122" ht="14.25" customHeight="1">
      <c r="A122" s="202" t="s">
        <v>729</v>
      </c>
      <c r="B122" s="203" t="s">
        <v>730</v>
      </c>
      <c r="C122" s="204">
        <f>IF('Summary Sheet'!$M$4="Plywood",VLOOKUP($B122,'Pwood &amp; PB List'!$B$4:$V$158,9,FALSE),IF('Summary Sheet'!$M$4="PB w/ Wood Drawers",VLOOKUP($B122,'Pwood &amp; PB List'!$B$4:$V$158,13,FALSE),IF('Summary Sheet'!$M$4="PB w/ PB Drawers",VLOOKUP($B122,'Pwood &amp; PB List'!$B$4:$V$158,17,FALSE))))</f>
        <v>1458.085</v>
      </c>
      <c r="D122" s="205" t="str">
        <f t="shared" si="144"/>
        <v>GLW-WDC2742</v>
      </c>
      <c r="E122" s="204">
        <f>IF('Summary Sheet'!$M$4="Plywood",VLOOKUP($B122,'Pwood &amp; PB List'!$B$4:$V$158,10,FALSE),IF('Summary Sheet'!$M$4="PB w/ Wood Drawers",VLOOKUP($B122,'Pwood &amp; PB List'!$B$4:$V$158,14,FALSE),IF('Summary Sheet'!$M$4="PB w/ PB Drawers",VLOOKUP($B122,'Pwood &amp; PB List'!$B$4:$V$158,18,FALSE))))</f>
        <v>1417.605</v>
      </c>
      <c r="F122" s="205" t="str">
        <f t="shared" si="145"/>
        <v>SLO-WDC2742</v>
      </c>
      <c r="G122" s="204">
        <f>IF('Summary Sheet'!$M$4="Plywood",VLOOKUP($B122,'Pwood &amp; PB List'!$B$4:$V$158,11,FALSE),IF('Summary Sheet'!$M$4="PB w/ Wood Drawers",VLOOKUP($B122,'Pwood &amp; PB List'!$B$4:$V$158,15,FALSE),IF('Summary Sheet'!$M$4="PB w/ PB Drawers",VLOOKUP($B122,'Pwood &amp; PB List'!$B$4:$V$158,19,FALSE))))</f>
        <v>1374.48</v>
      </c>
      <c r="H122" s="205" t="str">
        <f t="shared" si="146"/>
        <v>BLW-WDC2742</v>
      </c>
      <c r="I122" s="204">
        <f>IF('Summary Sheet'!$M$4="Plywood",VLOOKUP($B122,'Pwood &amp; PB List'!$B$4:$V$158,10,FALSE),IF('Summary Sheet'!$M$4="PB w/ Wood Drawers",VLOOKUP($B122,'Pwood &amp; PB List'!$B$4:$V$158,14,FALSE),IF('Summary Sheet'!$M$4="PB w/ PB Drawers",VLOOKUP($B122,'Pwood &amp; PB List'!$B$4:$V$158,18,FALSE))))</f>
        <v>1417.605</v>
      </c>
      <c r="J122" s="205" t="str">
        <f t="shared" si="147"/>
        <v>WEO-WDC2742</v>
      </c>
      <c r="K122" s="204">
        <f>IF('Summary Sheet'!$M$4="Plywood",VLOOKUP($B122,'Pwood &amp; PB List'!$B$4:$V$158,9,FALSE),IF('Summary Sheet'!$M$4="PB w/ Wood Drawers",VLOOKUP($B122,'Pwood &amp; PB List'!$B$4:$V$158,13,FALSE),IF('Summary Sheet'!$M$4="PB w/ PB Drawers",VLOOKUP($B122,'Pwood &amp; PB List'!$B$4:$V$158,17,FALSE))))</f>
        <v>1458.085</v>
      </c>
      <c r="L122" s="205" t="str">
        <f t="shared" si="148"/>
        <v>GLG-WDC2742</v>
      </c>
      <c r="M122" s="204">
        <f>IF('Summary Sheet'!$M$4="Plywood",VLOOKUP($B122,'Pwood &amp; PB List'!$B$4:$V$158,12,FALSE),IF('Summary Sheet'!$M$4="PB w/ Wood Drawers",VLOOKUP($B122,'Pwood &amp; PB List'!$B$4:$V$158,16,FALSE),IF('Summary Sheet'!$M$4="PB w/ PB Drawers",VLOOKUP($B122,'Pwood &amp; PB List'!$B$4:$V$158,20,FALSE))))</f>
        <v>1325.835</v>
      </c>
      <c r="N122" s="154" t="str">
        <f t="shared" si="149"/>
        <v>NAO-WDC2742</v>
      </c>
      <c r="O122" s="204">
        <f>IF('Summary Sheet'!$M$4="Plywood",VLOOKUP($B122,'Pwood &amp; PB List'!$B$4:$V$158,12,FALSE),IF('Summary Sheet'!$M$4="PB w/ Wood Drawers",VLOOKUP($B122,'Pwood &amp; PB List'!$B$4:$V$158,16,FALSE),IF('Summary Sheet'!$M$4="PB w/ PB Drawers",VLOOKUP($B122,'Pwood &amp; PB List'!$B$4:$V$158,20,FALSE))))</f>
        <v>1325.835</v>
      </c>
      <c r="P122" s="154" t="str">
        <f t="shared" si="150"/>
        <v>WHO-WDC2742</v>
      </c>
      <c r="Q122" s="204">
        <f>IF('Summary Sheet'!$M$4="Plywood",VLOOKUP($B122,'Pwood &amp; PB List'!$B$4:$V$158,9,FALSE),IF('Summary Sheet'!$M$4="PB w/ Wood Drawers",VLOOKUP($B122,'Pwood &amp; PB List'!$B$4:$V$158,13,FALSE),IF('Summary Sheet'!$M$4="PB w/ PB Drawers",VLOOKUP($B122,'Pwood &amp; PB List'!$B$4:$V$158,17,FALSE))))</f>
        <v>1458.085</v>
      </c>
      <c r="R122" s="154" t="str">
        <f t="shared" si="151"/>
        <v>MAW-WDC2742</v>
      </c>
      <c r="S122" s="204">
        <f>IF('Summary Sheet'!$M$4="Plywood",VLOOKUP($B122,'Pwood &amp; PB List'!$B$4:$V$158,9,FALSE),IF('Summary Sheet'!$M$4="PB w/ Wood Drawers",VLOOKUP($B122,'Pwood &amp; PB List'!$B$4:$V$158,13,FALSE),IF('Summary Sheet'!$M$4="PB w/ PB Drawers",VLOOKUP($B122,'Pwood &amp; PB List'!$B$4:$V$158,17,FALSE))))</f>
        <v>1458.085</v>
      </c>
      <c r="T122" s="154" t="str">
        <f t="shared" si="152"/>
        <v>MAG-WDC2742</v>
      </c>
      <c r="U122" s="204">
        <f>IF('Summary Sheet'!$M$4="Plywood",VLOOKUP($B122,'Pwood &amp; PB List'!$B$4:$V$158,9,FALSE),IF('Summary Sheet'!$M$4="PB w/ Wood Drawers",VLOOKUP($B122,'Pwood &amp; PB List'!$B$4:$V$158,13,FALSE),IF('Summary Sheet'!$M$4="PB w/ PB Drawers",VLOOKUP($B122,'Pwood &amp; PB List'!$B$4:$V$158,17,FALSE))))</f>
        <v>1458.085</v>
      </c>
      <c r="V122" s="154" t="str">
        <f t="shared" si="153"/>
        <v>MAB-WDC2742</v>
      </c>
      <c r="W122" s="204">
        <f>IF('Summary Sheet'!$M$4="Plywood",VLOOKUP($B122,'Pwood &amp; PB List'!$B$4:$V$158,9,FALSE),IF('Summary Sheet'!$M$4="PB w/ Wood Drawers",VLOOKUP($B122,'Pwood &amp; PB List'!$B$4:$V$158,13,FALSE),IF('Summary Sheet'!$M$4="PB w/ PB Drawers",VLOOKUP($B122,'Pwood &amp; PB List'!$B$4:$V$158,17,FALSE))))</f>
        <v>1458.085</v>
      </c>
      <c r="X122" s="205" t="str">
        <f t="shared" si="154"/>
        <v>GLB-WDC2742</v>
      </c>
      <c r="Y122" s="153">
        <v>1.0</v>
      </c>
      <c r="Z122" s="154"/>
      <c r="AA122" s="154"/>
      <c r="AB122" s="154"/>
      <c r="AC122" s="154"/>
      <c r="AD122" s="139"/>
      <c r="AE122" s="139"/>
      <c r="AF122" s="139"/>
      <c r="AG122" s="139"/>
      <c r="AH122" s="139"/>
      <c r="AI122" s="139"/>
      <c r="AJ122" s="139"/>
      <c r="AK122" s="139"/>
      <c r="AL122" s="139"/>
      <c r="AM122" s="139"/>
      <c r="AN122" s="139"/>
      <c r="AO122" s="139"/>
      <c r="AP122" s="139"/>
      <c r="AQ122" s="139"/>
      <c r="AR122" s="139"/>
      <c r="AS122" s="139"/>
    </row>
    <row r="123" ht="14.25" customHeight="1">
      <c r="A123" s="210" t="s">
        <v>731</v>
      </c>
      <c r="B123" s="203"/>
      <c r="C123" s="204"/>
      <c r="D123" s="205"/>
      <c r="E123" s="204"/>
      <c r="F123" s="205"/>
      <c r="G123" s="204"/>
      <c r="H123" s="205"/>
      <c r="I123" s="204"/>
      <c r="J123" s="205"/>
      <c r="K123" s="204"/>
      <c r="L123" s="205"/>
      <c r="M123" s="204"/>
      <c r="N123" s="154"/>
      <c r="O123" s="204"/>
      <c r="P123" s="154"/>
      <c r="Q123" s="204"/>
      <c r="R123" s="154"/>
      <c r="S123" s="204"/>
      <c r="T123" s="154"/>
      <c r="U123" s="204"/>
      <c r="V123" s="154"/>
      <c r="W123" s="204"/>
      <c r="X123" s="205"/>
      <c r="Y123" s="153"/>
      <c r="Z123" s="154"/>
      <c r="AA123" s="154"/>
      <c r="AB123" s="154"/>
      <c r="AC123" s="154"/>
      <c r="AD123" s="139"/>
      <c r="AE123" s="139"/>
      <c r="AF123" s="139"/>
      <c r="AG123" s="139"/>
      <c r="AH123" s="139"/>
      <c r="AI123" s="139"/>
      <c r="AJ123" s="139"/>
      <c r="AK123" s="139"/>
      <c r="AL123" s="139"/>
      <c r="AM123" s="139"/>
      <c r="AN123" s="139"/>
      <c r="AO123" s="139"/>
      <c r="AP123" s="139"/>
      <c r="AQ123" s="139"/>
      <c r="AR123" s="139"/>
      <c r="AS123" s="139"/>
    </row>
    <row r="124" ht="14.25" customHeight="1">
      <c r="A124" s="202" t="s">
        <v>732</v>
      </c>
      <c r="B124" s="203" t="s">
        <v>733</v>
      </c>
      <c r="C124" s="204">
        <f>IF('Summary Sheet'!$M$4="Plywood",VLOOKUP($B124,'Pwood &amp; PB List'!$B$4:$V$158,9,FALSE),IF('Summary Sheet'!$M$4="PB w/ Wood Drawers",VLOOKUP($B124,'Pwood &amp; PB List'!$B$4:$V$158,13,FALSE),IF('Summary Sheet'!$M$4="PB w/ PB Drawers",VLOOKUP($B124,'Pwood &amp; PB List'!$B$4:$V$158,17,FALSE))))</f>
        <v>1006.25</v>
      </c>
      <c r="D124" s="205" t="str">
        <f t="shared" ref="D124:D126" si="155">CONCATENATE("GLW-",B124)</f>
        <v>GLW-WER2430</v>
      </c>
      <c r="E124" s="204">
        <f>IF('Summary Sheet'!$M$4="Plywood",VLOOKUP($B124,'Pwood &amp; PB List'!$B$4:$V$158,10,FALSE),IF('Summary Sheet'!$M$4="PB w/ Wood Drawers",VLOOKUP($B124,'Pwood &amp; PB List'!$B$4:$V$158,14,FALSE),IF('Summary Sheet'!$M$4="PB w/ PB Drawers",VLOOKUP($B124,'Pwood &amp; PB List'!$B$4:$V$158,18,FALSE))))</f>
        <v>975.085</v>
      </c>
      <c r="F124" s="205" t="str">
        <f t="shared" ref="F124:F126" si="156">CONCATENATE("SLO-",B124)</f>
        <v>SLO-WER2430</v>
      </c>
      <c r="G124" s="204">
        <f>IF('Summary Sheet'!$M$4="Plywood",VLOOKUP($B124,'Pwood &amp; PB List'!$B$4:$V$158,11,FALSE),IF('Summary Sheet'!$M$4="PB w/ Wood Drawers",VLOOKUP($B124,'Pwood &amp; PB List'!$B$4:$V$158,15,FALSE),IF('Summary Sheet'!$M$4="PB w/ PB Drawers",VLOOKUP($B124,'Pwood &amp; PB List'!$B$4:$V$158,19,FALSE))))</f>
        <v>941.85</v>
      </c>
      <c r="H124" s="205" t="str">
        <f t="shared" ref="H124:H126" si="157">CONCATENATE("BLW-",B124)</f>
        <v>BLW-WER2430</v>
      </c>
      <c r="I124" s="204">
        <f>IF('Summary Sheet'!$M$4="Plywood",VLOOKUP($B124,'Pwood &amp; PB List'!$B$4:$V$158,10,FALSE),IF('Summary Sheet'!$M$4="PB w/ Wood Drawers",VLOOKUP($B124,'Pwood &amp; PB List'!$B$4:$V$158,14,FALSE),IF('Summary Sheet'!$M$4="PB w/ PB Drawers",VLOOKUP($B124,'Pwood &amp; PB List'!$B$4:$V$158,18,FALSE))))</f>
        <v>975.085</v>
      </c>
      <c r="J124" s="205" t="str">
        <f t="shared" ref="J124:J126" si="158">CONCATENATE("WEO-",B124)</f>
        <v>WEO-WER2430</v>
      </c>
      <c r="K124" s="204">
        <f>IF('Summary Sheet'!$M$4="Plywood",VLOOKUP($B124,'Pwood &amp; PB List'!$B$4:$V$158,9,FALSE),IF('Summary Sheet'!$M$4="PB w/ Wood Drawers",VLOOKUP($B124,'Pwood &amp; PB List'!$B$4:$V$158,13,FALSE),IF('Summary Sheet'!$M$4="PB w/ PB Drawers",VLOOKUP($B124,'Pwood &amp; PB List'!$B$4:$V$158,17,FALSE))))</f>
        <v>1006.25</v>
      </c>
      <c r="L124" s="205" t="str">
        <f t="shared" ref="L124:L126" si="159">CONCATENATE("GLG-",B124)</f>
        <v>GLG-WER2430</v>
      </c>
      <c r="M124" s="204">
        <f>IF('Summary Sheet'!$M$4="Plywood",VLOOKUP($B124,'Pwood &amp; PB List'!$B$4:$V$158,12,FALSE),IF('Summary Sheet'!$M$4="PB w/ Wood Drawers",VLOOKUP($B124,'Pwood &amp; PB List'!$B$4:$V$158,16,FALSE),IF('Summary Sheet'!$M$4="PB w/ PB Drawers",VLOOKUP($B124,'Pwood &amp; PB List'!$B$4:$V$158,20,FALSE))))</f>
        <v>904.475</v>
      </c>
      <c r="N124" s="154" t="str">
        <f t="shared" ref="N124:N126" si="160">CONCATENATE("NAO-",B124)</f>
        <v>NAO-WER2430</v>
      </c>
      <c r="O124" s="204">
        <f>IF('Summary Sheet'!$M$4="Plywood",VLOOKUP($B124,'Pwood &amp; PB List'!$B$4:$V$158,12,FALSE),IF('Summary Sheet'!$M$4="PB w/ Wood Drawers",VLOOKUP($B124,'Pwood &amp; PB List'!$B$4:$V$158,16,FALSE),IF('Summary Sheet'!$M$4="PB w/ PB Drawers",VLOOKUP($B124,'Pwood &amp; PB List'!$B$4:$V$158,20,FALSE))))</f>
        <v>904.475</v>
      </c>
      <c r="P124" s="154" t="str">
        <f t="shared" ref="P124:P126" si="161">CONCATENATE("WHO-",B124)</f>
        <v>WHO-WER2430</v>
      </c>
      <c r="Q124" s="204">
        <f>IF('Summary Sheet'!$M$4="Plywood",VLOOKUP($B124,'Pwood &amp; PB List'!$B$4:$V$158,9,FALSE),IF('Summary Sheet'!$M$4="PB w/ Wood Drawers",VLOOKUP($B124,'Pwood &amp; PB List'!$B$4:$V$158,13,FALSE),IF('Summary Sheet'!$M$4="PB w/ PB Drawers",VLOOKUP($B124,'Pwood &amp; PB List'!$B$4:$V$158,17,FALSE))))</f>
        <v>1006.25</v>
      </c>
      <c r="R124" s="154" t="str">
        <f t="shared" ref="R124:R126" si="162">CONCATENATE("MAW-",B124)</f>
        <v>MAW-WER2430</v>
      </c>
      <c r="S124" s="204">
        <f>IF('Summary Sheet'!$M$4="Plywood",VLOOKUP($B124,'Pwood &amp; PB List'!$B$4:$V$158,9,FALSE),IF('Summary Sheet'!$M$4="PB w/ Wood Drawers",VLOOKUP($B124,'Pwood &amp; PB List'!$B$4:$V$158,13,FALSE),IF('Summary Sheet'!$M$4="PB w/ PB Drawers",VLOOKUP($B124,'Pwood &amp; PB List'!$B$4:$V$158,17,FALSE))))</f>
        <v>1006.25</v>
      </c>
      <c r="T124" s="154" t="str">
        <f t="shared" ref="T124:T126" si="163">CONCATENATE("MAG-",B124)</f>
        <v>MAG-WER2430</v>
      </c>
      <c r="U124" s="204">
        <f>IF('Summary Sheet'!$M$4="Plywood",VLOOKUP($B124,'Pwood &amp; PB List'!$B$4:$V$158,9,FALSE),IF('Summary Sheet'!$M$4="PB w/ Wood Drawers",VLOOKUP($B124,'Pwood &amp; PB List'!$B$4:$V$158,13,FALSE),IF('Summary Sheet'!$M$4="PB w/ PB Drawers",VLOOKUP($B124,'Pwood &amp; PB List'!$B$4:$V$158,17,FALSE))))</f>
        <v>1006.25</v>
      </c>
      <c r="V124" s="154" t="str">
        <f t="shared" ref="V124:V126" si="164">CONCATENATE("MAB-",B124)</f>
        <v>MAB-WER2430</v>
      </c>
      <c r="W124" s="204">
        <f>IF('Summary Sheet'!$M$4="Plywood",VLOOKUP($B124,'Pwood &amp; PB List'!$B$4:$V$158,9,FALSE),IF('Summary Sheet'!$M$4="PB w/ Wood Drawers",VLOOKUP($B124,'Pwood &amp; PB List'!$B$4:$V$158,13,FALSE),IF('Summary Sheet'!$M$4="PB w/ PB Drawers",VLOOKUP($B124,'Pwood &amp; PB List'!$B$4:$V$158,17,FALSE))))</f>
        <v>1006.25</v>
      </c>
      <c r="X124" s="205" t="str">
        <f t="shared" ref="X124:X126" si="165">CONCATENATE("GLB-",B124)</f>
        <v>GLB-WER2430</v>
      </c>
      <c r="Y124" s="153">
        <v>1.0</v>
      </c>
      <c r="Z124" s="154"/>
      <c r="AA124" s="154"/>
      <c r="AB124" s="154"/>
      <c r="AC124" s="154"/>
      <c r="AD124" s="139"/>
      <c r="AE124" s="139"/>
      <c r="AF124" s="139"/>
      <c r="AG124" s="139"/>
      <c r="AH124" s="139"/>
      <c r="AI124" s="139"/>
      <c r="AJ124" s="139"/>
      <c r="AK124" s="139"/>
      <c r="AL124" s="139"/>
      <c r="AM124" s="139"/>
      <c r="AN124" s="139"/>
      <c r="AO124" s="139"/>
      <c r="AP124" s="139"/>
      <c r="AQ124" s="139"/>
      <c r="AR124" s="139"/>
      <c r="AS124" s="139"/>
    </row>
    <row r="125" ht="14.25" customHeight="1">
      <c r="A125" s="202" t="s">
        <v>734</v>
      </c>
      <c r="B125" s="203" t="s">
        <v>735</v>
      </c>
      <c r="C125" s="204">
        <f>IF('Summary Sheet'!$M$4="Plywood",VLOOKUP($B125,'Pwood &amp; PB List'!$B$4:$V$158,9,FALSE),IF('Summary Sheet'!$M$4="PB w/ Wood Drawers",VLOOKUP($B125,'Pwood &amp; PB List'!$B$4:$V$158,13,FALSE),IF('Summary Sheet'!$M$4="PB w/ PB Drawers",VLOOKUP($B125,'Pwood &amp; PB List'!$B$4:$V$158,17,FALSE))))</f>
        <v>1119.295</v>
      </c>
      <c r="D125" s="205" t="str">
        <f t="shared" si="155"/>
        <v>GLW-WER2436</v>
      </c>
      <c r="E125" s="204">
        <f>IF('Summary Sheet'!$M$4="Plywood",VLOOKUP($B125,'Pwood &amp; PB List'!$B$4:$V$158,10,FALSE),IF('Summary Sheet'!$M$4="PB w/ Wood Drawers",VLOOKUP($B125,'Pwood &amp; PB List'!$B$4:$V$158,14,FALSE),IF('Summary Sheet'!$M$4="PB w/ PB Drawers",VLOOKUP($B125,'Pwood &amp; PB List'!$B$4:$V$158,18,FALSE))))</f>
        <v>1081.805</v>
      </c>
      <c r="F125" s="205" t="str">
        <f t="shared" si="156"/>
        <v>SLO-WER2436</v>
      </c>
      <c r="G125" s="204">
        <f>IF('Summary Sheet'!$M$4="Plywood",VLOOKUP($B125,'Pwood &amp; PB List'!$B$4:$V$158,11,FALSE),IF('Summary Sheet'!$M$4="PB w/ Wood Drawers",VLOOKUP($B125,'Pwood &amp; PB List'!$B$4:$V$158,15,FALSE),IF('Summary Sheet'!$M$4="PB w/ PB Drawers",VLOOKUP($B125,'Pwood &amp; PB List'!$B$4:$V$158,19,FALSE))))</f>
        <v>1041.9</v>
      </c>
      <c r="H125" s="205" t="str">
        <f t="shared" si="157"/>
        <v>BLW-WER2436</v>
      </c>
      <c r="I125" s="204">
        <f>IF('Summary Sheet'!$M$4="Plywood",VLOOKUP($B125,'Pwood &amp; PB List'!$B$4:$V$158,10,FALSE),IF('Summary Sheet'!$M$4="PB w/ Wood Drawers",VLOOKUP($B125,'Pwood &amp; PB List'!$B$4:$V$158,14,FALSE),IF('Summary Sheet'!$M$4="PB w/ PB Drawers",VLOOKUP($B125,'Pwood &amp; PB List'!$B$4:$V$158,18,FALSE))))</f>
        <v>1081.805</v>
      </c>
      <c r="J125" s="205" t="str">
        <f t="shared" si="158"/>
        <v>WEO-WER2436</v>
      </c>
      <c r="K125" s="204">
        <f>IF('Summary Sheet'!$M$4="Plywood",VLOOKUP($B125,'Pwood &amp; PB List'!$B$4:$V$158,9,FALSE),IF('Summary Sheet'!$M$4="PB w/ Wood Drawers",VLOOKUP($B125,'Pwood &amp; PB List'!$B$4:$V$158,13,FALSE),IF('Summary Sheet'!$M$4="PB w/ PB Drawers",VLOOKUP($B125,'Pwood &amp; PB List'!$B$4:$V$158,17,FALSE))))</f>
        <v>1119.295</v>
      </c>
      <c r="L125" s="205" t="str">
        <f t="shared" si="159"/>
        <v>GLG-WER2436</v>
      </c>
      <c r="M125" s="204">
        <f>IF('Summary Sheet'!$M$4="Plywood",VLOOKUP($B125,'Pwood &amp; PB List'!$B$4:$V$158,12,FALSE),IF('Summary Sheet'!$M$4="PB w/ Wood Drawers",VLOOKUP($B125,'Pwood &amp; PB List'!$B$4:$V$158,16,FALSE),IF('Summary Sheet'!$M$4="PB w/ PB Drawers",VLOOKUP($B125,'Pwood &amp; PB List'!$B$4:$V$158,20,FALSE))))</f>
        <v>996.935</v>
      </c>
      <c r="N125" s="154" t="str">
        <f t="shared" si="160"/>
        <v>NAO-WER2436</v>
      </c>
      <c r="O125" s="204">
        <f>IF('Summary Sheet'!$M$4="Plywood",VLOOKUP($B125,'Pwood &amp; PB List'!$B$4:$V$158,12,FALSE),IF('Summary Sheet'!$M$4="PB w/ Wood Drawers",VLOOKUP($B125,'Pwood &amp; PB List'!$B$4:$V$158,16,FALSE),IF('Summary Sheet'!$M$4="PB w/ PB Drawers",VLOOKUP($B125,'Pwood &amp; PB List'!$B$4:$V$158,20,FALSE))))</f>
        <v>996.935</v>
      </c>
      <c r="P125" s="154" t="str">
        <f t="shared" si="161"/>
        <v>WHO-WER2436</v>
      </c>
      <c r="Q125" s="204">
        <f>IF('Summary Sheet'!$M$4="Plywood",VLOOKUP($B125,'Pwood &amp; PB List'!$B$4:$V$158,9,FALSE),IF('Summary Sheet'!$M$4="PB w/ Wood Drawers",VLOOKUP($B125,'Pwood &amp; PB List'!$B$4:$V$158,13,FALSE),IF('Summary Sheet'!$M$4="PB w/ PB Drawers",VLOOKUP($B125,'Pwood &amp; PB List'!$B$4:$V$158,17,FALSE))))</f>
        <v>1119.295</v>
      </c>
      <c r="R125" s="154" t="str">
        <f t="shared" si="162"/>
        <v>MAW-WER2436</v>
      </c>
      <c r="S125" s="204">
        <f>IF('Summary Sheet'!$M$4="Plywood",VLOOKUP($B125,'Pwood &amp; PB List'!$B$4:$V$158,9,FALSE),IF('Summary Sheet'!$M$4="PB w/ Wood Drawers",VLOOKUP($B125,'Pwood &amp; PB List'!$B$4:$V$158,13,FALSE),IF('Summary Sheet'!$M$4="PB w/ PB Drawers",VLOOKUP($B125,'Pwood &amp; PB List'!$B$4:$V$158,17,FALSE))))</f>
        <v>1119.295</v>
      </c>
      <c r="T125" s="154" t="str">
        <f t="shared" si="163"/>
        <v>MAG-WER2436</v>
      </c>
      <c r="U125" s="204">
        <f>IF('Summary Sheet'!$M$4="Plywood",VLOOKUP($B125,'Pwood &amp; PB List'!$B$4:$V$158,9,FALSE),IF('Summary Sheet'!$M$4="PB w/ Wood Drawers",VLOOKUP($B125,'Pwood &amp; PB List'!$B$4:$V$158,13,FALSE),IF('Summary Sheet'!$M$4="PB w/ PB Drawers",VLOOKUP($B125,'Pwood &amp; PB List'!$B$4:$V$158,17,FALSE))))</f>
        <v>1119.295</v>
      </c>
      <c r="V125" s="154" t="str">
        <f t="shared" si="164"/>
        <v>MAB-WER2436</v>
      </c>
      <c r="W125" s="204">
        <f>IF('Summary Sheet'!$M$4="Plywood",VLOOKUP($B125,'Pwood &amp; PB List'!$B$4:$V$158,9,FALSE),IF('Summary Sheet'!$M$4="PB w/ Wood Drawers",VLOOKUP($B125,'Pwood &amp; PB List'!$B$4:$V$158,13,FALSE),IF('Summary Sheet'!$M$4="PB w/ PB Drawers",VLOOKUP($B125,'Pwood &amp; PB List'!$B$4:$V$158,17,FALSE))))</f>
        <v>1119.295</v>
      </c>
      <c r="X125" s="205" t="str">
        <f t="shared" si="165"/>
        <v>GLB-WER2436</v>
      </c>
      <c r="Y125" s="153">
        <v>1.0</v>
      </c>
      <c r="Z125" s="154"/>
      <c r="AA125" s="154"/>
      <c r="AB125" s="154"/>
      <c r="AC125" s="154"/>
      <c r="AD125" s="139"/>
      <c r="AE125" s="139"/>
      <c r="AF125" s="139"/>
      <c r="AG125" s="139"/>
      <c r="AH125" s="139"/>
      <c r="AI125" s="139"/>
      <c r="AJ125" s="139"/>
      <c r="AK125" s="139"/>
      <c r="AL125" s="139"/>
      <c r="AM125" s="139"/>
      <c r="AN125" s="139"/>
      <c r="AO125" s="139"/>
      <c r="AP125" s="139"/>
      <c r="AQ125" s="139"/>
      <c r="AR125" s="139"/>
      <c r="AS125" s="139"/>
    </row>
    <row r="126" ht="14.25" customHeight="1">
      <c r="A126" s="202" t="s">
        <v>736</v>
      </c>
      <c r="B126" s="203" t="s">
        <v>737</v>
      </c>
      <c r="C126" s="204">
        <f>IF('Summary Sheet'!$M$4="Plywood",VLOOKUP($B126,'Pwood &amp; PB List'!$B$4:$V$158,9,FALSE),IF('Summary Sheet'!$M$4="PB w/ Wood Drawers",VLOOKUP($B126,'Pwood &amp; PB List'!$B$4:$V$158,13,FALSE),IF('Summary Sheet'!$M$4="PB w/ PB Drawers",VLOOKUP($B126,'Pwood &amp; PB List'!$B$4:$V$158,17,FALSE))))</f>
        <v>1358.84</v>
      </c>
      <c r="D126" s="205" t="str">
        <f t="shared" si="155"/>
        <v>GLW-WER2442</v>
      </c>
      <c r="E126" s="204">
        <f>IF('Summary Sheet'!$M$4="Plywood",VLOOKUP($B126,'Pwood &amp; PB List'!$B$4:$V$158,10,FALSE),IF('Summary Sheet'!$M$4="PB w/ Wood Drawers",VLOOKUP($B126,'Pwood &amp; PB List'!$B$4:$V$158,14,FALSE),IF('Summary Sheet'!$M$4="PB w/ PB Drawers",VLOOKUP($B126,'Pwood &amp; PB List'!$B$4:$V$158,18,FALSE))))</f>
        <v>1315.14</v>
      </c>
      <c r="F126" s="205" t="str">
        <f t="shared" si="156"/>
        <v>SLO-WER2442</v>
      </c>
      <c r="G126" s="204">
        <f>IF('Summary Sheet'!$M$4="Plywood",VLOOKUP($B126,'Pwood &amp; PB List'!$B$4:$V$158,11,FALSE),IF('Summary Sheet'!$M$4="PB w/ Wood Drawers",VLOOKUP($B126,'Pwood &amp; PB List'!$B$4:$V$158,15,FALSE),IF('Summary Sheet'!$M$4="PB w/ PB Drawers",VLOOKUP($B126,'Pwood &amp; PB List'!$B$4:$V$158,19,FALSE))))</f>
        <v>1268.565</v>
      </c>
      <c r="H126" s="205" t="str">
        <f t="shared" si="157"/>
        <v>BLW-WER2442</v>
      </c>
      <c r="I126" s="204">
        <f>IF('Summary Sheet'!$M$4="Plywood",VLOOKUP($B126,'Pwood &amp; PB List'!$B$4:$V$158,10,FALSE),IF('Summary Sheet'!$M$4="PB w/ Wood Drawers",VLOOKUP($B126,'Pwood &amp; PB List'!$B$4:$V$158,14,FALSE),IF('Summary Sheet'!$M$4="PB w/ PB Drawers",VLOOKUP($B126,'Pwood &amp; PB List'!$B$4:$V$158,18,FALSE))))</f>
        <v>1315.14</v>
      </c>
      <c r="J126" s="205" t="str">
        <f t="shared" si="158"/>
        <v>WEO-WER2442</v>
      </c>
      <c r="K126" s="204">
        <f>IF('Summary Sheet'!$M$4="Plywood",VLOOKUP($B126,'Pwood &amp; PB List'!$B$4:$V$158,9,FALSE),IF('Summary Sheet'!$M$4="PB w/ Wood Drawers",VLOOKUP($B126,'Pwood &amp; PB List'!$B$4:$V$158,13,FALSE),IF('Summary Sheet'!$M$4="PB w/ PB Drawers",VLOOKUP($B126,'Pwood &amp; PB List'!$B$4:$V$158,17,FALSE))))</f>
        <v>1358.84</v>
      </c>
      <c r="L126" s="205" t="str">
        <f t="shared" si="159"/>
        <v>GLG-WER2442</v>
      </c>
      <c r="M126" s="204">
        <f>IF('Summary Sheet'!$M$4="Plywood",VLOOKUP($B126,'Pwood &amp; PB List'!$B$4:$V$158,12,FALSE),IF('Summary Sheet'!$M$4="PB w/ Wood Drawers",VLOOKUP($B126,'Pwood &amp; PB List'!$B$4:$V$158,16,FALSE),IF('Summary Sheet'!$M$4="PB w/ PB Drawers",VLOOKUP($B126,'Pwood &amp; PB List'!$B$4:$V$158,20,FALSE))))</f>
        <v>1216.125</v>
      </c>
      <c r="N126" s="154" t="str">
        <f t="shared" si="160"/>
        <v>NAO-WER2442</v>
      </c>
      <c r="O126" s="204">
        <f>IF('Summary Sheet'!$M$4="Plywood",VLOOKUP($B126,'Pwood &amp; PB List'!$B$4:$V$158,12,FALSE),IF('Summary Sheet'!$M$4="PB w/ Wood Drawers",VLOOKUP($B126,'Pwood &amp; PB List'!$B$4:$V$158,16,FALSE),IF('Summary Sheet'!$M$4="PB w/ PB Drawers",VLOOKUP($B126,'Pwood &amp; PB List'!$B$4:$V$158,20,FALSE))))</f>
        <v>1216.125</v>
      </c>
      <c r="P126" s="154" t="str">
        <f t="shared" si="161"/>
        <v>WHO-WER2442</v>
      </c>
      <c r="Q126" s="204">
        <f>IF('Summary Sheet'!$M$4="Plywood",VLOOKUP($B126,'Pwood &amp; PB List'!$B$4:$V$158,9,FALSE),IF('Summary Sheet'!$M$4="PB w/ Wood Drawers",VLOOKUP($B126,'Pwood &amp; PB List'!$B$4:$V$158,13,FALSE),IF('Summary Sheet'!$M$4="PB w/ PB Drawers",VLOOKUP($B126,'Pwood &amp; PB List'!$B$4:$V$158,17,FALSE))))</f>
        <v>1358.84</v>
      </c>
      <c r="R126" s="154" t="str">
        <f t="shared" si="162"/>
        <v>MAW-WER2442</v>
      </c>
      <c r="S126" s="204">
        <f>IF('Summary Sheet'!$M$4="Plywood",VLOOKUP($B126,'Pwood &amp; PB List'!$B$4:$V$158,9,FALSE),IF('Summary Sheet'!$M$4="PB w/ Wood Drawers",VLOOKUP($B126,'Pwood &amp; PB List'!$B$4:$V$158,13,FALSE),IF('Summary Sheet'!$M$4="PB w/ PB Drawers",VLOOKUP($B126,'Pwood &amp; PB List'!$B$4:$V$158,17,FALSE))))</f>
        <v>1358.84</v>
      </c>
      <c r="T126" s="154" t="str">
        <f t="shared" si="163"/>
        <v>MAG-WER2442</v>
      </c>
      <c r="U126" s="204">
        <f>IF('Summary Sheet'!$M$4="Plywood",VLOOKUP($B126,'Pwood &amp; PB List'!$B$4:$V$158,9,FALSE),IF('Summary Sheet'!$M$4="PB w/ Wood Drawers",VLOOKUP($B126,'Pwood &amp; PB List'!$B$4:$V$158,13,FALSE),IF('Summary Sheet'!$M$4="PB w/ PB Drawers",VLOOKUP($B126,'Pwood &amp; PB List'!$B$4:$V$158,17,FALSE))))</f>
        <v>1358.84</v>
      </c>
      <c r="V126" s="154" t="str">
        <f t="shared" si="164"/>
        <v>MAB-WER2442</v>
      </c>
      <c r="W126" s="204">
        <f>IF('Summary Sheet'!$M$4="Plywood",VLOOKUP($B126,'Pwood &amp; PB List'!$B$4:$V$158,9,FALSE),IF('Summary Sheet'!$M$4="PB w/ Wood Drawers",VLOOKUP($B126,'Pwood &amp; PB List'!$B$4:$V$158,13,FALSE),IF('Summary Sheet'!$M$4="PB w/ PB Drawers",VLOOKUP($B126,'Pwood &amp; PB List'!$B$4:$V$158,17,FALSE))))</f>
        <v>1358.84</v>
      </c>
      <c r="X126" s="205" t="str">
        <f t="shared" si="165"/>
        <v>GLB-WER2442</v>
      </c>
      <c r="Y126" s="153">
        <v>1.0</v>
      </c>
      <c r="Z126" s="154"/>
      <c r="AA126" s="154"/>
      <c r="AB126" s="154"/>
      <c r="AC126" s="154"/>
      <c r="AD126" s="139"/>
      <c r="AE126" s="139"/>
      <c r="AF126" s="139"/>
      <c r="AG126" s="139"/>
      <c r="AH126" s="139"/>
      <c r="AI126" s="139"/>
      <c r="AJ126" s="139"/>
      <c r="AK126" s="139"/>
      <c r="AL126" s="139"/>
      <c r="AM126" s="139"/>
      <c r="AN126" s="139"/>
      <c r="AO126" s="139"/>
      <c r="AP126" s="139"/>
      <c r="AQ126" s="139"/>
      <c r="AR126" s="139"/>
      <c r="AS126" s="139"/>
    </row>
    <row r="127" ht="14.25" customHeight="1">
      <c r="A127" s="210" t="s">
        <v>738</v>
      </c>
      <c r="B127" s="203"/>
      <c r="C127" s="204"/>
      <c r="D127" s="205"/>
      <c r="E127" s="204"/>
      <c r="F127" s="205"/>
      <c r="G127" s="204"/>
      <c r="H127" s="205"/>
      <c r="I127" s="204"/>
      <c r="J127" s="205"/>
      <c r="K127" s="204"/>
      <c r="L127" s="205"/>
      <c r="M127" s="204"/>
      <c r="N127" s="154"/>
      <c r="O127" s="204"/>
      <c r="P127" s="154"/>
      <c r="Q127" s="204"/>
      <c r="R127" s="154"/>
      <c r="S127" s="204"/>
      <c r="T127" s="154"/>
      <c r="U127" s="204"/>
      <c r="V127" s="154"/>
      <c r="W127" s="204"/>
      <c r="X127" s="205"/>
      <c r="Y127" s="153"/>
      <c r="Z127" s="154"/>
      <c r="AA127" s="154"/>
      <c r="AB127" s="154"/>
      <c r="AC127" s="154"/>
      <c r="AD127" s="139"/>
      <c r="AE127" s="139"/>
      <c r="AF127" s="139"/>
      <c r="AG127" s="139"/>
      <c r="AH127" s="139"/>
      <c r="AI127" s="139"/>
      <c r="AJ127" s="139"/>
      <c r="AK127" s="139"/>
      <c r="AL127" s="139"/>
      <c r="AM127" s="139"/>
      <c r="AN127" s="139"/>
      <c r="AO127" s="139"/>
      <c r="AP127" s="139"/>
      <c r="AQ127" s="139"/>
      <c r="AR127" s="139"/>
      <c r="AS127" s="139"/>
    </row>
    <row r="128" ht="14.25" customHeight="1">
      <c r="A128" s="202" t="s">
        <v>739</v>
      </c>
      <c r="B128" s="203" t="s">
        <v>740</v>
      </c>
      <c r="C128" s="204">
        <f>IF('Summary Sheet'!$M$4="Plywood",VLOOKUP($B128,'Pwood &amp; PB List'!$B$4:$V$158,9,FALSE),IF('Summary Sheet'!$M$4="PB w/ Wood Drawers",VLOOKUP($B128,'Pwood &amp; PB List'!$B$4:$V$158,13,FALSE),IF('Summary Sheet'!$M$4="PB w/ PB Drawers",VLOOKUP($B128,'Pwood &amp; PB List'!$B$4:$V$158,17,FALSE))))</f>
        <v>591.1</v>
      </c>
      <c r="D128" s="205" t="str">
        <f t="shared" ref="D128:D133" si="166">CONCATENATE("GLW-",B128)</f>
        <v>GLW-WBC2730</v>
      </c>
      <c r="E128" s="204">
        <f>IF('Summary Sheet'!$M$4="Plywood",VLOOKUP($B128,'Pwood &amp; PB List'!$B$4:$V$158,10,FALSE),IF('Summary Sheet'!$M$4="PB w/ Wood Drawers",VLOOKUP($B128,'Pwood &amp; PB List'!$B$4:$V$158,14,FALSE),IF('Summary Sheet'!$M$4="PB w/ PB Drawers",VLOOKUP($B128,'Pwood &amp; PB List'!$B$4:$V$158,18,FALSE))))</f>
        <v>572.815</v>
      </c>
      <c r="F128" s="205" t="str">
        <f t="shared" ref="F128:F133" si="167">CONCATENATE("SLO-",B128)</f>
        <v>SLO-WBC2730</v>
      </c>
      <c r="G128" s="204">
        <f>IF('Summary Sheet'!$M$4="Plywood",VLOOKUP($B128,'Pwood &amp; PB List'!$B$4:$V$158,11,FALSE),IF('Summary Sheet'!$M$4="PB w/ Wood Drawers",VLOOKUP($B128,'Pwood &amp; PB List'!$B$4:$V$158,15,FALSE),IF('Summary Sheet'!$M$4="PB w/ PB Drawers",VLOOKUP($B128,'Pwood &amp; PB List'!$B$4:$V$158,19,FALSE))))</f>
        <v>553.38</v>
      </c>
      <c r="H128" s="205" t="str">
        <f t="shared" ref="H128:H133" si="168">CONCATENATE("BLW-",B128)</f>
        <v>BLW-WBC2730</v>
      </c>
      <c r="I128" s="204">
        <f>IF('Summary Sheet'!$M$4="Plywood",VLOOKUP($B128,'Pwood &amp; PB List'!$B$4:$V$158,10,FALSE),IF('Summary Sheet'!$M$4="PB w/ Wood Drawers",VLOOKUP($B128,'Pwood &amp; PB List'!$B$4:$V$158,14,FALSE),IF('Summary Sheet'!$M$4="PB w/ PB Drawers",VLOOKUP($B128,'Pwood &amp; PB List'!$B$4:$V$158,18,FALSE))))</f>
        <v>572.815</v>
      </c>
      <c r="J128" s="205" t="str">
        <f t="shared" ref="J128:J133" si="169">CONCATENATE("WEO-",B128)</f>
        <v>WEO-WBC2730</v>
      </c>
      <c r="K128" s="204">
        <f>IF('Summary Sheet'!$M$4="Plywood",VLOOKUP($B128,'Pwood &amp; PB List'!$B$4:$V$158,9,FALSE),IF('Summary Sheet'!$M$4="PB w/ Wood Drawers",VLOOKUP($B128,'Pwood &amp; PB List'!$B$4:$V$158,13,FALSE),IF('Summary Sheet'!$M$4="PB w/ PB Drawers",VLOOKUP($B128,'Pwood &amp; PB List'!$B$4:$V$158,17,FALSE))))</f>
        <v>591.1</v>
      </c>
      <c r="L128" s="205" t="str">
        <f t="shared" ref="L128:L133" si="170">CONCATENATE("GLG-",B128)</f>
        <v>GLG-WBC2730</v>
      </c>
      <c r="M128" s="204">
        <f>IF('Summary Sheet'!$M$4="Plywood",VLOOKUP($B128,'Pwood &amp; PB List'!$B$4:$V$158,12,FALSE),IF('Summary Sheet'!$M$4="PB w/ Wood Drawers",VLOOKUP($B128,'Pwood &amp; PB List'!$B$4:$V$158,16,FALSE),IF('Summary Sheet'!$M$4="PB w/ PB Drawers",VLOOKUP($B128,'Pwood &amp; PB List'!$B$4:$V$158,20,FALSE))))</f>
        <v>531.53</v>
      </c>
      <c r="N128" s="154" t="str">
        <f t="shared" ref="N128:N133" si="171">CONCATENATE("NAO-",B128)</f>
        <v>NAO-WBC2730</v>
      </c>
      <c r="O128" s="204">
        <f>IF('Summary Sheet'!$M$4="Plywood",VLOOKUP($B128,'Pwood &amp; PB List'!$B$4:$V$158,12,FALSE),IF('Summary Sheet'!$M$4="PB w/ Wood Drawers",VLOOKUP($B128,'Pwood &amp; PB List'!$B$4:$V$158,16,FALSE),IF('Summary Sheet'!$M$4="PB w/ PB Drawers",VLOOKUP($B128,'Pwood &amp; PB List'!$B$4:$V$158,20,FALSE))))</f>
        <v>531.53</v>
      </c>
      <c r="P128" s="154" t="str">
        <f t="shared" ref="P128:P133" si="172">CONCATENATE("WHO-",B128)</f>
        <v>WHO-WBC2730</v>
      </c>
      <c r="Q128" s="204">
        <f>IF('Summary Sheet'!$M$4="Plywood",VLOOKUP($B128,'Pwood &amp; PB List'!$B$4:$V$158,9,FALSE),IF('Summary Sheet'!$M$4="PB w/ Wood Drawers",VLOOKUP($B128,'Pwood &amp; PB List'!$B$4:$V$158,13,FALSE),IF('Summary Sheet'!$M$4="PB w/ PB Drawers",VLOOKUP($B128,'Pwood &amp; PB List'!$B$4:$V$158,17,FALSE))))</f>
        <v>591.1</v>
      </c>
      <c r="R128" s="154" t="str">
        <f t="shared" ref="R128:R133" si="173">CONCATENATE("MAW-",B128)</f>
        <v>MAW-WBC2730</v>
      </c>
      <c r="S128" s="204">
        <f>IF('Summary Sheet'!$M$4="Plywood",VLOOKUP($B128,'Pwood &amp; PB List'!$B$4:$V$158,9,FALSE),IF('Summary Sheet'!$M$4="PB w/ Wood Drawers",VLOOKUP($B128,'Pwood &amp; PB List'!$B$4:$V$158,13,FALSE),IF('Summary Sheet'!$M$4="PB w/ PB Drawers",VLOOKUP($B128,'Pwood &amp; PB List'!$B$4:$V$158,17,FALSE))))</f>
        <v>591.1</v>
      </c>
      <c r="T128" s="154" t="str">
        <f t="shared" ref="T128:T133" si="174">CONCATENATE("MAG-",B128)</f>
        <v>MAG-WBC2730</v>
      </c>
      <c r="U128" s="204">
        <f>IF('Summary Sheet'!$M$4="Plywood",VLOOKUP($B128,'Pwood &amp; PB List'!$B$4:$V$158,9,FALSE),IF('Summary Sheet'!$M$4="PB w/ Wood Drawers",VLOOKUP($B128,'Pwood &amp; PB List'!$B$4:$V$158,13,FALSE),IF('Summary Sheet'!$M$4="PB w/ PB Drawers",VLOOKUP($B128,'Pwood &amp; PB List'!$B$4:$V$158,17,FALSE))))</f>
        <v>591.1</v>
      </c>
      <c r="V128" s="154" t="str">
        <f t="shared" ref="V128:V133" si="175">CONCATENATE("MAB-",B128)</f>
        <v>MAB-WBC2730</v>
      </c>
      <c r="W128" s="204">
        <f>IF('Summary Sheet'!$M$4="Plywood",VLOOKUP($B128,'Pwood &amp; PB List'!$B$4:$V$158,9,FALSE),IF('Summary Sheet'!$M$4="PB w/ Wood Drawers",VLOOKUP($B128,'Pwood &amp; PB List'!$B$4:$V$158,13,FALSE),IF('Summary Sheet'!$M$4="PB w/ PB Drawers",VLOOKUP($B128,'Pwood &amp; PB List'!$B$4:$V$158,17,FALSE))))</f>
        <v>591.1</v>
      </c>
      <c r="X128" s="205" t="str">
        <f t="shared" ref="X128:X133" si="176">CONCATENATE("GLB-",B128)</f>
        <v>GLB-WBC2730</v>
      </c>
      <c r="Y128" s="153">
        <v>1.0</v>
      </c>
      <c r="Z128" s="154"/>
      <c r="AA128" s="154"/>
      <c r="AB128" s="154"/>
      <c r="AC128" s="154"/>
      <c r="AD128" s="139"/>
      <c r="AE128" s="139"/>
      <c r="AF128" s="139"/>
      <c r="AG128" s="139"/>
      <c r="AH128" s="139"/>
      <c r="AI128" s="139"/>
      <c r="AJ128" s="139"/>
      <c r="AK128" s="139"/>
      <c r="AL128" s="139"/>
      <c r="AM128" s="139"/>
      <c r="AN128" s="139"/>
      <c r="AO128" s="139"/>
      <c r="AP128" s="139"/>
      <c r="AQ128" s="139"/>
      <c r="AR128" s="139"/>
      <c r="AS128" s="139"/>
    </row>
    <row r="129" ht="14.25" customHeight="1">
      <c r="A129" s="202" t="s">
        <v>741</v>
      </c>
      <c r="B129" s="203" t="s">
        <v>742</v>
      </c>
      <c r="C129" s="204">
        <f>IF('Summary Sheet'!$M$4="Plywood",VLOOKUP($B129,'Pwood &amp; PB List'!$B$4:$V$158,9,FALSE),IF('Summary Sheet'!$M$4="PB w/ Wood Drawers",VLOOKUP($B129,'Pwood &amp; PB List'!$B$4:$V$158,13,FALSE),IF('Summary Sheet'!$M$4="PB w/ PB Drawers",VLOOKUP($B129,'Pwood &amp; PB List'!$B$4:$V$158,17,FALSE))))</f>
        <v>665.965</v>
      </c>
      <c r="D129" s="205" t="str">
        <f t="shared" si="166"/>
        <v>GLW-WBC2736</v>
      </c>
      <c r="E129" s="204">
        <f>IF('Summary Sheet'!$M$4="Plywood",VLOOKUP($B129,'Pwood &amp; PB List'!$B$4:$V$158,10,FALSE),IF('Summary Sheet'!$M$4="PB w/ Wood Drawers",VLOOKUP($B129,'Pwood &amp; PB List'!$B$4:$V$158,14,FALSE),IF('Summary Sheet'!$M$4="PB w/ PB Drawers",VLOOKUP($B129,'Pwood &amp; PB List'!$B$4:$V$158,18,FALSE))))</f>
        <v>644</v>
      </c>
      <c r="F129" s="205" t="str">
        <f t="shared" si="167"/>
        <v>SLO-WBC2736</v>
      </c>
      <c r="G129" s="204">
        <f>IF('Summary Sheet'!$M$4="Plywood",VLOOKUP($B129,'Pwood &amp; PB List'!$B$4:$V$158,11,FALSE),IF('Summary Sheet'!$M$4="PB w/ Wood Drawers",VLOOKUP($B129,'Pwood &amp; PB List'!$B$4:$V$158,15,FALSE),IF('Summary Sheet'!$M$4="PB w/ PB Drawers",VLOOKUP($B129,'Pwood &amp; PB List'!$B$4:$V$158,19,FALSE))))</f>
        <v>620.655</v>
      </c>
      <c r="H129" s="205" t="str">
        <f t="shared" si="168"/>
        <v>BLW-WBC2736</v>
      </c>
      <c r="I129" s="204">
        <f>IF('Summary Sheet'!$M$4="Plywood",VLOOKUP($B129,'Pwood &amp; PB List'!$B$4:$V$158,10,FALSE),IF('Summary Sheet'!$M$4="PB w/ Wood Drawers",VLOOKUP($B129,'Pwood &amp; PB List'!$B$4:$V$158,14,FALSE),IF('Summary Sheet'!$M$4="PB w/ PB Drawers",VLOOKUP($B129,'Pwood &amp; PB List'!$B$4:$V$158,18,FALSE))))</f>
        <v>644</v>
      </c>
      <c r="J129" s="205" t="str">
        <f t="shared" si="169"/>
        <v>WEO-WBC2736</v>
      </c>
      <c r="K129" s="204">
        <f>IF('Summary Sheet'!$M$4="Plywood",VLOOKUP($B129,'Pwood &amp; PB List'!$B$4:$V$158,9,FALSE),IF('Summary Sheet'!$M$4="PB w/ Wood Drawers",VLOOKUP($B129,'Pwood &amp; PB List'!$B$4:$V$158,13,FALSE),IF('Summary Sheet'!$M$4="PB w/ PB Drawers",VLOOKUP($B129,'Pwood &amp; PB List'!$B$4:$V$158,17,FALSE))))</f>
        <v>665.965</v>
      </c>
      <c r="L129" s="205" t="str">
        <f t="shared" si="170"/>
        <v>GLG-WBC2736</v>
      </c>
      <c r="M129" s="204">
        <f>IF('Summary Sheet'!$M$4="Plywood",VLOOKUP($B129,'Pwood &amp; PB List'!$B$4:$V$158,12,FALSE),IF('Summary Sheet'!$M$4="PB w/ Wood Drawers",VLOOKUP($B129,'Pwood &amp; PB List'!$B$4:$V$158,16,FALSE),IF('Summary Sheet'!$M$4="PB w/ PB Drawers",VLOOKUP($B129,'Pwood &amp; PB List'!$B$4:$V$158,20,FALSE))))</f>
        <v>594.435</v>
      </c>
      <c r="N129" s="154" t="str">
        <f t="shared" si="171"/>
        <v>NAO-WBC2736</v>
      </c>
      <c r="O129" s="204">
        <f>IF('Summary Sheet'!$M$4="Plywood",VLOOKUP($B129,'Pwood &amp; PB List'!$B$4:$V$158,12,FALSE),IF('Summary Sheet'!$M$4="PB w/ Wood Drawers",VLOOKUP($B129,'Pwood &amp; PB List'!$B$4:$V$158,16,FALSE),IF('Summary Sheet'!$M$4="PB w/ PB Drawers",VLOOKUP($B129,'Pwood &amp; PB List'!$B$4:$V$158,20,FALSE))))</f>
        <v>594.435</v>
      </c>
      <c r="P129" s="154" t="str">
        <f t="shared" si="172"/>
        <v>WHO-WBC2736</v>
      </c>
      <c r="Q129" s="204">
        <f>IF('Summary Sheet'!$M$4="Plywood",VLOOKUP($B129,'Pwood &amp; PB List'!$B$4:$V$158,9,FALSE),IF('Summary Sheet'!$M$4="PB w/ Wood Drawers",VLOOKUP($B129,'Pwood &amp; PB List'!$B$4:$V$158,13,FALSE),IF('Summary Sheet'!$M$4="PB w/ PB Drawers",VLOOKUP($B129,'Pwood &amp; PB List'!$B$4:$V$158,17,FALSE))))</f>
        <v>665.965</v>
      </c>
      <c r="R129" s="154" t="str">
        <f t="shared" si="173"/>
        <v>MAW-WBC2736</v>
      </c>
      <c r="S129" s="204">
        <f>IF('Summary Sheet'!$M$4="Plywood",VLOOKUP($B129,'Pwood &amp; PB List'!$B$4:$V$158,9,FALSE),IF('Summary Sheet'!$M$4="PB w/ Wood Drawers",VLOOKUP($B129,'Pwood &amp; PB List'!$B$4:$V$158,13,FALSE),IF('Summary Sheet'!$M$4="PB w/ PB Drawers",VLOOKUP($B129,'Pwood &amp; PB List'!$B$4:$V$158,17,FALSE))))</f>
        <v>665.965</v>
      </c>
      <c r="T129" s="154" t="str">
        <f t="shared" si="174"/>
        <v>MAG-WBC2736</v>
      </c>
      <c r="U129" s="204">
        <f>IF('Summary Sheet'!$M$4="Plywood",VLOOKUP($B129,'Pwood &amp; PB List'!$B$4:$V$158,9,FALSE),IF('Summary Sheet'!$M$4="PB w/ Wood Drawers",VLOOKUP($B129,'Pwood &amp; PB List'!$B$4:$V$158,13,FALSE),IF('Summary Sheet'!$M$4="PB w/ PB Drawers",VLOOKUP($B129,'Pwood &amp; PB List'!$B$4:$V$158,17,FALSE))))</f>
        <v>665.965</v>
      </c>
      <c r="V129" s="154" t="str">
        <f t="shared" si="175"/>
        <v>MAB-WBC2736</v>
      </c>
      <c r="W129" s="204">
        <f>IF('Summary Sheet'!$M$4="Plywood",VLOOKUP($B129,'Pwood &amp; PB List'!$B$4:$V$158,9,FALSE),IF('Summary Sheet'!$M$4="PB w/ Wood Drawers",VLOOKUP($B129,'Pwood &amp; PB List'!$B$4:$V$158,13,FALSE),IF('Summary Sheet'!$M$4="PB w/ PB Drawers",VLOOKUP($B129,'Pwood &amp; PB List'!$B$4:$V$158,17,FALSE))))</f>
        <v>665.965</v>
      </c>
      <c r="X129" s="205" t="str">
        <f t="shared" si="176"/>
        <v>GLB-WBC2736</v>
      </c>
      <c r="Y129" s="153">
        <v>1.0</v>
      </c>
      <c r="Z129" s="154"/>
      <c r="AA129" s="154"/>
      <c r="AB129" s="154"/>
      <c r="AC129" s="154"/>
      <c r="AD129" s="139"/>
      <c r="AE129" s="139"/>
      <c r="AF129" s="139"/>
      <c r="AG129" s="139"/>
      <c r="AH129" s="139"/>
      <c r="AI129" s="139"/>
      <c r="AJ129" s="139"/>
      <c r="AK129" s="139"/>
      <c r="AL129" s="139"/>
      <c r="AM129" s="139"/>
      <c r="AN129" s="139"/>
      <c r="AO129" s="139"/>
      <c r="AP129" s="139"/>
      <c r="AQ129" s="139"/>
      <c r="AR129" s="139"/>
      <c r="AS129" s="139"/>
    </row>
    <row r="130" ht="14.25" customHeight="1">
      <c r="A130" s="202" t="s">
        <v>743</v>
      </c>
      <c r="B130" s="203" t="s">
        <v>744</v>
      </c>
      <c r="C130" s="204">
        <f>IF('Summary Sheet'!$M$4="Plywood",VLOOKUP($B130,'Pwood &amp; PB List'!$B$4:$V$158,9,FALSE),IF('Summary Sheet'!$M$4="PB w/ Wood Drawers",VLOOKUP($B130,'Pwood &amp; PB List'!$B$4:$V$158,13,FALSE),IF('Summary Sheet'!$M$4="PB w/ PB Drawers",VLOOKUP($B130,'Pwood &amp; PB List'!$B$4:$V$158,17,FALSE))))</f>
        <v>781.425</v>
      </c>
      <c r="D130" s="205" t="str">
        <f t="shared" si="166"/>
        <v>GLW-WBC2742</v>
      </c>
      <c r="E130" s="204">
        <f>IF('Summary Sheet'!$M$4="Plywood",VLOOKUP($B130,'Pwood &amp; PB List'!$B$4:$V$158,10,FALSE),IF('Summary Sheet'!$M$4="PB w/ Wood Drawers",VLOOKUP($B130,'Pwood &amp; PB List'!$B$4:$V$158,14,FALSE),IF('Summary Sheet'!$M$4="PB w/ PB Drawers",VLOOKUP($B130,'Pwood &amp; PB List'!$B$4:$V$158,18,FALSE))))</f>
        <v>755.895</v>
      </c>
      <c r="F130" s="205" t="str">
        <f t="shared" si="167"/>
        <v>SLO-WBC2742</v>
      </c>
      <c r="G130" s="204">
        <f>IF('Summary Sheet'!$M$4="Plywood",VLOOKUP($B130,'Pwood &amp; PB List'!$B$4:$V$158,11,FALSE),IF('Summary Sheet'!$M$4="PB w/ Wood Drawers",VLOOKUP($B130,'Pwood &amp; PB List'!$B$4:$V$158,15,FALSE),IF('Summary Sheet'!$M$4="PB w/ PB Drawers",VLOOKUP($B130,'Pwood &amp; PB List'!$B$4:$V$158,19,FALSE))))</f>
        <v>728.64</v>
      </c>
      <c r="H130" s="205" t="str">
        <f t="shared" si="168"/>
        <v>BLW-WBC2742</v>
      </c>
      <c r="I130" s="204">
        <f>IF('Summary Sheet'!$M$4="Plywood",VLOOKUP($B130,'Pwood &amp; PB List'!$B$4:$V$158,10,FALSE),IF('Summary Sheet'!$M$4="PB w/ Wood Drawers",VLOOKUP($B130,'Pwood &amp; PB List'!$B$4:$V$158,14,FALSE),IF('Summary Sheet'!$M$4="PB w/ PB Drawers",VLOOKUP($B130,'Pwood &amp; PB List'!$B$4:$V$158,18,FALSE))))</f>
        <v>755.895</v>
      </c>
      <c r="J130" s="205" t="str">
        <f t="shared" si="169"/>
        <v>WEO-WBC2742</v>
      </c>
      <c r="K130" s="204">
        <f>IF('Summary Sheet'!$M$4="Plywood",VLOOKUP($B130,'Pwood &amp; PB List'!$B$4:$V$158,9,FALSE),IF('Summary Sheet'!$M$4="PB w/ Wood Drawers",VLOOKUP($B130,'Pwood &amp; PB List'!$B$4:$V$158,13,FALSE),IF('Summary Sheet'!$M$4="PB w/ PB Drawers",VLOOKUP($B130,'Pwood &amp; PB List'!$B$4:$V$158,17,FALSE))))</f>
        <v>781.425</v>
      </c>
      <c r="L130" s="205" t="str">
        <f t="shared" si="170"/>
        <v>GLG-WBC2742</v>
      </c>
      <c r="M130" s="204">
        <f>IF('Summary Sheet'!$M$4="Plywood",VLOOKUP($B130,'Pwood &amp; PB List'!$B$4:$V$158,12,FALSE),IF('Summary Sheet'!$M$4="PB w/ Wood Drawers",VLOOKUP($B130,'Pwood &amp; PB List'!$B$4:$V$158,16,FALSE),IF('Summary Sheet'!$M$4="PB w/ PB Drawers",VLOOKUP($B130,'Pwood &amp; PB List'!$B$4:$V$158,20,FALSE))))</f>
        <v>697.935</v>
      </c>
      <c r="N130" s="154" t="str">
        <f t="shared" si="171"/>
        <v>NAO-WBC2742</v>
      </c>
      <c r="O130" s="204">
        <f>IF('Summary Sheet'!$M$4="Plywood",VLOOKUP($B130,'Pwood &amp; PB List'!$B$4:$V$158,12,FALSE),IF('Summary Sheet'!$M$4="PB w/ Wood Drawers",VLOOKUP($B130,'Pwood &amp; PB List'!$B$4:$V$158,16,FALSE),IF('Summary Sheet'!$M$4="PB w/ PB Drawers",VLOOKUP($B130,'Pwood &amp; PB List'!$B$4:$V$158,20,FALSE))))</f>
        <v>697.935</v>
      </c>
      <c r="P130" s="154" t="str">
        <f t="shared" si="172"/>
        <v>WHO-WBC2742</v>
      </c>
      <c r="Q130" s="204">
        <f>IF('Summary Sheet'!$M$4="Plywood",VLOOKUP($B130,'Pwood &amp; PB List'!$B$4:$V$158,9,FALSE),IF('Summary Sheet'!$M$4="PB w/ Wood Drawers",VLOOKUP($B130,'Pwood &amp; PB List'!$B$4:$V$158,13,FALSE),IF('Summary Sheet'!$M$4="PB w/ PB Drawers",VLOOKUP($B130,'Pwood &amp; PB List'!$B$4:$V$158,17,FALSE))))</f>
        <v>781.425</v>
      </c>
      <c r="R130" s="154" t="str">
        <f t="shared" si="173"/>
        <v>MAW-WBC2742</v>
      </c>
      <c r="S130" s="204">
        <f>IF('Summary Sheet'!$M$4="Plywood",VLOOKUP($B130,'Pwood &amp; PB List'!$B$4:$V$158,9,FALSE),IF('Summary Sheet'!$M$4="PB w/ Wood Drawers",VLOOKUP($B130,'Pwood &amp; PB List'!$B$4:$V$158,13,FALSE),IF('Summary Sheet'!$M$4="PB w/ PB Drawers",VLOOKUP($B130,'Pwood &amp; PB List'!$B$4:$V$158,17,FALSE))))</f>
        <v>781.425</v>
      </c>
      <c r="T130" s="154" t="str">
        <f t="shared" si="174"/>
        <v>MAG-WBC2742</v>
      </c>
      <c r="U130" s="204">
        <f>IF('Summary Sheet'!$M$4="Plywood",VLOOKUP($B130,'Pwood &amp; PB List'!$B$4:$V$158,9,FALSE),IF('Summary Sheet'!$M$4="PB w/ Wood Drawers",VLOOKUP($B130,'Pwood &amp; PB List'!$B$4:$V$158,13,FALSE),IF('Summary Sheet'!$M$4="PB w/ PB Drawers",VLOOKUP($B130,'Pwood &amp; PB List'!$B$4:$V$158,17,FALSE))))</f>
        <v>781.425</v>
      </c>
      <c r="V130" s="154" t="str">
        <f t="shared" si="175"/>
        <v>MAB-WBC2742</v>
      </c>
      <c r="W130" s="204">
        <f>IF('Summary Sheet'!$M$4="Plywood",VLOOKUP($B130,'Pwood &amp; PB List'!$B$4:$V$158,9,FALSE),IF('Summary Sheet'!$M$4="PB w/ Wood Drawers",VLOOKUP($B130,'Pwood &amp; PB List'!$B$4:$V$158,13,FALSE),IF('Summary Sheet'!$M$4="PB w/ PB Drawers",VLOOKUP($B130,'Pwood &amp; PB List'!$B$4:$V$158,17,FALSE))))</f>
        <v>781.425</v>
      </c>
      <c r="X130" s="205" t="str">
        <f t="shared" si="176"/>
        <v>GLB-WBC2742</v>
      </c>
      <c r="Y130" s="153">
        <v>1.0</v>
      </c>
      <c r="Z130" s="154"/>
      <c r="AA130" s="154"/>
      <c r="AB130" s="154"/>
      <c r="AC130" s="154"/>
      <c r="AD130" s="139"/>
      <c r="AE130" s="139"/>
      <c r="AF130" s="139"/>
      <c r="AG130" s="139"/>
      <c r="AH130" s="139"/>
      <c r="AI130" s="139"/>
      <c r="AJ130" s="139"/>
      <c r="AK130" s="139"/>
      <c r="AL130" s="139"/>
      <c r="AM130" s="139"/>
      <c r="AN130" s="139"/>
      <c r="AO130" s="139"/>
      <c r="AP130" s="139"/>
      <c r="AQ130" s="139"/>
      <c r="AR130" s="139"/>
      <c r="AS130" s="139"/>
    </row>
    <row r="131" ht="14.25" customHeight="1">
      <c r="A131" s="202" t="s">
        <v>745</v>
      </c>
      <c r="B131" s="203" t="s">
        <v>746</v>
      </c>
      <c r="C131" s="204">
        <f>IF('Summary Sheet'!$M$4="Plywood",VLOOKUP($B131,'Pwood &amp; PB List'!$B$4:$V$158,9,FALSE),IF('Summary Sheet'!$M$4="PB w/ Wood Drawers",VLOOKUP($B131,'Pwood &amp; PB List'!$B$4:$V$158,13,FALSE),IF('Summary Sheet'!$M$4="PB w/ PB Drawers",VLOOKUP($B131,'Pwood &amp; PB List'!$B$4:$V$158,17,FALSE))))</f>
        <v>783.035</v>
      </c>
      <c r="D131" s="205" t="str">
        <f t="shared" si="166"/>
        <v>GLW-WBC3630</v>
      </c>
      <c r="E131" s="204">
        <f>IF('Summary Sheet'!$M$4="Plywood",VLOOKUP($B131,'Pwood &amp; PB List'!$B$4:$V$158,10,FALSE),IF('Summary Sheet'!$M$4="PB w/ Wood Drawers",VLOOKUP($B131,'Pwood &amp; PB List'!$B$4:$V$158,14,FALSE),IF('Summary Sheet'!$M$4="PB w/ PB Drawers",VLOOKUP($B131,'Pwood &amp; PB List'!$B$4:$V$158,18,FALSE))))</f>
        <v>750.95</v>
      </c>
      <c r="F131" s="205" t="str">
        <f t="shared" si="167"/>
        <v>SLO-WBC3630</v>
      </c>
      <c r="G131" s="204">
        <f>IF('Summary Sheet'!$M$4="Plywood",VLOOKUP($B131,'Pwood &amp; PB List'!$B$4:$V$158,11,FALSE),IF('Summary Sheet'!$M$4="PB w/ Wood Drawers",VLOOKUP($B131,'Pwood &amp; PB List'!$B$4:$V$158,15,FALSE),IF('Summary Sheet'!$M$4="PB w/ PB Drawers",VLOOKUP($B131,'Pwood &amp; PB List'!$B$4:$V$158,19,FALSE))))</f>
        <v>716.795</v>
      </c>
      <c r="H131" s="205" t="str">
        <f t="shared" si="168"/>
        <v>BLW-WBC3630</v>
      </c>
      <c r="I131" s="204">
        <f>IF('Summary Sheet'!$M$4="Plywood",VLOOKUP($B131,'Pwood &amp; PB List'!$B$4:$V$158,10,FALSE),IF('Summary Sheet'!$M$4="PB w/ Wood Drawers",VLOOKUP($B131,'Pwood &amp; PB List'!$B$4:$V$158,14,FALSE),IF('Summary Sheet'!$M$4="PB w/ PB Drawers",VLOOKUP($B131,'Pwood &amp; PB List'!$B$4:$V$158,18,FALSE))))</f>
        <v>750.95</v>
      </c>
      <c r="J131" s="205" t="str">
        <f t="shared" si="169"/>
        <v>WEO-WBC3630</v>
      </c>
      <c r="K131" s="204">
        <f>IF('Summary Sheet'!$M$4="Plywood",VLOOKUP($B131,'Pwood &amp; PB List'!$B$4:$V$158,9,FALSE),IF('Summary Sheet'!$M$4="PB w/ Wood Drawers",VLOOKUP($B131,'Pwood &amp; PB List'!$B$4:$V$158,13,FALSE),IF('Summary Sheet'!$M$4="PB w/ PB Drawers",VLOOKUP($B131,'Pwood &amp; PB List'!$B$4:$V$158,17,FALSE))))</f>
        <v>783.035</v>
      </c>
      <c r="L131" s="205" t="str">
        <f t="shared" si="170"/>
        <v>GLG-WBC3630</v>
      </c>
      <c r="M131" s="204">
        <f>IF('Summary Sheet'!$M$4="Plywood",VLOOKUP($B131,'Pwood &amp; PB List'!$B$4:$V$158,12,FALSE),IF('Summary Sheet'!$M$4="PB w/ Wood Drawers",VLOOKUP($B131,'Pwood &amp; PB List'!$B$4:$V$158,16,FALSE),IF('Summary Sheet'!$M$4="PB w/ PB Drawers",VLOOKUP($B131,'Pwood &amp; PB List'!$B$4:$V$158,20,FALSE))))</f>
        <v>678.27</v>
      </c>
      <c r="N131" s="154" t="str">
        <f t="shared" si="171"/>
        <v>NAO-WBC3630</v>
      </c>
      <c r="O131" s="204">
        <f>IF('Summary Sheet'!$M$4="Plywood",VLOOKUP($B131,'Pwood &amp; PB List'!$B$4:$V$158,12,FALSE),IF('Summary Sheet'!$M$4="PB w/ Wood Drawers",VLOOKUP($B131,'Pwood &amp; PB List'!$B$4:$V$158,16,FALSE),IF('Summary Sheet'!$M$4="PB w/ PB Drawers",VLOOKUP($B131,'Pwood &amp; PB List'!$B$4:$V$158,20,FALSE))))</f>
        <v>678.27</v>
      </c>
      <c r="P131" s="154" t="str">
        <f t="shared" si="172"/>
        <v>WHO-WBC3630</v>
      </c>
      <c r="Q131" s="204">
        <f>IF('Summary Sheet'!$M$4="Plywood",VLOOKUP($B131,'Pwood &amp; PB List'!$B$4:$V$158,9,FALSE),IF('Summary Sheet'!$M$4="PB w/ Wood Drawers",VLOOKUP($B131,'Pwood &amp; PB List'!$B$4:$V$158,13,FALSE),IF('Summary Sheet'!$M$4="PB w/ PB Drawers",VLOOKUP($B131,'Pwood &amp; PB List'!$B$4:$V$158,17,FALSE))))</f>
        <v>783.035</v>
      </c>
      <c r="R131" s="154" t="str">
        <f t="shared" si="173"/>
        <v>MAW-WBC3630</v>
      </c>
      <c r="S131" s="204">
        <f>IF('Summary Sheet'!$M$4="Plywood",VLOOKUP($B131,'Pwood &amp; PB List'!$B$4:$V$158,9,FALSE),IF('Summary Sheet'!$M$4="PB w/ Wood Drawers",VLOOKUP($B131,'Pwood &amp; PB List'!$B$4:$V$158,13,FALSE),IF('Summary Sheet'!$M$4="PB w/ PB Drawers",VLOOKUP($B131,'Pwood &amp; PB List'!$B$4:$V$158,17,FALSE))))</f>
        <v>783.035</v>
      </c>
      <c r="T131" s="154" t="str">
        <f t="shared" si="174"/>
        <v>MAG-WBC3630</v>
      </c>
      <c r="U131" s="204">
        <f>IF('Summary Sheet'!$M$4="Plywood",VLOOKUP($B131,'Pwood &amp; PB List'!$B$4:$V$158,9,FALSE),IF('Summary Sheet'!$M$4="PB w/ Wood Drawers",VLOOKUP($B131,'Pwood &amp; PB List'!$B$4:$V$158,13,FALSE),IF('Summary Sheet'!$M$4="PB w/ PB Drawers",VLOOKUP($B131,'Pwood &amp; PB List'!$B$4:$V$158,17,FALSE))))</f>
        <v>783.035</v>
      </c>
      <c r="V131" s="154" t="str">
        <f t="shared" si="175"/>
        <v>MAB-WBC3630</v>
      </c>
      <c r="W131" s="204">
        <f>IF('Summary Sheet'!$M$4="Plywood",VLOOKUP($B131,'Pwood &amp; PB List'!$B$4:$V$158,9,FALSE),IF('Summary Sheet'!$M$4="PB w/ Wood Drawers",VLOOKUP($B131,'Pwood &amp; PB List'!$B$4:$V$158,13,FALSE),IF('Summary Sheet'!$M$4="PB w/ PB Drawers",VLOOKUP($B131,'Pwood &amp; PB List'!$B$4:$V$158,17,FALSE))))</f>
        <v>783.035</v>
      </c>
      <c r="X131" s="205" t="str">
        <f t="shared" si="176"/>
        <v>GLB-WBC3630</v>
      </c>
      <c r="Y131" s="153">
        <v>1.0</v>
      </c>
      <c r="Z131" s="154"/>
      <c r="AA131" s="154"/>
      <c r="AB131" s="154"/>
      <c r="AC131" s="154"/>
      <c r="AD131" s="139"/>
      <c r="AE131" s="139"/>
      <c r="AF131" s="139"/>
      <c r="AG131" s="139"/>
      <c r="AH131" s="139"/>
      <c r="AI131" s="139"/>
      <c r="AJ131" s="139"/>
      <c r="AK131" s="139"/>
      <c r="AL131" s="139"/>
      <c r="AM131" s="139"/>
      <c r="AN131" s="139"/>
      <c r="AO131" s="139"/>
      <c r="AP131" s="139"/>
      <c r="AQ131" s="139"/>
      <c r="AR131" s="139"/>
      <c r="AS131" s="139"/>
    </row>
    <row r="132" ht="14.25" customHeight="1">
      <c r="A132" s="202" t="s">
        <v>747</v>
      </c>
      <c r="B132" s="203" t="s">
        <v>748</v>
      </c>
      <c r="C132" s="204">
        <f>IF('Summary Sheet'!$M$4="Plywood",VLOOKUP($B132,'Pwood &amp; PB List'!$B$4:$V$158,9,FALSE),IF('Summary Sheet'!$M$4="PB w/ Wood Drawers",VLOOKUP($B132,'Pwood &amp; PB List'!$B$4:$V$158,13,FALSE),IF('Summary Sheet'!$M$4="PB w/ PB Drawers",VLOOKUP($B132,'Pwood &amp; PB List'!$B$4:$V$158,17,FALSE))))</f>
        <v>882.855</v>
      </c>
      <c r="D132" s="205" t="str">
        <f t="shared" si="166"/>
        <v>GLW-WBC3636</v>
      </c>
      <c r="E132" s="204">
        <f>IF('Summary Sheet'!$M$4="Plywood",VLOOKUP($B132,'Pwood &amp; PB List'!$B$4:$V$158,10,FALSE),IF('Summary Sheet'!$M$4="PB w/ Wood Drawers",VLOOKUP($B132,'Pwood &amp; PB List'!$B$4:$V$158,14,FALSE),IF('Summary Sheet'!$M$4="PB w/ PB Drawers",VLOOKUP($B132,'Pwood &amp; PB List'!$B$4:$V$158,18,FALSE))))</f>
        <v>844.33</v>
      </c>
      <c r="F132" s="205" t="str">
        <f t="shared" si="167"/>
        <v>SLO-WBC3636</v>
      </c>
      <c r="G132" s="204">
        <f>IF('Summary Sheet'!$M$4="Plywood",VLOOKUP($B132,'Pwood &amp; PB List'!$B$4:$V$158,11,FALSE),IF('Summary Sheet'!$M$4="PB w/ Wood Drawers",VLOOKUP($B132,'Pwood &amp; PB List'!$B$4:$V$158,15,FALSE),IF('Summary Sheet'!$M$4="PB w/ PB Drawers",VLOOKUP($B132,'Pwood &amp; PB List'!$B$4:$V$158,19,FALSE))))</f>
        <v>803.275</v>
      </c>
      <c r="H132" s="205" t="str">
        <f t="shared" si="168"/>
        <v>BLW-WBC3636</v>
      </c>
      <c r="I132" s="204">
        <f>IF('Summary Sheet'!$M$4="Plywood",VLOOKUP($B132,'Pwood &amp; PB List'!$B$4:$V$158,10,FALSE),IF('Summary Sheet'!$M$4="PB w/ Wood Drawers",VLOOKUP($B132,'Pwood &amp; PB List'!$B$4:$V$158,14,FALSE),IF('Summary Sheet'!$M$4="PB w/ PB Drawers",VLOOKUP($B132,'Pwood &amp; PB List'!$B$4:$V$158,18,FALSE))))</f>
        <v>844.33</v>
      </c>
      <c r="J132" s="205" t="str">
        <f t="shared" si="169"/>
        <v>WEO-WBC3636</v>
      </c>
      <c r="K132" s="204">
        <f>IF('Summary Sheet'!$M$4="Plywood",VLOOKUP($B132,'Pwood &amp; PB List'!$B$4:$V$158,9,FALSE),IF('Summary Sheet'!$M$4="PB w/ Wood Drawers",VLOOKUP($B132,'Pwood &amp; PB List'!$B$4:$V$158,13,FALSE),IF('Summary Sheet'!$M$4="PB w/ PB Drawers",VLOOKUP($B132,'Pwood &amp; PB List'!$B$4:$V$158,17,FALSE))))</f>
        <v>882.855</v>
      </c>
      <c r="L132" s="205" t="str">
        <f t="shared" si="170"/>
        <v>GLG-WBC3636</v>
      </c>
      <c r="M132" s="204">
        <f>IF('Summary Sheet'!$M$4="Plywood",VLOOKUP($B132,'Pwood &amp; PB List'!$B$4:$V$158,12,FALSE),IF('Summary Sheet'!$M$4="PB w/ Wood Drawers",VLOOKUP($B132,'Pwood &amp; PB List'!$B$4:$V$158,16,FALSE),IF('Summary Sheet'!$M$4="PB w/ PB Drawers",VLOOKUP($B132,'Pwood &amp; PB List'!$B$4:$V$158,20,FALSE))))</f>
        <v>757.16</v>
      </c>
      <c r="N132" s="154" t="str">
        <f t="shared" si="171"/>
        <v>NAO-WBC3636</v>
      </c>
      <c r="O132" s="204">
        <f>IF('Summary Sheet'!$M$4="Plywood",VLOOKUP($B132,'Pwood &amp; PB List'!$B$4:$V$158,12,FALSE),IF('Summary Sheet'!$M$4="PB w/ Wood Drawers",VLOOKUP($B132,'Pwood &amp; PB List'!$B$4:$V$158,16,FALSE),IF('Summary Sheet'!$M$4="PB w/ PB Drawers",VLOOKUP($B132,'Pwood &amp; PB List'!$B$4:$V$158,20,FALSE))))</f>
        <v>757.16</v>
      </c>
      <c r="P132" s="154" t="str">
        <f t="shared" si="172"/>
        <v>WHO-WBC3636</v>
      </c>
      <c r="Q132" s="204">
        <f>IF('Summary Sheet'!$M$4="Plywood",VLOOKUP($B132,'Pwood &amp; PB List'!$B$4:$V$158,9,FALSE),IF('Summary Sheet'!$M$4="PB w/ Wood Drawers",VLOOKUP($B132,'Pwood &amp; PB List'!$B$4:$V$158,13,FALSE),IF('Summary Sheet'!$M$4="PB w/ PB Drawers",VLOOKUP($B132,'Pwood &amp; PB List'!$B$4:$V$158,17,FALSE))))</f>
        <v>882.855</v>
      </c>
      <c r="R132" s="154" t="str">
        <f t="shared" si="173"/>
        <v>MAW-WBC3636</v>
      </c>
      <c r="S132" s="204">
        <f>IF('Summary Sheet'!$M$4="Plywood",VLOOKUP($B132,'Pwood &amp; PB List'!$B$4:$V$158,9,FALSE),IF('Summary Sheet'!$M$4="PB w/ Wood Drawers",VLOOKUP($B132,'Pwood &amp; PB List'!$B$4:$V$158,13,FALSE),IF('Summary Sheet'!$M$4="PB w/ PB Drawers",VLOOKUP($B132,'Pwood &amp; PB List'!$B$4:$V$158,17,FALSE))))</f>
        <v>882.855</v>
      </c>
      <c r="T132" s="154" t="str">
        <f t="shared" si="174"/>
        <v>MAG-WBC3636</v>
      </c>
      <c r="U132" s="204">
        <f>IF('Summary Sheet'!$M$4="Plywood",VLOOKUP($B132,'Pwood &amp; PB List'!$B$4:$V$158,9,FALSE),IF('Summary Sheet'!$M$4="PB w/ Wood Drawers",VLOOKUP($B132,'Pwood &amp; PB List'!$B$4:$V$158,13,FALSE),IF('Summary Sheet'!$M$4="PB w/ PB Drawers",VLOOKUP($B132,'Pwood &amp; PB List'!$B$4:$V$158,17,FALSE))))</f>
        <v>882.855</v>
      </c>
      <c r="V132" s="154" t="str">
        <f t="shared" si="175"/>
        <v>MAB-WBC3636</v>
      </c>
      <c r="W132" s="204">
        <f>IF('Summary Sheet'!$M$4="Plywood",VLOOKUP($B132,'Pwood &amp; PB List'!$B$4:$V$158,9,FALSE),IF('Summary Sheet'!$M$4="PB w/ Wood Drawers",VLOOKUP($B132,'Pwood &amp; PB List'!$B$4:$V$158,13,FALSE),IF('Summary Sheet'!$M$4="PB w/ PB Drawers",VLOOKUP($B132,'Pwood &amp; PB List'!$B$4:$V$158,17,FALSE))))</f>
        <v>882.855</v>
      </c>
      <c r="X132" s="205" t="str">
        <f t="shared" si="176"/>
        <v>GLB-WBC3636</v>
      </c>
      <c r="Y132" s="153">
        <v>1.0</v>
      </c>
      <c r="Z132" s="154"/>
      <c r="AA132" s="154"/>
      <c r="AB132" s="154"/>
      <c r="AC132" s="154"/>
      <c r="AD132" s="139"/>
      <c r="AE132" s="139"/>
      <c r="AF132" s="139"/>
      <c r="AG132" s="139"/>
      <c r="AH132" s="139"/>
      <c r="AI132" s="139"/>
      <c r="AJ132" s="139"/>
      <c r="AK132" s="139"/>
      <c r="AL132" s="139"/>
      <c r="AM132" s="139"/>
      <c r="AN132" s="139"/>
      <c r="AO132" s="139"/>
      <c r="AP132" s="139"/>
      <c r="AQ132" s="139"/>
      <c r="AR132" s="139"/>
      <c r="AS132" s="139"/>
    </row>
    <row r="133" ht="14.25" customHeight="1">
      <c r="A133" s="202" t="s">
        <v>749</v>
      </c>
      <c r="B133" s="203" t="s">
        <v>750</v>
      </c>
      <c r="C133" s="204">
        <f>IF('Summary Sheet'!$M$4="Plywood",VLOOKUP($B133,'Pwood &amp; PB List'!$B$4:$V$158,9,FALSE),IF('Summary Sheet'!$M$4="PB w/ Wood Drawers",VLOOKUP($B133,'Pwood &amp; PB List'!$B$4:$V$158,13,FALSE),IF('Summary Sheet'!$M$4="PB w/ PB Drawers",VLOOKUP($B133,'Pwood &amp; PB List'!$B$4:$V$158,17,FALSE))))</f>
        <v>1038.105</v>
      </c>
      <c r="D133" s="205" t="str">
        <f t="shared" si="166"/>
        <v>GLW-WBC3642</v>
      </c>
      <c r="E133" s="204">
        <f>IF('Summary Sheet'!$M$4="Plywood",VLOOKUP($B133,'Pwood &amp; PB List'!$B$4:$V$158,10,FALSE),IF('Summary Sheet'!$M$4="PB w/ Wood Drawers",VLOOKUP($B133,'Pwood &amp; PB List'!$B$4:$V$158,14,FALSE),IF('Summary Sheet'!$M$4="PB w/ PB Drawers",VLOOKUP($B133,'Pwood &amp; PB List'!$B$4:$V$158,18,FALSE))))</f>
        <v>993.255</v>
      </c>
      <c r="F133" s="205" t="str">
        <f t="shared" si="167"/>
        <v>SLO-WBC3642</v>
      </c>
      <c r="G133" s="204">
        <f>IF('Summary Sheet'!$M$4="Plywood",VLOOKUP($B133,'Pwood &amp; PB List'!$B$4:$V$158,11,FALSE),IF('Summary Sheet'!$M$4="PB w/ Wood Drawers",VLOOKUP($B133,'Pwood &amp; PB List'!$B$4:$V$158,15,FALSE),IF('Summary Sheet'!$M$4="PB w/ PB Drawers",VLOOKUP($B133,'Pwood &amp; PB List'!$B$4:$V$158,19,FALSE))))</f>
        <v>945.3</v>
      </c>
      <c r="H133" s="205" t="str">
        <f t="shared" si="168"/>
        <v>BLW-WBC3642</v>
      </c>
      <c r="I133" s="204">
        <f>IF('Summary Sheet'!$M$4="Plywood",VLOOKUP($B133,'Pwood &amp; PB List'!$B$4:$V$158,10,FALSE),IF('Summary Sheet'!$M$4="PB w/ Wood Drawers",VLOOKUP($B133,'Pwood &amp; PB List'!$B$4:$V$158,14,FALSE),IF('Summary Sheet'!$M$4="PB w/ PB Drawers",VLOOKUP($B133,'Pwood &amp; PB List'!$B$4:$V$158,18,FALSE))))</f>
        <v>993.255</v>
      </c>
      <c r="J133" s="205" t="str">
        <f t="shared" si="169"/>
        <v>WEO-WBC3642</v>
      </c>
      <c r="K133" s="204">
        <f>IF('Summary Sheet'!$M$4="Plywood",VLOOKUP($B133,'Pwood &amp; PB List'!$B$4:$V$158,9,FALSE),IF('Summary Sheet'!$M$4="PB w/ Wood Drawers",VLOOKUP($B133,'Pwood &amp; PB List'!$B$4:$V$158,13,FALSE),IF('Summary Sheet'!$M$4="PB w/ PB Drawers",VLOOKUP($B133,'Pwood &amp; PB List'!$B$4:$V$158,17,FALSE))))</f>
        <v>1038.105</v>
      </c>
      <c r="L133" s="205" t="str">
        <f t="shared" si="170"/>
        <v>GLG-WBC3642</v>
      </c>
      <c r="M133" s="204">
        <f>IF('Summary Sheet'!$M$4="Plywood",VLOOKUP($B133,'Pwood &amp; PB List'!$B$4:$V$158,12,FALSE),IF('Summary Sheet'!$M$4="PB w/ Wood Drawers",VLOOKUP($B133,'Pwood &amp; PB List'!$B$4:$V$158,16,FALSE),IF('Summary Sheet'!$M$4="PB w/ PB Drawers",VLOOKUP($B133,'Pwood &amp; PB List'!$B$4:$V$158,20,FALSE))))</f>
        <v>891.365</v>
      </c>
      <c r="N133" s="154" t="str">
        <f t="shared" si="171"/>
        <v>NAO-WBC3642</v>
      </c>
      <c r="O133" s="204">
        <f>IF('Summary Sheet'!$M$4="Plywood",VLOOKUP($B133,'Pwood &amp; PB List'!$B$4:$V$158,12,FALSE),IF('Summary Sheet'!$M$4="PB w/ Wood Drawers",VLOOKUP($B133,'Pwood &amp; PB List'!$B$4:$V$158,16,FALSE),IF('Summary Sheet'!$M$4="PB w/ PB Drawers",VLOOKUP($B133,'Pwood &amp; PB List'!$B$4:$V$158,20,FALSE))))</f>
        <v>891.365</v>
      </c>
      <c r="P133" s="154" t="str">
        <f t="shared" si="172"/>
        <v>WHO-WBC3642</v>
      </c>
      <c r="Q133" s="204">
        <f>IF('Summary Sheet'!$M$4="Plywood",VLOOKUP($B133,'Pwood &amp; PB List'!$B$4:$V$158,9,FALSE),IF('Summary Sheet'!$M$4="PB w/ Wood Drawers",VLOOKUP($B133,'Pwood &amp; PB List'!$B$4:$V$158,13,FALSE),IF('Summary Sheet'!$M$4="PB w/ PB Drawers",VLOOKUP($B133,'Pwood &amp; PB List'!$B$4:$V$158,17,FALSE))))</f>
        <v>1038.105</v>
      </c>
      <c r="R133" s="154" t="str">
        <f t="shared" si="173"/>
        <v>MAW-WBC3642</v>
      </c>
      <c r="S133" s="204">
        <f>IF('Summary Sheet'!$M$4="Plywood",VLOOKUP($B133,'Pwood &amp; PB List'!$B$4:$V$158,9,FALSE),IF('Summary Sheet'!$M$4="PB w/ Wood Drawers",VLOOKUP($B133,'Pwood &amp; PB List'!$B$4:$V$158,13,FALSE),IF('Summary Sheet'!$M$4="PB w/ PB Drawers",VLOOKUP($B133,'Pwood &amp; PB List'!$B$4:$V$158,17,FALSE))))</f>
        <v>1038.105</v>
      </c>
      <c r="T133" s="154" t="str">
        <f t="shared" si="174"/>
        <v>MAG-WBC3642</v>
      </c>
      <c r="U133" s="204">
        <f>IF('Summary Sheet'!$M$4="Plywood",VLOOKUP($B133,'Pwood &amp; PB List'!$B$4:$V$158,9,FALSE),IF('Summary Sheet'!$M$4="PB w/ Wood Drawers",VLOOKUP($B133,'Pwood &amp; PB List'!$B$4:$V$158,13,FALSE),IF('Summary Sheet'!$M$4="PB w/ PB Drawers",VLOOKUP($B133,'Pwood &amp; PB List'!$B$4:$V$158,17,FALSE))))</f>
        <v>1038.105</v>
      </c>
      <c r="V133" s="154" t="str">
        <f t="shared" si="175"/>
        <v>MAB-WBC3642</v>
      </c>
      <c r="W133" s="204">
        <f>IF('Summary Sheet'!$M$4="Plywood",VLOOKUP($B133,'Pwood &amp; PB List'!$B$4:$V$158,9,FALSE),IF('Summary Sheet'!$M$4="PB w/ Wood Drawers",VLOOKUP($B133,'Pwood &amp; PB List'!$B$4:$V$158,13,FALSE),IF('Summary Sheet'!$M$4="PB w/ PB Drawers",VLOOKUP($B133,'Pwood &amp; PB List'!$B$4:$V$158,17,FALSE))))</f>
        <v>1038.105</v>
      </c>
      <c r="X133" s="205" t="str">
        <f t="shared" si="176"/>
        <v>GLB-WBC3642</v>
      </c>
      <c r="Y133" s="153">
        <v>1.0</v>
      </c>
      <c r="Z133" s="154"/>
      <c r="AA133" s="154"/>
      <c r="AB133" s="154"/>
      <c r="AC133" s="154"/>
      <c r="AD133" s="139"/>
      <c r="AE133" s="139"/>
      <c r="AF133" s="139"/>
      <c r="AG133" s="139"/>
      <c r="AH133" s="139"/>
      <c r="AI133" s="139"/>
      <c r="AJ133" s="139"/>
      <c r="AK133" s="139"/>
      <c r="AL133" s="139"/>
      <c r="AM133" s="139"/>
      <c r="AN133" s="139"/>
      <c r="AO133" s="139"/>
      <c r="AP133" s="139"/>
      <c r="AQ133" s="139"/>
      <c r="AR133" s="139"/>
      <c r="AS133" s="139"/>
    </row>
    <row r="134" ht="14.25" customHeight="1">
      <c r="A134" s="210" t="s">
        <v>751</v>
      </c>
      <c r="B134" s="203"/>
      <c r="C134" s="204"/>
      <c r="D134" s="205"/>
      <c r="E134" s="204"/>
      <c r="F134" s="205"/>
      <c r="G134" s="204"/>
      <c r="H134" s="205"/>
      <c r="I134" s="204"/>
      <c r="J134" s="205"/>
      <c r="K134" s="204"/>
      <c r="L134" s="205"/>
      <c r="M134" s="204"/>
      <c r="N134" s="154"/>
      <c r="O134" s="204"/>
      <c r="P134" s="154"/>
      <c r="Q134" s="204"/>
      <c r="R134" s="154"/>
      <c r="S134" s="204"/>
      <c r="T134" s="154"/>
      <c r="U134" s="204"/>
      <c r="V134" s="154"/>
      <c r="W134" s="204"/>
      <c r="X134" s="205"/>
      <c r="Y134" s="153"/>
      <c r="Z134" s="154"/>
      <c r="AA134" s="154"/>
      <c r="AB134" s="154"/>
      <c r="AC134" s="154"/>
      <c r="AD134" s="139"/>
      <c r="AE134" s="139"/>
      <c r="AF134" s="139"/>
      <c r="AG134" s="139"/>
      <c r="AH134" s="139"/>
      <c r="AI134" s="139"/>
      <c r="AJ134" s="139"/>
      <c r="AK134" s="139"/>
      <c r="AL134" s="139"/>
      <c r="AM134" s="139"/>
      <c r="AN134" s="139"/>
      <c r="AO134" s="139"/>
      <c r="AP134" s="139"/>
      <c r="AQ134" s="139"/>
      <c r="AR134" s="139"/>
      <c r="AS134" s="139"/>
    </row>
    <row r="135" ht="14.25" customHeight="1">
      <c r="A135" s="202" t="s">
        <v>752</v>
      </c>
      <c r="B135" s="203" t="s">
        <v>753</v>
      </c>
      <c r="C135" s="204">
        <f>IF('Summary Sheet'!$M$4="Plywood",VLOOKUP($B135,'Pwood &amp; PB List'!$B$4:$V$158,9,FALSE),IF('Summary Sheet'!$M$4="PB w/ Wood Drawers",VLOOKUP($B135,'Pwood &amp; PB List'!$B$4:$V$158,13,FALSE),IF('Summary Sheet'!$M$4="PB w/ PB Drawers",VLOOKUP($B135,'Pwood &amp; PB List'!$B$4:$V$158,17,FALSE))))</f>
        <v>2284.475</v>
      </c>
      <c r="D135" s="205" t="str">
        <f t="shared" ref="D135:D139" si="177">CONCATENATE("GLW-",B135)</f>
        <v>GLW-WBF2430</v>
      </c>
      <c r="E135" s="204">
        <f>IF('Summary Sheet'!$M$4="Plywood",VLOOKUP($B135,'Pwood &amp; PB List'!$B$4:$V$158,10,FALSE),IF('Summary Sheet'!$M$4="PB w/ Wood Drawers",VLOOKUP($B135,'Pwood &amp; PB List'!$B$4:$V$158,14,FALSE),IF('Summary Sheet'!$M$4="PB w/ PB Drawers",VLOOKUP($B135,'Pwood &amp; PB List'!$B$4:$V$158,18,FALSE))))</f>
        <v>2248.02</v>
      </c>
      <c r="F135" s="205" t="str">
        <f t="shared" ref="F135:F139" si="178">CONCATENATE("SLO-",B135)</f>
        <v>SLO-WBF2430</v>
      </c>
      <c r="G135" s="204">
        <f>IF('Summary Sheet'!$M$4="Plywood",VLOOKUP($B135,'Pwood &amp; PB List'!$B$4:$V$158,11,FALSE),IF('Summary Sheet'!$M$4="PB w/ Wood Drawers",VLOOKUP($B135,'Pwood &amp; PB List'!$B$4:$V$158,15,FALSE),IF('Summary Sheet'!$M$4="PB w/ PB Drawers",VLOOKUP($B135,'Pwood &amp; PB List'!$B$4:$V$158,19,FALSE))))</f>
        <v>2209.035</v>
      </c>
      <c r="H135" s="205" t="str">
        <f t="shared" ref="H135:H139" si="179">CONCATENATE("BLW-",B135)</f>
        <v>BLW-WBF2430</v>
      </c>
      <c r="I135" s="204">
        <f>IF('Summary Sheet'!$M$4="Plywood",VLOOKUP($B135,'Pwood &amp; PB List'!$B$4:$V$158,10,FALSE),IF('Summary Sheet'!$M$4="PB w/ Wood Drawers",VLOOKUP($B135,'Pwood &amp; PB List'!$B$4:$V$158,14,FALSE),IF('Summary Sheet'!$M$4="PB w/ PB Drawers",VLOOKUP($B135,'Pwood &amp; PB List'!$B$4:$V$158,18,FALSE))))</f>
        <v>2248.02</v>
      </c>
      <c r="J135" s="205" t="str">
        <f t="shared" ref="J135:J139" si="180">CONCATENATE("WEO-",B135)</f>
        <v>WEO-WBF2430</v>
      </c>
      <c r="K135" s="204">
        <f>IF('Summary Sheet'!$M$4="Plywood",VLOOKUP($B135,'Pwood &amp; PB List'!$B$4:$V$158,9,FALSE),IF('Summary Sheet'!$M$4="PB w/ Wood Drawers",VLOOKUP($B135,'Pwood &amp; PB List'!$B$4:$V$158,13,FALSE),IF('Summary Sheet'!$M$4="PB w/ PB Drawers",VLOOKUP($B135,'Pwood &amp; PB List'!$B$4:$V$158,17,FALSE))))</f>
        <v>2284.475</v>
      </c>
      <c r="L135" s="205" t="str">
        <f t="shared" ref="L135:L139" si="181">CONCATENATE("GLG-",B135)</f>
        <v>GLG-WBF2430</v>
      </c>
      <c r="M135" s="204">
        <f>IF('Summary Sheet'!$M$4="Plywood",VLOOKUP($B135,'Pwood &amp; PB List'!$B$4:$V$158,12,FALSE),IF('Summary Sheet'!$M$4="PB w/ Wood Drawers",VLOOKUP($B135,'Pwood &amp; PB List'!$B$4:$V$158,16,FALSE),IF('Summary Sheet'!$M$4="PB w/ PB Drawers",VLOOKUP($B135,'Pwood &amp; PB List'!$B$4:$V$158,20,FALSE))))</f>
        <v>2165.22</v>
      </c>
      <c r="N135" s="154" t="str">
        <f t="shared" ref="N135:N139" si="182">CONCATENATE("NAO-",B135)</f>
        <v>NAO-WBF2430</v>
      </c>
      <c r="O135" s="204">
        <f>IF('Summary Sheet'!$M$4="Plywood",VLOOKUP($B135,'Pwood &amp; PB List'!$B$4:$V$158,12,FALSE),IF('Summary Sheet'!$M$4="PB w/ Wood Drawers",VLOOKUP($B135,'Pwood &amp; PB List'!$B$4:$V$158,16,FALSE),IF('Summary Sheet'!$M$4="PB w/ PB Drawers",VLOOKUP($B135,'Pwood &amp; PB List'!$B$4:$V$158,20,FALSE))))</f>
        <v>2165.22</v>
      </c>
      <c r="P135" s="154" t="str">
        <f t="shared" ref="P135:P139" si="183">CONCATENATE("WHO-",B135)</f>
        <v>WHO-WBF2430</v>
      </c>
      <c r="Q135" s="204">
        <f>IF('Summary Sheet'!$M$4="Plywood",VLOOKUP($B135,'Pwood &amp; PB List'!$B$4:$V$158,9,FALSE),IF('Summary Sheet'!$M$4="PB w/ Wood Drawers",VLOOKUP($B135,'Pwood &amp; PB List'!$B$4:$V$158,13,FALSE),IF('Summary Sheet'!$M$4="PB w/ PB Drawers",VLOOKUP($B135,'Pwood &amp; PB List'!$B$4:$V$158,17,FALSE))))</f>
        <v>2284.475</v>
      </c>
      <c r="R135" s="154" t="str">
        <f t="shared" ref="R135:R139" si="184">CONCATENATE("MAW-",B135)</f>
        <v>MAW-WBF2430</v>
      </c>
      <c r="S135" s="204">
        <f>IF('Summary Sheet'!$M$4="Plywood",VLOOKUP($B135,'Pwood &amp; PB List'!$B$4:$V$158,9,FALSE),IF('Summary Sheet'!$M$4="PB w/ Wood Drawers",VLOOKUP($B135,'Pwood &amp; PB List'!$B$4:$V$158,13,FALSE),IF('Summary Sheet'!$M$4="PB w/ PB Drawers",VLOOKUP($B135,'Pwood &amp; PB List'!$B$4:$V$158,17,FALSE))))</f>
        <v>2284.475</v>
      </c>
      <c r="T135" s="154" t="str">
        <f t="shared" ref="T135:T139" si="185">CONCATENATE("MAG-",B135)</f>
        <v>MAG-WBF2430</v>
      </c>
      <c r="U135" s="204">
        <f>IF('Summary Sheet'!$M$4="Plywood",VLOOKUP($B135,'Pwood &amp; PB List'!$B$4:$V$158,9,FALSE),IF('Summary Sheet'!$M$4="PB w/ Wood Drawers",VLOOKUP($B135,'Pwood &amp; PB List'!$B$4:$V$158,13,FALSE),IF('Summary Sheet'!$M$4="PB w/ PB Drawers",VLOOKUP($B135,'Pwood &amp; PB List'!$B$4:$V$158,17,FALSE))))</f>
        <v>2284.475</v>
      </c>
      <c r="V135" s="154" t="str">
        <f t="shared" ref="V135:V139" si="186">CONCATENATE("MAB-",B135)</f>
        <v>MAB-WBF2430</v>
      </c>
      <c r="W135" s="204">
        <f>IF('Summary Sheet'!$M$4="Plywood",VLOOKUP($B135,'Pwood &amp; PB List'!$B$4:$V$158,9,FALSE),IF('Summary Sheet'!$M$4="PB w/ Wood Drawers",VLOOKUP($B135,'Pwood &amp; PB List'!$B$4:$V$158,13,FALSE),IF('Summary Sheet'!$M$4="PB w/ PB Drawers",VLOOKUP($B135,'Pwood &amp; PB List'!$B$4:$V$158,17,FALSE))))</f>
        <v>2284.475</v>
      </c>
      <c r="X135" s="205" t="str">
        <f t="shared" ref="X135:X139" si="187">CONCATENATE("GLB-",B135)</f>
        <v>GLB-WBF2430</v>
      </c>
      <c r="Y135" s="153">
        <v>2.0</v>
      </c>
      <c r="Z135" s="154"/>
      <c r="AA135" s="154"/>
      <c r="AB135" s="154"/>
      <c r="AC135" s="154"/>
      <c r="AD135" s="139"/>
      <c r="AE135" s="139"/>
      <c r="AF135" s="139"/>
      <c r="AG135" s="139"/>
      <c r="AH135" s="139"/>
      <c r="AI135" s="139"/>
      <c r="AJ135" s="139"/>
      <c r="AK135" s="139"/>
      <c r="AL135" s="139"/>
      <c r="AM135" s="139"/>
      <c r="AN135" s="139"/>
      <c r="AO135" s="139"/>
      <c r="AP135" s="139"/>
      <c r="AQ135" s="139"/>
      <c r="AR135" s="139"/>
      <c r="AS135" s="139"/>
    </row>
    <row r="136" ht="14.25" customHeight="1">
      <c r="A136" s="202" t="s">
        <v>754</v>
      </c>
      <c r="B136" s="203" t="s">
        <v>755</v>
      </c>
      <c r="C136" s="204">
        <f>IF('Summary Sheet'!$M$4="Plywood",VLOOKUP($B136,'Pwood &amp; PB List'!$B$4:$V$158,9,FALSE),IF('Summary Sheet'!$M$4="PB w/ Wood Drawers",VLOOKUP($B136,'Pwood &amp; PB List'!$B$4:$V$158,13,FALSE),IF('Summary Sheet'!$M$4="PB w/ PB Drawers",VLOOKUP($B136,'Pwood &amp; PB List'!$B$4:$V$158,17,FALSE))))</f>
        <v>2341.515</v>
      </c>
      <c r="D136" s="205" t="str">
        <f t="shared" si="177"/>
        <v>GLW-WBF2730</v>
      </c>
      <c r="E136" s="204">
        <f>IF('Summary Sheet'!$M$4="Plywood",VLOOKUP($B136,'Pwood &amp; PB List'!$B$4:$V$158,10,FALSE),IF('Summary Sheet'!$M$4="PB w/ Wood Drawers",VLOOKUP($B136,'Pwood &amp; PB List'!$B$4:$V$158,14,FALSE),IF('Summary Sheet'!$M$4="PB w/ PB Drawers",VLOOKUP($B136,'Pwood &amp; PB List'!$B$4:$V$158,18,FALSE))))</f>
        <v>2300.345</v>
      </c>
      <c r="F136" s="205" t="str">
        <f t="shared" si="178"/>
        <v>SLO-WBF2730</v>
      </c>
      <c r="G136" s="204">
        <f>IF('Summary Sheet'!$M$4="Plywood",VLOOKUP($B136,'Pwood &amp; PB List'!$B$4:$V$158,11,FALSE),IF('Summary Sheet'!$M$4="PB w/ Wood Drawers",VLOOKUP($B136,'Pwood &amp; PB List'!$B$4:$V$158,15,FALSE),IF('Summary Sheet'!$M$4="PB w/ PB Drawers",VLOOKUP($B136,'Pwood &amp; PB List'!$B$4:$V$158,19,FALSE))))</f>
        <v>2256.53</v>
      </c>
      <c r="H136" s="205" t="str">
        <f t="shared" si="179"/>
        <v>BLW-WBF2730</v>
      </c>
      <c r="I136" s="204">
        <f>IF('Summary Sheet'!$M$4="Plywood",VLOOKUP($B136,'Pwood &amp; PB List'!$B$4:$V$158,10,FALSE),IF('Summary Sheet'!$M$4="PB w/ Wood Drawers",VLOOKUP($B136,'Pwood &amp; PB List'!$B$4:$V$158,14,FALSE),IF('Summary Sheet'!$M$4="PB w/ PB Drawers",VLOOKUP($B136,'Pwood &amp; PB List'!$B$4:$V$158,18,FALSE))))</f>
        <v>2300.345</v>
      </c>
      <c r="J136" s="205" t="str">
        <f t="shared" si="180"/>
        <v>WEO-WBF2730</v>
      </c>
      <c r="K136" s="204">
        <f>IF('Summary Sheet'!$M$4="Plywood",VLOOKUP($B136,'Pwood &amp; PB List'!$B$4:$V$158,9,FALSE),IF('Summary Sheet'!$M$4="PB w/ Wood Drawers",VLOOKUP($B136,'Pwood &amp; PB List'!$B$4:$V$158,13,FALSE),IF('Summary Sheet'!$M$4="PB w/ PB Drawers",VLOOKUP($B136,'Pwood &amp; PB List'!$B$4:$V$158,17,FALSE))))</f>
        <v>2341.515</v>
      </c>
      <c r="L136" s="205" t="str">
        <f t="shared" si="181"/>
        <v>GLG-WBF2730</v>
      </c>
      <c r="M136" s="204">
        <f>IF('Summary Sheet'!$M$4="Plywood",VLOOKUP($B136,'Pwood &amp; PB List'!$B$4:$V$158,12,FALSE),IF('Summary Sheet'!$M$4="PB w/ Wood Drawers",VLOOKUP($B136,'Pwood &amp; PB List'!$B$4:$V$158,16,FALSE),IF('Summary Sheet'!$M$4="PB w/ PB Drawers",VLOOKUP($B136,'Pwood &amp; PB List'!$B$4:$V$158,20,FALSE))))</f>
        <v>2207.195</v>
      </c>
      <c r="N136" s="154" t="str">
        <f t="shared" si="182"/>
        <v>NAO-WBF2730</v>
      </c>
      <c r="O136" s="204">
        <f>IF('Summary Sheet'!$M$4="Plywood",VLOOKUP($B136,'Pwood &amp; PB List'!$B$4:$V$158,12,FALSE),IF('Summary Sheet'!$M$4="PB w/ Wood Drawers",VLOOKUP($B136,'Pwood &amp; PB List'!$B$4:$V$158,16,FALSE),IF('Summary Sheet'!$M$4="PB w/ PB Drawers",VLOOKUP($B136,'Pwood &amp; PB List'!$B$4:$V$158,20,FALSE))))</f>
        <v>2207.195</v>
      </c>
      <c r="P136" s="154" t="str">
        <f t="shared" si="183"/>
        <v>WHO-WBF2730</v>
      </c>
      <c r="Q136" s="204">
        <f>IF('Summary Sheet'!$M$4="Plywood",VLOOKUP($B136,'Pwood &amp; PB List'!$B$4:$V$158,9,FALSE),IF('Summary Sheet'!$M$4="PB w/ Wood Drawers",VLOOKUP($B136,'Pwood &amp; PB List'!$B$4:$V$158,13,FALSE),IF('Summary Sheet'!$M$4="PB w/ PB Drawers",VLOOKUP($B136,'Pwood &amp; PB List'!$B$4:$V$158,17,FALSE))))</f>
        <v>2341.515</v>
      </c>
      <c r="R136" s="154" t="str">
        <f t="shared" si="184"/>
        <v>MAW-WBF2730</v>
      </c>
      <c r="S136" s="204">
        <f>IF('Summary Sheet'!$M$4="Plywood",VLOOKUP($B136,'Pwood &amp; PB List'!$B$4:$V$158,9,FALSE),IF('Summary Sheet'!$M$4="PB w/ Wood Drawers",VLOOKUP($B136,'Pwood &amp; PB List'!$B$4:$V$158,13,FALSE),IF('Summary Sheet'!$M$4="PB w/ PB Drawers",VLOOKUP($B136,'Pwood &amp; PB List'!$B$4:$V$158,17,FALSE))))</f>
        <v>2341.515</v>
      </c>
      <c r="T136" s="154" t="str">
        <f t="shared" si="185"/>
        <v>MAG-WBF2730</v>
      </c>
      <c r="U136" s="204">
        <f>IF('Summary Sheet'!$M$4="Plywood",VLOOKUP($B136,'Pwood &amp; PB List'!$B$4:$V$158,9,FALSE),IF('Summary Sheet'!$M$4="PB w/ Wood Drawers",VLOOKUP($B136,'Pwood &amp; PB List'!$B$4:$V$158,13,FALSE),IF('Summary Sheet'!$M$4="PB w/ PB Drawers",VLOOKUP($B136,'Pwood &amp; PB List'!$B$4:$V$158,17,FALSE))))</f>
        <v>2341.515</v>
      </c>
      <c r="V136" s="154" t="str">
        <f t="shared" si="186"/>
        <v>MAB-WBF2730</v>
      </c>
      <c r="W136" s="204">
        <f>IF('Summary Sheet'!$M$4="Plywood",VLOOKUP($B136,'Pwood &amp; PB List'!$B$4:$V$158,9,FALSE),IF('Summary Sheet'!$M$4="PB w/ Wood Drawers",VLOOKUP($B136,'Pwood &amp; PB List'!$B$4:$V$158,13,FALSE),IF('Summary Sheet'!$M$4="PB w/ PB Drawers",VLOOKUP($B136,'Pwood &amp; PB List'!$B$4:$V$158,17,FALSE))))</f>
        <v>2341.515</v>
      </c>
      <c r="X136" s="205" t="str">
        <f t="shared" si="187"/>
        <v>GLB-WBF2730</v>
      </c>
      <c r="Y136" s="153">
        <v>2.0</v>
      </c>
      <c r="Z136" s="154"/>
      <c r="AA136" s="154"/>
      <c r="AB136" s="154"/>
      <c r="AC136" s="154"/>
      <c r="AD136" s="139"/>
      <c r="AE136" s="139"/>
      <c r="AF136" s="139"/>
      <c r="AG136" s="139"/>
      <c r="AH136" s="139"/>
      <c r="AI136" s="139"/>
      <c r="AJ136" s="139"/>
      <c r="AK136" s="139"/>
      <c r="AL136" s="139"/>
      <c r="AM136" s="139"/>
      <c r="AN136" s="139"/>
      <c r="AO136" s="139"/>
      <c r="AP136" s="139"/>
      <c r="AQ136" s="139"/>
      <c r="AR136" s="139"/>
      <c r="AS136" s="139"/>
    </row>
    <row r="137" ht="14.25" customHeight="1">
      <c r="A137" s="202" t="s">
        <v>756</v>
      </c>
      <c r="B137" s="203" t="s">
        <v>757</v>
      </c>
      <c r="C137" s="204">
        <f>IF('Summary Sheet'!$M$4="Plywood",VLOOKUP($B137,'Pwood &amp; PB List'!$B$4:$V$158,9,FALSE),IF('Summary Sheet'!$M$4="PB w/ Wood Drawers",VLOOKUP($B137,'Pwood &amp; PB List'!$B$4:$V$158,13,FALSE),IF('Summary Sheet'!$M$4="PB w/ PB Drawers",VLOOKUP($B137,'Pwood &amp; PB List'!$B$4:$V$158,17,FALSE))))</f>
        <v>2398.44</v>
      </c>
      <c r="D137" s="205" t="str">
        <f t="shared" si="177"/>
        <v>GLW-WBF3030</v>
      </c>
      <c r="E137" s="204">
        <f>IF('Summary Sheet'!$M$4="Plywood",VLOOKUP($B137,'Pwood &amp; PB List'!$B$4:$V$158,10,FALSE),IF('Summary Sheet'!$M$4="PB w/ Wood Drawers",VLOOKUP($B137,'Pwood &amp; PB List'!$B$4:$V$158,14,FALSE),IF('Summary Sheet'!$M$4="PB w/ PB Drawers",VLOOKUP($B137,'Pwood &amp; PB List'!$B$4:$V$158,18,FALSE))))</f>
        <v>2352.67</v>
      </c>
      <c r="F137" s="205" t="str">
        <f t="shared" si="178"/>
        <v>SLO-WBF3030</v>
      </c>
      <c r="G137" s="204">
        <f>IF('Summary Sheet'!$M$4="Plywood",VLOOKUP($B137,'Pwood &amp; PB List'!$B$4:$V$158,11,FALSE),IF('Summary Sheet'!$M$4="PB w/ Wood Drawers",VLOOKUP($B137,'Pwood &amp; PB List'!$B$4:$V$158,15,FALSE),IF('Summary Sheet'!$M$4="PB w/ PB Drawers",VLOOKUP($B137,'Pwood &amp; PB List'!$B$4:$V$158,19,FALSE))))</f>
        <v>2304.025</v>
      </c>
      <c r="H137" s="205" t="str">
        <f t="shared" si="179"/>
        <v>BLW-WBF3030</v>
      </c>
      <c r="I137" s="204">
        <f>IF('Summary Sheet'!$M$4="Plywood",VLOOKUP($B137,'Pwood &amp; PB List'!$B$4:$V$158,10,FALSE),IF('Summary Sheet'!$M$4="PB w/ Wood Drawers",VLOOKUP($B137,'Pwood &amp; PB List'!$B$4:$V$158,14,FALSE),IF('Summary Sheet'!$M$4="PB w/ PB Drawers",VLOOKUP($B137,'Pwood &amp; PB List'!$B$4:$V$158,18,FALSE))))</f>
        <v>2352.67</v>
      </c>
      <c r="J137" s="205" t="str">
        <f t="shared" si="180"/>
        <v>WEO-WBF3030</v>
      </c>
      <c r="K137" s="204">
        <f>IF('Summary Sheet'!$M$4="Plywood",VLOOKUP($B137,'Pwood &amp; PB List'!$B$4:$V$158,9,FALSE),IF('Summary Sheet'!$M$4="PB w/ Wood Drawers",VLOOKUP($B137,'Pwood &amp; PB List'!$B$4:$V$158,13,FALSE),IF('Summary Sheet'!$M$4="PB w/ PB Drawers",VLOOKUP($B137,'Pwood &amp; PB List'!$B$4:$V$158,17,FALSE))))</f>
        <v>2398.44</v>
      </c>
      <c r="L137" s="205" t="str">
        <f t="shared" si="181"/>
        <v>GLG-WBF3030</v>
      </c>
      <c r="M137" s="204">
        <f>IF('Summary Sheet'!$M$4="Plywood",VLOOKUP($B137,'Pwood &amp; PB List'!$B$4:$V$158,12,FALSE),IF('Summary Sheet'!$M$4="PB w/ Wood Drawers",VLOOKUP($B137,'Pwood &amp; PB List'!$B$4:$V$158,16,FALSE),IF('Summary Sheet'!$M$4="PB w/ PB Drawers",VLOOKUP($B137,'Pwood &amp; PB List'!$B$4:$V$158,20,FALSE))))</f>
        <v>2249.17</v>
      </c>
      <c r="N137" s="154" t="str">
        <f t="shared" si="182"/>
        <v>NAO-WBF3030</v>
      </c>
      <c r="O137" s="204">
        <f>IF('Summary Sheet'!$M$4="Plywood",VLOOKUP($B137,'Pwood &amp; PB List'!$B$4:$V$158,12,FALSE),IF('Summary Sheet'!$M$4="PB w/ Wood Drawers",VLOOKUP($B137,'Pwood &amp; PB List'!$B$4:$V$158,16,FALSE),IF('Summary Sheet'!$M$4="PB w/ PB Drawers",VLOOKUP($B137,'Pwood &amp; PB List'!$B$4:$V$158,20,FALSE))))</f>
        <v>2249.17</v>
      </c>
      <c r="P137" s="154" t="str">
        <f t="shared" si="183"/>
        <v>WHO-WBF3030</v>
      </c>
      <c r="Q137" s="204">
        <f>IF('Summary Sheet'!$M$4="Plywood",VLOOKUP($B137,'Pwood &amp; PB List'!$B$4:$V$158,9,FALSE),IF('Summary Sheet'!$M$4="PB w/ Wood Drawers",VLOOKUP($B137,'Pwood &amp; PB List'!$B$4:$V$158,13,FALSE),IF('Summary Sheet'!$M$4="PB w/ PB Drawers",VLOOKUP($B137,'Pwood &amp; PB List'!$B$4:$V$158,17,FALSE))))</f>
        <v>2398.44</v>
      </c>
      <c r="R137" s="154" t="str">
        <f t="shared" si="184"/>
        <v>MAW-WBF3030</v>
      </c>
      <c r="S137" s="204">
        <f>IF('Summary Sheet'!$M$4="Plywood",VLOOKUP($B137,'Pwood &amp; PB List'!$B$4:$V$158,9,FALSE),IF('Summary Sheet'!$M$4="PB w/ Wood Drawers",VLOOKUP($B137,'Pwood &amp; PB List'!$B$4:$V$158,13,FALSE),IF('Summary Sheet'!$M$4="PB w/ PB Drawers",VLOOKUP($B137,'Pwood &amp; PB List'!$B$4:$V$158,17,FALSE))))</f>
        <v>2398.44</v>
      </c>
      <c r="T137" s="154" t="str">
        <f t="shared" si="185"/>
        <v>MAG-WBF3030</v>
      </c>
      <c r="U137" s="204">
        <f>IF('Summary Sheet'!$M$4="Plywood",VLOOKUP($B137,'Pwood &amp; PB List'!$B$4:$V$158,9,FALSE),IF('Summary Sheet'!$M$4="PB w/ Wood Drawers",VLOOKUP($B137,'Pwood &amp; PB List'!$B$4:$V$158,13,FALSE),IF('Summary Sheet'!$M$4="PB w/ PB Drawers",VLOOKUP($B137,'Pwood &amp; PB List'!$B$4:$V$158,17,FALSE))))</f>
        <v>2398.44</v>
      </c>
      <c r="V137" s="154" t="str">
        <f t="shared" si="186"/>
        <v>MAB-WBF3030</v>
      </c>
      <c r="W137" s="204">
        <f>IF('Summary Sheet'!$M$4="Plywood",VLOOKUP($B137,'Pwood &amp; PB List'!$B$4:$V$158,9,FALSE),IF('Summary Sheet'!$M$4="PB w/ Wood Drawers",VLOOKUP($B137,'Pwood &amp; PB List'!$B$4:$V$158,13,FALSE),IF('Summary Sheet'!$M$4="PB w/ PB Drawers",VLOOKUP($B137,'Pwood &amp; PB List'!$B$4:$V$158,17,FALSE))))</f>
        <v>2398.44</v>
      </c>
      <c r="X137" s="205" t="str">
        <f t="shared" si="187"/>
        <v>GLB-WBF3030</v>
      </c>
      <c r="Y137" s="153">
        <v>2.0</v>
      </c>
      <c r="Z137" s="154"/>
      <c r="AA137" s="154"/>
      <c r="AB137" s="154"/>
      <c r="AC137" s="154"/>
      <c r="AD137" s="139"/>
      <c r="AE137" s="139"/>
      <c r="AF137" s="139"/>
      <c r="AG137" s="139"/>
      <c r="AH137" s="139"/>
      <c r="AI137" s="139"/>
      <c r="AJ137" s="139"/>
      <c r="AK137" s="139"/>
      <c r="AL137" s="139"/>
      <c r="AM137" s="139"/>
      <c r="AN137" s="139"/>
      <c r="AO137" s="139"/>
      <c r="AP137" s="139"/>
      <c r="AQ137" s="139"/>
      <c r="AR137" s="139"/>
      <c r="AS137" s="139"/>
    </row>
    <row r="138" ht="14.25" customHeight="1">
      <c r="A138" s="202" t="s">
        <v>758</v>
      </c>
      <c r="B138" s="203" t="s">
        <v>759</v>
      </c>
      <c r="C138" s="204">
        <f>IF('Summary Sheet'!$M$4="Plywood",VLOOKUP($B138,'Pwood &amp; PB List'!$B$4:$V$158,9,FALSE),IF('Summary Sheet'!$M$4="PB w/ Wood Drawers",VLOOKUP($B138,'Pwood &amp; PB List'!$B$4:$V$158,13,FALSE),IF('Summary Sheet'!$M$4="PB w/ PB Drawers",VLOOKUP($B138,'Pwood &amp; PB List'!$B$4:$V$158,17,FALSE))))</f>
        <v>2512.405</v>
      </c>
      <c r="D138" s="205" t="str">
        <f t="shared" si="177"/>
        <v>GLW-WBF3630</v>
      </c>
      <c r="E138" s="204">
        <f>IF('Summary Sheet'!$M$4="Plywood",VLOOKUP($B138,'Pwood &amp; PB List'!$B$4:$V$158,10,FALSE),IF('Summary Sheet'!$M$4="PB w/ Wood Drawers",VLOOKUP($B138,'Pwood &amp; PB List'!$B$4:$V$158,14,FALSE),IF('Summary Sheet'!$M$4="PB w/ PB Drawers",VLOOKUP($B138,'Pwood &amp; PB List'!$B$4:$V$158,18,FALSE))))</f>
        <v>2457.55</v>
      </c>
      <c r="F138" s="205" t="str">
        <f t="shared" si="178"/>
        <v>SLO-WBF3630</v>
      </c>
      <c r="G138" s="204">
        <f>IF('Summary Sheet'!$M$4="Plywood",VLOOKUP($B138,'Pwood &amp; PB List'!$B$4:$V$158,11,FALSE),IF('Summary Sheet'!$M$4="PB w/ Wood Drawers",VLOOKUP($B138,'Pwood &amp; PB List'!$B$4:$V$158,15,FALSE),IF('Summary Sheet'!$M$4="PB w/ PB Drawers",VLOOKUP($B138,'Pwood &amp; PB List'!$B$4:$V$158,19,FALSE))))</f>
        <v>2399.015</v>
      </c>
      <c r="H138" s="205" t="str">
        <f t="shared" si="179"/>
        <v>BLW-WBF3630</v>
      </c>
      <c r="I138" s="204">
        <f>IF('Summary Sheet'!$M$4="Plywood",VLOOKUP($B138,'Pwood &amp; PB List'!$B$4:$V$158,10,FALSE),IF('Summary Sheet'!$M$4="PB w/ Wood Drawers",VLOOKUP($B138,'Pwood &amp; PB List'!$B$4:$V$158,14,FALSE),IF('Summary Sheet'!$M$4="PB w/ PB Drawers",VLOOKUP($B138,'Pwood &amp; PB List'!$B$4:$V$158,18,FALSE))))</f>
        <v>2457.55</v>
      </c>
      <c r="J138" s="205" t="str">
        <f t="shared" si="180"/>
        <v>WEO-WBF3630</v>
      </c>
      <c r="K138" s="204">
        <f>IF('Summary Sheet'!$M$4="Plywood",VLOOKUP($B138,'Pwood &amp; PB List'!$B$4:$V$158,9,FALSE),IF('Summary Sheet'!$M$4="PB w/ Wood Drawers",VLOOKUP($B138,'Pwood &amp; PB List'!$B$4:$V$158,13,FALSE),IF('Summary Sheet'!$M$4="PB w/ PB Drawers",VLOOKUP($B138,'Pwood &amp; PB List'!$B$4:$V$158,17,FALSE))))</f>
        <v>2512.405</v>
      </c>
      <c r="L138" s="205" t="str">
        <f t="shared" si="181"/>
        <v>GLG-WBF3630</v>
      </c>
      <c r="M138" s="204">
        <f>IF('Summary Sheet'!$M$4="Plywood",VLOOKUP($B138,'Pwood &amp; PB List'!$B$4:$V$158,12,FALSE),IF('Summary Sheet'!$M$4="PB w/ Wood Drawers",VLOOKUP($B138,'Pwood &amp; PB List'!$B$4:$V$158,16,FALSE),IF('Summary Sheet'!$M$4="PB w/ PB Drawers",VLOOKUP($B138,'Pwood &amp; PB List'!$B$4:$V$158,20,FALSE))))</f>
        <v>2333.235</v>
      </c>
      <c r="N138" s="154" t="str">
        <f t="shared" si="182"/>
        <v>NAO-WBF3630</v>
      </c>
      <c r="O138" s="204">
        <f>IF('Summary Sheet'!$M$4="Plywood",VLOOKUP($B138,'Pwood &amp; PB List'!$B$4:$V$158,12,FALSE),IF('Summary Sheet'!$M$4="PB w/ Wood Drawers",VLOOKUP($B138,'Pwood &amp; PB List'!$B$4:$V$158,16,FALSE),IF('Summary Sheet'!$M$4="PB w/ PB Drawers",VLOOKUP($B138,'Pwood &amp; PB List'!$B$4:$V$158,20,FALSE))))</f>
        <v>2333.235</v>
      </c>
      <c r="P138" s="154" t="str">
        <f t="shared" si="183"/>
        <v>WHO-WBF3630</v>
      </c>
      <c r="Q138" s="204">
        <f>IF('Summary Sheet'!$M$4="Plywood",VLOOKUP($B138,'Pwood &amp; PB List'!$B$4:$V$158,9,FALSE),IF('Summary Sheet'!$M$4="PB w/ Wood Drawers",VLOOKUP($B138,'Pwood &amp; PB List'!$B$4:$V$158,13,FALSE),IF('Summary Sheet'!$M$4="PB w/ PB Drawers",VLOOKUP($B138,'Pwood &amp; PB List'!$B$4:$V$158,17,FALSE))))</f>
        <v>2512.405</v>
      </c>
      <c r="R138" s="154" t="str">
        <f t="shared" si="184"/>
        <v>MAW-WBF3630</v>
      </c>
      <c r="S138" s="204">
        <f>IF('Summary Sheet'!$M$4="Plywood",VLOOKUP($B138,'Pwood &amp; PB List'!$B$4:$V$158,9,FALSE),IF('Summary Sheet'!$M$4="PB w/ Wood Drawers",VLOOKUP($B138,'Pwood &amp; PB List'!$B$4:$V$158,13,FALSE),IF('Summary Sheet'!$M$4="PB w/ PB Drawers",VLOOKUP($B138,'Pwood &amp; PB List'!$B$4:$V$158,17,FALSE))))</f>
        <v>2512.405</v>
      </c>
      <c r="T138" s="154" t="str">
        <f t="shared" si="185"/>
        <v>MAG-WBF3630</v>
      </c>
      <c r="U138" s="204">
        <f>IF('Summary Sheet'!$M$4="Plywood",VLOOKUP($B138,'Pwood &amp; PB List'!$B$4:$V$158,9,FALSE),IF('Summary Sheet'!$M$4="PB w/ Wood Drawers",VLOOKUP($B138,'Pwood &amp; PB List'!$B$4:$V$158,13,FALSE),IF('Summary Sheet'!$M$4="PB w/ PB Drawers",VLOOKUP($B138,'Pwood &amp; PB List'!$B$4:$V$158,17,FALSE))))</f>
        <v>2512.405</v>
      </c>
      <c r="V138" s="154" t="str">
        <f t="shared" si="186"/>
        <v>MAB-WBF3630</v>
      </c>
      <c r="W138" s="204">
        <f>IF('Summary Sheet'!$M$4="Plywood",VLOOKUP($B138,'Pwood &amp; PB List'!$B$4:$V$158,9,FALSE),IF('Summary Sheet'!$M$4="PB w/ Wood Drawers",VLOOKUP($B138,'Pwood &amp; PB List'!$B$4:$V$158,13,FALSE),IF('Summary Sheet'!$M$4="PB w/ PB Drawers",VLOOKUP($B138,'Pwood &amp; PB List'!$B$4:$V$158,17,FALSE))))</f>
        <v>2512.405</v>
      </c>
      <c r="X138" s="205" t="str">
        <f t="shared" si="187"/>
        <v>GLB-WBF3630</v>
      </c>
      <c r="Y138" s="153">
        <v>2.0</v>
      </c>
      <c r="Z138" s="154"/>
      <c r="AA138" s="154"/>
      <c r="AB138" s="154"/>
      <c r="AC138" s="154"/>
      <c r="AD138" s="139"/>
      <c r="AE138" s="139"/>
      <c r="AF138" s="139"/>
      <c r="AG138" s="139"/>
      <c r="AH138" s="139"/>
      <c r="AI138" s="139"/>
      <c r="AJ138" s="139"/>
      <c r="AK138" s="139"/>
      <c r="AL138" s="139"/>
      <c r="AM138" s="139"/>
      <c r="AN138" s="139"/>
      <c r="AO138" s="139"/>
      <c r="AP138" s="139"/>
      <c r="AQ138" s="139"/>
      <c r="AR138" s="139"/>
      <c r="AS138" s="139"/>
    </row>
    <row r="139" ht="14.25" customHeight="1">
      <c r="A139" s="202" t="s">
        <v>758</v>
      </c>
      <c r="B139" s="203" t="s">
        <v>759</v>
      </c>
      <c r="C139" s="204">
        <f>IF('Summary Sheet'!$M$4="Plywood",VLOOKUP($B139,'Pwood &amp; PB List'!$B$4:$V$158,9,FALSE),IF('Summary Sheet'!$M$4="PB w/ Wood Drawers",VLOOKUP($B139,'Pwood &amp; PB List'!$B$4:$V$158,13,FALSE),IF('Summary Sheet'!$M$4="PB w/ PB Drawers",VLOOKUP($B139,'Pwood &amp; PB List'!$B$4:$V$158,17,FALSE))))</f>
        <v>2512.405</v>
      </c>
      <c r="D139" s="205" t="str">
        <f t="shared" si="177"/>
        <v>GLW-WBF3630</v>
      </c>
      <c r="E139" s="204">
        <f>IF('Summary Sheet'!$M$4="Plywood",VLOOKUP($B139,'Pwood &amp; PB List'!$B$4:$V$158,10,FALSE),IF('Summary Sheet'!$M$4="PB w/ Wood Drawers",VLOOKUP($B139,'Pwood &amp; PB List'!$B$4:$V$158,14,FALSE),IF('Summary Sheet'!$M$4="PB w/ PB Drawers",VLOOKUP($B139,'Pwood &amp; PB List'!$B$4:$V$158,18,FALSE))))</f>
        <v>2457.55</v>
      </c>
      <c r="F139" s="205" t="str">
        <f t="shared" si="178"/>
        <v>SLO-WBF3630</v>
      </c>
      <c r="G139" s="204">
        <f>IF('Summary Sheet'!$M$4="Plywood",VLOOKUP($B139,'Pwood &amp; PB List'!$B$4:$V$158,11,FALSE),IF('Summary Sheet'!$M$4="PB w/ Wood Drawers",VLOOKUP($B139,'Pwood &amp; PB List'!$B$4:$V$158,15,FALSE),IF('Summary Sheet'!$M$4="PB w/ PB Drawers",VLOOKUP($B139,'Pwood &amp; PB List'!$B$4:$V$158,19,FALSE))))</f>
        <v>2399.015</v>
      </c>
      <c r="H139" s="205" t="str">
        <f t="shared" si="179"/>
        <v>BLW-WBF3630</v>
      </c>
      <c r="I139" s="204">
        <f>IF('Summary Sheet'!$M$4="Plywood",VLOOKUP($B139,'Pwood &amp; PB List'!$B$4:$V$158,10,FALSE),IF('Summary Sheet'!$M$4="PB w/ Wood Drawers",VLOOKUP($B139,'Pwood &amp; PB List'!$B$4:$V$158,14,FALSE),IF('Summary Sheet'!$M$4="PB w/ PB Drawers",VLOOKUP($B139,'Pwood &amp; PB List'!$B$4:$V$158,18,FALSE))))</f>
        <v>2457.55</v>
      </c>
      <c r="J139" s="205" t="str">
        <f t="shared" si="180"/>
        <v>WEO-WBF3630</v>
      </c>
      <c r="K139" s="204">
        <f>IF('Summary Sheet'!$M$4="Plywood",VLOOKUP($B139,'Pwood &amp; PB List'!$B$4:$V$158,9,FALSE),IF('Summary Sheet'!$M$4="PB w/ Wood Drawers",VLOOKUP($B139,'Pwood &amp; PB List'!$B$4:$V$158,13,FALSE),IF('Summary Sheet'!$M$4="PB w/ PB Drawers",VLOOKUP($B139,'Pwood &amp; PB List'!$B$4:$V$158,17,FALSE))))</f>
        <v>2512.405</v>
      </c>
      <c r="L139" s="205" t="str">
        <f t="shared" si="181"/>
        <v>GLG-WBF3630</v>
      </c>
      <c r="M139" s="204">
        <f>IF('Summary Sheet'!$M$4="Plywood",VLOOKUP($B139,'Pwood &amp; PB List'!$B$4:$V$158,12,FALSE),IF('Summary Sheet'!$M$4="PB w/ Wood Drawers",VLOOKUP($B139,'Pwood &amp; PB List'!$B$4:$V$158,16,FALSE),IF('Summary Sheet'!$M$4="PB w/ PB Drawers",VLOOKUP($B139,'Pwood &amp; PB List'!$B$4:$V$158,20,FALSE))))</f>
        <v>2333.235</v>
      </c>
      <c r="N139" s="154" t="str">
        <f t="shared" si="182"/>
        <v>NAO-WBF3630</v>
      </c>
      <c r="O139" s="204">
        <f>IF('Summary Sheet'!$M$4="Plywood",VLOOKUP($B139,'Pwood &amp; PB List'!$B$4:$V$158,12,FALSE),IF('Summary Sheet'!$M$4="PB w/ Wood Drawers",VLOOKUP($B139,'Pwood &amp; PB List'!$B$4:$V$158,16,FALSE),IF('Summary Sheet'!$M$4="PB w/ PB Drawers",VLOOKUP($B139,'Pwood &amp; PB List'!$B$4:$V$158,20,FALSE))))</f>
        <v>2333.235</v>
      </c>
      <c r="P139" s="154" t="str">
        <f t="shared" si="183"/>
        <v>WHO-WBF3630</v>
      </c>
      <c r="Q139" s="204">
        <f>IF('Summary Sheet'!$M$4="Plywood",VLOOKUP($B139,'Pwood &amp; PB List'!$B$4:$V$158,9,FALSE),IF('Summary Sheet'!$M$4="PB w/ Wood Drawers",VLOOKUP($B139,'Pwood &amp; PB List'!$B$4:$V$158,13,FALSE),IF('Summary Sheet'!$M$4="PB w/ PB Drawers",VLOOKUP($B139,'Pwood &amp; PB List'!$B$4:$V$158,17,FALSE))))</f>
        <v>2512.405</v>
      </c>
      <c r="R139" s="154" t="str">
        <f t="shared" si="184"/>
        <v>MAW-WBF3630</v>
      </c>
      <c r="S139" s="204">
        <f>IF('Summary Sheet'!$M$4="Plywood",VLOOKUP($B139,'Pwood &amp; PB List'!$B$4:$V$158,9,FALSE),IF('Summary Sheet'!$M$4="PB w/ Wood Drawers",VLOOKUP($B139,'Pwood &amp; PB List'!$B$4:$V$158,13,FALSE),IF('Summary Sheet'!$M$4="PB w/ PB Drawers",VLOOKUP($B139,'Pwood &amp; PB List'!$B$4:$V$158,17,FALSE))))</f>
        <v>2512.405</v>
      </c>
      <c r="T139" s="154" t="str">
        <f t="shared" si="185"/>
        <v>MAG-WBF3630</v>
      </c>
      <c r="U139" s="204">
        <f>IF('Summary Sheet'!$M$4="Plywood",VLOOKUP($B139,'Pwood &amp; PB List'!$B$4:$V$158,9,FALSE),IF('Summary Sheet'!$M$4="PB w/ Wood Drawers",VLOOKUP($B139,'Pwood &amp; PB List'!$B$4:$V$158,13,FALSE),IF('Summary Sheet'!$M$4="PB w/ PB Drawers",VLOOKUP($B139,'Pwood &amp; PB List'!$B$4:$V$158,17,FALSE))))</f>
        <v>2512.405</v>
      </c>
      <c r="V139" s="154" t="str">
        <f t="shared" si="186"/>
        <v>MAB-WBF3630</v>
      </c>
      <c r="W139" s="204">
        <f>IF('Summary Sheet'!$M$4="Plywood",VLOOKUP($B139,'Pwood &amp; PB List'!$B$4:$V$158,9,FALSE),IF('Summary Sheet'!$M$4="PB w/ Wood Drawers",VLOOKUP($B139,'Pwood &amp; PB List'!$B$4:$V$158,13,FALSE),IF('Summary Sheet'!$M$4="PB w/ PB Drawers",VLOOKUP($B139,'Pwood &amp; PB List'!$B$4:$V$158,17,FALSE))))</f>
        <v>2512.405</v>
      </c>
      <c r="X139" s="205" t="str">
        <f t="shared" si="187"/>
        <v>GLB-WBF3630</v>
      </c>
      <c r="Y139" s="153">
        <v>2.0</v>
      </c>
      <c r="Z139" s="154"/>
      <c r="AA139" s="154"/>
      <c r="AB139" s="154"/>
      <c r="AC139" s="154"/>
      <c r="AD139" s="139"/>
      <c r="AE139" s="139"/>
      <c r="AF139" s="139"/>
      <c r="AG139" s="139"/>
      <c r="AH139" s="139"/>
      <c r="AI139" s="139"/>
      <c r="AJ139" s="139"/>
      <c r="AK139" s="139"/>
      <c r="AL139" s="139"/>
      <c r="AM139" s="139"/>
      <c r="AN139" s="139"/>
      <c r="AO139" s="139"/>
      <c r="AP139" s="139"/>
      <c r="AQ139" s="139"/>
      <c r="AR139" s="139"/>
      <c r="AS139" s="139"/>
    </row>
    <row r="140" ht="14.25" customHeight="1">
      <c r="A140" s="209" t="s">
        <v>760</v>
      </c>
      <c r="B140" s="203"/>
      <c r="C140" s="204"/>
      <c r="D140" s="205"/>
      <c r="E140" s="204"/>
      <c r="F140" s="205"/>
      <c r="G140" s="204"/>
      <c r="H140" s="205"/>
      <c r="I140" s="204"/>
      <c r="J140" s="205"/>
      <c r="K140" s="204"/>
      <c r="L140" s="205"/>
      <c r="M140" s="204"/>
      <c r="N140" s="154"/>
      <c r="O140" s="204"/>
      <c r="P140" s="154"/>
      <c r="Q140" s="204"/>
      <c r="R140" s="154"/>
      <c r="S140" s="204"/>
      <c r="T140" s="154"/>
      <c r="U140" s="204"/>
      <c r="V140" s="154"/>
      <c r="W140" s="204"/>
      <c r="X140" s="205"/>
      <c r="Y140" s="153"/>
      <c r="Z140" s="154"/>
      <c r="AA140" s="154"/>
      <c r="AB140" s="154"/>
      <c r="AC140" s="154"/>
      <c r="AD140" s="139"/>
      <c r="AE140" s="139"/>
      <c r="AF140" s="139"/>
      <c r="AG140" s="139"/>
      <c r="AH140" s="139"/>
      <c r="AI140" s="139"/>
      <c r="AJ140" s="139"/>
      <c r="AK140" s="139"/>
      <c r="AL140" s="139"/>
      <c r="AM140" s="139"/>
      <c r="AN140" s="139"/>
      <c r="AO140" s="139"/>
      <c r="AP140" s="139"/>
      <c r="AQ140" s="139"/>
      <c r="AR140" s="139"/>
      <c r="AS140" s="139"/>
    </row>
    <row r="141" ht="14.25" customHeight="1">
      <c r="A141" s="202" t="s">
        <v>761</v>
      </c>
      <c r="B141" s="203" t="s">
        <v>273</v>
      </c>
      <c r="C141" s="204">
        <f>IF('Summary Sheet'!$M$4="Plywood",VLOOKUP($B141,'Pwood &amp; PB List'!$B$4:$V$158,9,FALSE),IF('Summary Sheet'!$M$4="PB w/ Wood Drawers",VLOOKUP($B141,'Pwood &amp; PB List'!$B$4:$V$158,13,FALSE),IF('Summary Sheet'!$M$4="PB w/ PB Drawers",VLOOKUP($B141,'Pwood &amp; PB List'!$B$4:$V$158,17,FALSE))))</f>
        <v>393.07</v>
      </c>
      <c r="D141" s="205" t="str">
        <f t="shared" ref="D141:D150" si="188">CONCATENATE("GLW-",B141)</f>
        <v>GLW-W3012</v>
      </c>
      <c r="E141" s="204">
        <f>IF('Summary Sheet'!$M$4="Plywood",VLOOKUP($B141,'Pwood &amp; PB List'!$B$4:$V$158,10,FALSE),IF('Summary Sheet'!$M$4="PB w/ Wood Drawers",VLOOKUP($B141,'Pwood &amp; PB List'!$B$4:$V$158,14,FALSE),IF('Summary Sheet'!$M$4="PB w/ PB Drawers",VLOOKUP($B141,'Pwood &amp; PB List'!$B$4:$V$158,18,FALSE))))</f>
        <v>375.015</v>
      </c>
      <c r="F141" s="205" t="str">
        <f t="shared" ref="F141:F150" si="189">CONCATENATE("SLO-",B141)</f>
        <v>SLO-W3012</v>
      </c>
      <c r="G141" s="204">
        <f>IF('Summary Sheet'!$M$4="Plywood",VLOOKUP($B141,'Pwood &amp; PB List'!$B$4:$V$158,11,FALSE),IF('Summary Sheet'!$M$4="PB w/ Wood Drawers",VLOOKUP($B141,'Pwood &amp; PB List'!$B$4:$V$158,15,FALSE),IF('Summary Sheet'!$M$4="PB w/ PB Drawers",VLOOKUP($B141,'Pwood &amp; PB List'!$B$4:$V$158,19,FALSE))))</f>
        <v>355.58</v>
      </c>
      <c r="H141" s="205" t="str">
        <f t="shared" ref="H141:H150" si="190">CONCATENATE("BLW-",B141)</f>
        <v>BLW-W3012</v>
      </c>
      <c r="I141" s="204">
        <f>IF('Summary Sheet'!$M$4="Plywood",VLOOKUP($B141,'Pwood &amp; PB List'!$B$4:$V$158,10,FALSE),IF('Summary Sheet'!$M$4="PB w/ Wood Drawers",VLOOKUP($B141,'Pwood &amp; PB List'!$B$4:$V$158,14,FALSE),IF('Summary Sheet'!$M$4="PB w/ PB Drawers",VLOOKUP($B141,'Pwood &amp; PB List'!$B$4:$V$158,18,FALSE))))</f>
        <v>375.015</v>
      </c>
      <c r="J141" s="205" t="str">
        <f t="shared" ref="J141:J150" si="191">CONCATENATE("WEO-",B141)</f>
        <v>WEO-W3012</v>
      </c>
      <c r="K141" s="204">
        <f>IF('Summary Sheet'!$M$4="Plywood",VLOOKUP($B141,'Pwood &amp; PB List'!$B$4:$V$158,9,FALSE),IF('Summary Sheet'!$M$4="PB w/ Wood Drawers",VLOOKUP($B141,'Pwood &amp; PB List'!$B$4:$V$158,13,FALSE),IF('Summary Sheet'!$M$4="PB w/ PB Drawers",VLOOKUP($B141,'Pwood &amp; PB List'!$B$4:$V$158,17,FALSE))))</f>
        <v>393.07</v>
      </c>
      <c r="L141" s="205" t="str">
        <f t="shared" ref="L141:L150" si="192">CONCATENATE("GLG-",B141)</f>
        <v>GLG-W3012</v>
      </c>
      <c r="M141" s="204">
        <f>IF('Summary Sheet'!$M$4="Plywood",VLOOKUP($B141,'Pwood &amp; PB List'!$B$4:$V$158,12,FALSE),IF('Summary Sheet'!$M$4="PB w/ Wood Drawers",VLOOKUP($B141,'Pwood &amp; PB List'!$B$4:$V$158,16,FALSE),IF('Summary Sheet'!$M$4="PB w/ PB Drawers",VLOOKUP($B141,'Pwood &amp; PB List'!$B$4:$V$158,20,FALSE))))</f>
        <v>333.73</v>
      </c>
      <c r="N141" s="154" t="str">
        <f t="shared" ref="N141:N150" si="193">CONCATENATE("NAO-",B141)</f>
        <v>NAO-W3012</v>
      </c>
      <c r="O141" s="204">
        <f>IF('Summary Sheet'!$M$4="Plywood",VLOOKUP($B141,'Pwood &amp; PB List'!$B$4:$V$158,12,FALSE),IF('Summary Sheet'!$M$4="PB w/ Wood Drawers",VLOOKUP($B141,'Pwood &amp; PB List'!$B$4:$V$158,16,FALSE),IF('Summary Sheet'!$M$4="PB w/ PB Drawers",VLOOKUP($B141,'Pwood &amp; PB List'!$B$4:$V$158,20,FALSE))))</f>
        <v>333.73</v>
      </c>
      <c r="P141" s="154" t="str">
        <f t="shared" ref="P141:P150" si="194">CONCATENATE("WHO-",B141)</f>
        <v>WHO-W3012</v>
      </c>
      <c r="Q141" s="204">
        <f>IF('Summary Sheet'!$M$4="Plywood",VLOOKUP($B141,'Pwood &amp; PB List'!$B$4:$V$158,9,FALSE),IF('Summary Sheet'!$M$4="PB w/ Wood Drawers",VLOOKUP($B141,'Pwood &amp; PB List'!$B$4:$V$158,13,FALSE),IF('Summary Sheet'!$M$4="PB w/ PB Drawers",VLOOKUP($B141,'Pwood &amp; PB List'!$B$4:$V$158,17,FALSE))))</f>
        <v>393.07</v>
      </c>
      <c r="R141" s="154" t="str">
        <f t="shared" ref="R141:R150" si="195">CONCATENATE("MAW-",B141)</f>
        <v>MAW-W3012</v>
      </c>
      <c r="S141" s="204">
        <f>IF('Summary Sheet'!$M$4="Plywood",VLOOKUP($B141,'Pwood &amp; PB List'!$B$4:$V$158,9,FALSE),IF('Summary Sheet'!$M$4="PB w/ Wood Drawers",VLOOKUP($B141,'Pwood &amp; PB List'!$B$4:$V$158,13,FALSE),IF('Summary Sheet'!$M$4="PB w/ PB Drawers",VLOOKUP($B141,'Pwood &amp; PB List'!$B$4:$V$158,17,FALSE))))</f>
        <v>393.07</v>
      </c>
      <c r="T141" s="154" t="str">
        <f t="shared" ref="T141:T150" si="196">CONCATENATE("MAG-",B141)</f>
        <v>MAG-W3012</v>
      </c>
      <c r="U141" s="204">
        <f>IF('Summary Sheet'!$M$4="Plywood",VLOOKUP($B141,'Pwood &amp; PB List'!$B$4:$V$158,9,FALSE),IF('Summary Sheet'!$M$4="PB w/ Wood Drawers",VLOOKUP($B141,'Pwood &amp; PB List'!$B$4:$V$158,13,FALSE),IF('Summary Sheet'!$M$4="PB w/ PB Drawers",VLOOKUP($B141,'Pwood &amp; PB List'!$B$4:$V$158,17,FALSE))))</f>
        <v>393.07</v>
      </c>
      <c r="V141" s="154" t="str">
        <f t="shared" ref="V141:V150" si="197">CONCATENATE("MAB-",B141)</f>
        <v>MAB-W3012</v>
      </c>
      <c r="W141" s="204">
        <f>IF('Summary Sheet'!$M$4="Plywood",VLOOKUP($B141,'Pwood &amp; PB List'!$B$4:$V$158,9,FALSE),IF('Summary Sheet'!$M$4="PB w/ Wood Drawers",VLOOKUP($B141,'Pwood &amp; PB List'!$B$4:$V$158,13,FALSE),IF('Summary Sheet'!$M$4="PB w/ PB Drawers",VLOOKUP($B141,'Pwood &amp; PB List'!$B$4:$V$158,17,FALSE))))</f>
        <v>393.07</v>
      </c>
      <c r="X141" s="205" t="str">
        <f t="shared" ref="X141:X150" si="198">CONCATENATE("GLB-",B141)</f>
        <v>GLB-W3012</v>
      </c>
      <c r="Y141" s="153">
        <v>2.0</v>
      </c>
      <c r="Z141" s="154"/>
      <c r="AA141" s="154"/>
      <c r="AB141" s="154"/>
      <c r="AC141" s="154"/>
      <c r="AD141" s="139"/>
      <c r="AE141" s="139"/>
      <c r="AF141" s="139"/>
      <c r="AG141" s="139"/>
      <c r="AH141" s="139"/>
      <c r="AI141" s="139"/>
      <c r="AJ141" s="139"/>
      <c r="AK141" s="139"/>
      <c r="AL141" s="139"/>
      <c r="AM141" s="139"/>
      <c r="AN141" s="139"/>
      <c r="AO141" s="139"/>
      <c r="AP141" s="139"/>
      <c r="AQ141" s="139"/>
      <c r="AR141" s="139"/>
      <c r="AS141" s="139"/>
    </row>
    <row r="142" ht="14.25" customHeight="1">
      <c r="A142" s="202" t="s">
        <v>762</v>
      </c>
      <c r="B142" s="203" t="s">
        <v>275</v>
      </c>
      <c r="C142" s="204">
        <f>IF('Summary Sheet'!$M$4="Plywood",VLOOKUP($B142,'Pwood &amp; PB List'!$B$4:$V$158,9,FALSE),IF('Summary Sheet'!$M$4="PB w/ Wood Drawers",VLOOKUP($B142,'Pwood &amp; PB List'!$B$4:$V$158,13,FALSE),IF('Summary Sheet'!$M$4="PB w/ PB Drawers",VLOOKUP($B142,'Pwood &amp; PB List'!$B$4:$V$158,17,FALSE))))</f>
        <v>440.45</v>
      </c>
      <c r="D142" s="205" t="str">
        <f t="shared" si="188"/>
        <v>GLW-W3015</v>
      </c>
      <c r="E142" s="204">
        <f>IF('Summary Sheet'!$M$4="Plywood",VLOOKUP($B142,'Pwood &amp; PB List'!$B$4:$V$158,10,FALSE),IF('Summary Sheet'!$M$4="PB w/ Wood Drawers",VLOOKUP($B142,'Pwood &amp; PB List'!$B$4:$V$158,14,FALSE),IF('Summary Sheet'!$M$4="PB w/ PB Drawers",VLOOKUP($B142,'Pwood &amp; PB List'!$B$4:$V$158,18,FALSE))))</f>
        <v>417.68</v>
      </c>
      <c r="F142" s="205" t="str">
        <f t="shared" si="189"/>
        <v>SLO-W3015</v>
      </c>
      <c r="G142" s="204">
        <f>IF('Summary Sheet'!$M$4="Plywood",VLOOKUP($B142,'Pwood &amp; PB List'!$B$4:$V$158,11,FALSE),IF('Summary Sheet'!$M$4="PB w/ Wood Drawers",VLOOKUP($B142,'Pwood &amp; PB List'!$B$4:$V$158,15,FALSE),IF('Summary Sheet'!$M$4="PB w/ PB Drawers",VLOOKUP($B142,'Pwood &amp; PB List'!$B$4:$V$158,19,FALSE))))</f>
        <v>393.415</v>
      </c>
      <c r="H142" s="205" t="str">
        <f t="shared" si="190"/>
        <v>BLW-W3015</v>
      </c>
      <c r="I142" s="204">
        <f>IF('Summary Sheet'!$M$4="Plywood",VLOOKUP($B142,'Pwood &amp; PB List'!$B$4:$V$158,10,FALSE),IF('Summary Sheet'!$M$4="PB w/ Wood Drawers",VLOOKUP($B142,'Pwood &amp; PB List'!$B$4:$V$158,14,FALSE),IF('Summary Sheet'!$M$4="PB w/ PB Drawers",VLOOKUP($B142,'Pwood &amp; PB List'!$B$4:$V$158,18,FALSE))))</f>
        <v>417.68</v>
      </c>
      <c r="J142" s="205" t="str">
        <f t="shared" si="191"/>
        <v>WEO-W3015</v>
      </c>
      <c r="K142" s="204">
        <f>IF('Summary Sheet'!$M$4="Plywood",VLOOKUP($B142,'Pwood &amp; PB List'!$B$4:$V$158,9,FALSE),IF('Summary Sheet'!$M$4="PB w/ Wood Drawers",VLOOKUP($B142,'Pwood &amp; PB List'!$B$4:$V$158,13,FALSE),IF('Summary Sheet'!$M$4="PB w/ PB Drawers",VLOOKUP($B142,'Pwood &amp; PB List'!$B$4:$V$158,17,FALSE))))</f>
        <v>440.45</v>
      </c>
      <c r="L142" s="205" t="str">
        <f t="shared" si="192"/>
        <v>GLG-W3015</v>
      </c>
      <c r="M142" s="204">
        <f>IF('Summary Sheet'!$M$4="Plywood",VLOOKUP($B142,'Pwood &amp; PB List'!$B$4:$V$158,12,FALSE),IF('Summary Sheet'!$M$4="PB w/ Wood Drawers",VLOOKUP($B142,'Pwood &amp; PB List'!$B$4:$V$158,16,FALSE),IF('Summary Sheet'!$M$4="PB w/ PB Drawers",VLOOKUP($B142,'Pwood &amp; PB List'!$B$4:$V$158,20,FALSE))))</f>
        <v>366.16</v>
      </c>
      <c r="N142" s="154" t="str">
        <f t="shared" si="193"/>
        <v>NAO-W3015</v>
      </c>
      <c r="O142" s="204">
        <f>IF('Summary Sheet'!$M$4="Plywood",VLOOKUP($B142,'Pwood &amp; PB List'!$B$4:$V$158,12,FALSE),IF('Summary Sheet'!$M$4="PB w/ Wood Drawers",VLOOKUP($B142,'Pwood &amp; PB List'!$B$4:$V$158,16,FALSE),IF('Summary Sheet'!$M$4="PB w/ PB Drawers",VLOOKUP($B142,'Pwood &amp; PB List'!$B$4:$V$158,20,FALSE))))</f>
        <v>366.16</v>
      </c>
      <c r="P142" s="154" t="str">
        <f t="shared" si="194"/>
        <v>WHO-W3015</v>
      </c>
      <c r="Q142" s="204">
        <f>IF('Summary Sheet'!$M$4="Plywood",VLOOKUP($B142,'Pwood &amp; PB List'!$B$4:$V$158,9,FALSE),IF('Summary Sheet'!$M$4="PB w/ Wood Drawers",VLOOKUP($B142,'Pwood &amp; PB List'!$B$4:$V$158,13,FALSE),IF('Summary Sheet'!$M$4="PB w/ PB Drawers",VLOOKUP($B142,'Pwood &amp; PB List'!$B$4:$V$158,17,FALSE))))</f>
        <v>440.45</v>
      </c>
      <c r="R142" s="154" t="str">
        <f t="shared" si="195"/>
        <v>MAW-W3015</v>
      </c>
      <c r="S142" s="204">
        <f>IF('Summary Sheet'!$M$4="Plywood",VLOOKUP($B142,'Pwood &amp; PB List'!$B$4:$V$158,9,FALSE),IF('Summary Sheet'!$M$4="PB w/ Wood Drawers",VLOOKUP($B142,'Pwood &amp; PB List'!$B$4:$V$158,13,FALSE),IF('Summary Sheet'!$M$4="PB w/ PB Drawers",VLOOKUP($B142,'Pwood &amp; PB List'!$B$4:$V$158,17,FALSE))))</f>
        <v>440.45</v>
      </c>
      <c r="T142" s="154" t="str">
        <f t="shared" si="196"/>
        <v>MAG-W3015</v>
      </c>
      <c r="U142" s="204">
        <f>IF('Summary Sheet'!$M$4="Plywood",VLOOKUP($B142,'Pwood &amp; PB List'!$B$4:$V$158,9,FALSE),IF('Summary Sheet'!$M$4="PB w/ Wood Drawers",VLOOKUP($B142,'Pwood &amp; PB List'!$B$4:$V$158,13,FALSE),IF('Summary Sheet'!$M$4="PB w/ PB Drawers",VLOOKUP($B142,'Pwood &amp; PB List'!$B$4:$V$158,17,FALSE))))</f>
        <v>440.45</v>
      </c>
      <c r="V142" s="154" t="str">
        <f t="shared" si="197"/>
        <v>MAB-W3015</v>
      </c>
      <c r="W142" s="204">
        <f>IF('Summary Sheet'!$M$4="Plywood",VLOOKUP($B142,'Pwood &amp; PB List'!$B$4:$V$158,9,FALSE),IF('Summary Sheet'!$M$4="PB w/ Wood Drawers",VLOOKUP($B142,'Pwood &amp; PB List'!$B$4:$V$158,13,FALSE),IF('Summary Sheet'!$M$4="PB w/ PB Drawers",VLOOKUP($B142,'Pwood &amp; PB List'!$B$4:$V$158,17,FALSE))))</f>
        <v>440.45</v>
      </c>
      <c r="X142" s="205" t="str">
        <f t="shared" si="198"/>
        <v>GLB-W3015</v>
      </c>
      <c r="Y142" s="153">
        <v>2.0</v>
      </c>
      <c r="Z142" s="154"/>
      <c r="AA142" s="154"/>
      <c r="AB142" s="154"/>
      <c r="AC142" s="154"/>
      <c r="AD142" s="139"/>
      <c r="AE142" s="139"/>
      <c r="AF142" s="139"/>
      <c r="AG142" s="139"/>
      <c r="AH142" s="139"/>
      <c r="AI142" s="139"/>
      <c r="AJ142" s="139"/>
      <c r="AK142" s="139"/>
      <c r="AL142" s="139"/>
      <c r="AM142" s="139"/>
      <c r="AN142" s="139"/>
      <c r="AO142" s="139"/>
      <c r="AP142" s="139"/>
      <c r="AQ142" s="139"/>
      <c r="AR142" s="139"/>
      <c r="AS142" s="139"/>
    </row>
    <row r="143" ht="14.25" customHeight="1">
      <c r="A143" s="202" t="s">
        <v>763</v>
      </c>
      <c r="B143" s="203" t="s">
        <v>279</v>
      </c>
      <c r="C143" s="204">
        <f>IF('Summary Sheet'!$M$4="Plywood",VLOOKUP($B143,'Pwood &amp; PB List'!$B$4:$V$158,9,FALSE),IF('Summary Sheet'!$M$4="PB w/ Wood Drawers",VLOOKUP($B143,'Pwood &amp; PB List'!$B$4:$V$158,13,FALSE),IF('Summary Sheet'!$M$4="PB w/ PB Drawers",VLOOKUP($B143,'Pwood &amp; PB List'!$B$4:$V$158,17,FALSE))))</f>
        <v>488.175</v>
      </c>
      <c r="D143" s="205" t="str">
        <f t="shared" si="188"/>
        <v>GLW-W3018</v>
      </c>
      <c r="E143" s="204">
        <f>IF('Summary Sheet'!$M$4="Plywood",VLOOKUP($B143,'Pwood &amp; PB List'!$B$4:$V$158,10,FALSE),IF('Summary Sheet'!$M$4="PB w/ Wood Drawers",VLOOKUP($B143,'Pwood &amp; PB List'!$B$4:$V$158,14,FALSE),IF('Summary Sheet'!$M$4="PB w/ PB Drawers",VLOOKUP($B143,'Pwood &amp; PB List'!$B$4:$V$158,18,FALSE))))</f>
        <v>460.805</v>
      </c>
      <c r="F143" s="205" t="str">
        <f t="shared" si="189"/>
        <v>SLO-W3018</v>
      </c>
      <c r="G143" s="204">
        <f>IF('Summary Sheet'!$M$4="Plywood",VLOOKUP($B143,'Pwood &amp; PB List'!$B$4:$V$158,11,FALSE),IF('Summary Sheet'!$M$4="PB w/ Wood Drawers",VLOOKUP($B143,'Pwood &amp; PB List'!$B$4:$V$158,15,FALSE),IF('Summary Sheet'!$M$4="PB w/ PB Drawers",VLOOKUP($B143,'Pwood &amp; PB List'!$B$4:$V$158,19,FALSE))))</f>
        <v>431.71</v>
      </c>
      <c r="H143" s="205" t="str">
        <f t="shared" si="190"/>
        <v>BLW-W3018</v>
      </c>
      <c r="I143" s="204">
        <f>IF('Summary Sheet'!$M$4="Plywood",VLOOKUP($B143,'Pwood &amp; PB List'!$B$4:$V$158,10,FALSE),IF('Summary Sheet'!$M$4="PB w/ Wood Drawers",VLOOKUP($B143,'Pwood &amp; PB List'!$B$4:$V$158,14,FALSE),IF('Summary Sheet'!$M$4="PB w/ PB Drawers",VLOOKUP($B143,'Pwood &amp; PB List'!$B$4:$V$158,18,FALSE))))</f>
        <v>460.805</v>
      </c>
      <c r="J143" s="205" t="str">
        <f t="shared" si="191"/>
        <v>WEO-W3018</v>
      </c>
      <c r="K143" s="204">
        <f>IF('Summary Sheet'!$M$4="Plywood",VLOOKUP($B143,'Pwood &amp; PB List'!$B$4:$V$158,9,FALSE),IF('Summary Sheet'!$M$4="PB w/ Wood Drawers",VLOOKUP($B143,'Pwood &amp; PB List'!$B$4:$V$158,13,FALSE),IF('Summary Sheet'!$M$4="PB w/ PB Drawers",VLOOKUP($B143,'Pwood &amp; PB List'!$B$4:$V$158,17,FALSE))))</f>
        <v>488.175</v>
      </c>
      <c r="L143" s="205" t="str">
        <f t="shared" si="192"/>
        <v>GLG-W3018</v>
      </c>
      <c r="M143" s="204">
        <f>IF('Summary Sheet'!$M$4="Plywood",VLOOKUP($B143,'Pwood &amp; PB List'!$B$4:$V$158,12,FALSE),IF('Summary Sheet'!$M$4="PB w/ Wood Drawers",VLOOKUP($B143,'Pwood &amp; PB List'!$B$4:$V$158,16,FALSE),IF('Summary Sheet'!$M$4="PB w/ PB Drawers",VLOOKUP($B143,'Pwood &amp; PB List'!$B$4:$V$158,20,FALSE))))</f>
        <v>398.82</v>
      </c>
      <c r="N143" s="154" t="str">
        <f t="shared" si="193"/>
        <v>NAO-W3018</v>
      </c>
      <c r="O143" s="204">
        <f>IF('Summary Sheet'!$M$4="Plywood",VLOOKUP($B143,'Pwood &amp; PB List'!$B$4:$V$158,12,FALSE),IF('Summary Sheet'!$M$4="PB w/ Wood Drawers",VLOOKUP($B143,'Pwood &amp; PB List'!$B$4:$V$158,16,FALSE),IF('Summary Sheet'!$M$4="PB w/ PB Drawers",VLOOKUP($B143,'Pwood &amp; PB List'!$B$4:$V$158,20,FALSE))))</f>
        <v>398.82</v>
      </c>
      <c r="P143" s="154" t="str">
        <f t="shared" si="194"/>
        <v>WHO-W3018</v>
      </c>
      <c r="Q143" s="204">
        <f>IF('Summary Sheet'!$M$4="Plywood",VLOOKUP($B143,'Pwood &amp; PB List'!$B$4:$V$158,9,FALSE),IF('Summary Sheet'!$M$4="PB w/ Wood Drawers",VLOOKUP($B143,'Pwood &amp; PB List'!$B$4:$V$158,13,FALSE),IF('Summary Sheet'!$M$4="PB w/ PB Drawers",VLOOKUP($B143,'Pwood &amp; PB List'!$B$4:$V$158,17,FALSE))))</f>
        <v>488.175</v>
      </c>
      <c r="R143" s="154" t="str">
        <f t="shared" si="195"/>
        <v>MAW-W3018</v>
      </c>
      <c r="S143" s="204">
        <f>IF('Summary Sheet'!$M$4="Plywood",VLOOKUP($B143,'Pwood &amp; PB List'!$B$4:$V$158,9,FALSE),IF('Summary Sheet'!$M$4="PB w/ Wood Drawers",VLOOKUP($B143,'Pwood &amp; PB List'!$B$4:$V$158,13,FALSE),IF('Summary Sheet'!$M$4="PB w/ PB Drawers",VLOOKUP($B143,'Pwood &amp; PB List'!$B$4:$V$158,17,FALSE))))</f>
        <v>488.175</v>
      </c>
      <c r="T143" s="154" t="str">
        <f t="shared" si="196"/>
        <v>MAG-W3018</v>
      </c>
      <c r="U143" s="204">
        <f>IF('Summary Sheet'!$M$4="Plywood",VLOOKUP($B143,'Pwood &amp; PB List'!$B$4:$V$158,9,FALSE),IF('Summary Sheet'!$M$4="PB w/ Wood Drawers",VLOOKUP($B143,'Pwood &amp; PB List'!$B$4:$V$158,13,FALSE),IF('Summary Sheet'!$M$4="PB w/ PB Drawers",VLOOKUP($B143,'Pwood &amp; PB List'!$B$4:$V$158,17,FALSE))))</f>
        <v>488.175</v>
      </c>
      <c r="V143" s="154" t="str">
        <f t="shared" si="197"/>
        <v>MAB-W3018</v>
      </c>
      <c r="W143" s="204">
        <f>IF('Summary Sheet'!$M$4="Plywood",VLOOKUP($B143,'Pwood &amp; PB List'!$B$4:$V$158,9,FALSE),IF('Summary Sheet'!$M$4="PB w/ Wood Drawers",VLOOKUP($B143,'Pwood &amp; PB List'!$B$4:$V$158,13,FALSE),IF('Summary Sheet'!$M$4="PB w/ PB Drawers",VLOOKUP($B143,'Pwood &amp; PB List'!$B$4:$V$158,17,FALSE))))</f>
        <v>488.175</v>
      </c>
      <c r="X143" s="205" t="str">
        <f t="shared" si="198"/>
        <v>GLB-W3018</v>
      </c>
      <c r="Y143" s="153">
        <v>2.0</v>
      </c>
      <c r="Z143" s="154"/>
      <c r="AA143" s="154"/>
      <c r="AB143" s="154"/>
      <c r="AC143" s="154"/>
      <c r="AD143" s="139"/>
      <c r="AE143" s="139"/>
      <c r="AF143" s="139"/>
      <c r="AG143" s="139"/>
      <c r="AH143" s="139"/>
      <c r="AI143" s="139"/>
      <c r="AJ143" s="139"/>
      <c r="AK143" s="139"/>
      <c r="AL143" s="139"/>
      <c r="AM143" s="139"/>
      <c r="AN143" s="139"/>
      <c r="AO143" s="139"/>
      <c r="AP143" s="139"/>
      <c r="AQ143" s="139"/>
      <c r="AR143" s="139"/>
      <c r="AS143" s="139"/>
    </row>
    <row r="144" ht="14.25" customHeight="1">
      <c r="A144" s="202" t="s">
        <v>764</v>
      </c>
      <c r="B144" s="203" t="s">
        <v>281</v>
      </c>
      <c r="C144" s="204">
        <f>IF('Summary Sheet'!$M$4="Plywood",VLOOKUP($B144,'Pwood &amp; PB List'!$B$4:$V$158,9,FALSE),IF('Summary Sheet'!$M$4="PB w/ Wood Drawers",VLOOKUP($B144,'Pwood &amp; PB List'!$B$4:$V$158,13,FALSE),IF('Summary Sheet'!$M$4="PB w/ PB Drawers",VLOOKUP($B144,'Pwood &amp; PB List'!$B$4:$V$158,17,FALSE))))</f>
        <v>535.785</v>
      </c>
      <c r="D144" s="205" t="str">
        <f t="shared" si="188"/>
        <v>GLW-W3021</v>
      </c>
      <c r="E144" s="204">
        <f>IF('Summary Sheet'!$M$4="Plywood",VLOOKUP($B144,'Pwood &amp; PB List'!$B$4:$V$158,10,FALSE),IF('Summary Sheet'!$M$4="PB w/ Wood Drawers",VLOOKUP($B144,'Pwood &amp; PB List'!$B$4:$V$158,14,FALSE),IF('Summary Sheet'!$M$4="PB w/ PB Drawers",VLOOKUP($B144,'Pwood &amp; PB List'!$B$4:$V$158,18,FALSE))))</f>
        <v>503.815</v>
      </c>
      <c r="F144" s="205" t="str">
        <f t="shared" si="189"/>
        <v>SLO-W3021</v>
      </c>
      <c r="G144" s="204">
        <f>IF('Summary Sheet'!$M$4="Plywood",VLOOKUP($B144,'Pwood &amp; PB List'!$B$4:$V$158,11,FALSE),IF('Summary Sheet'!$M$4="PB w/ Wood Drawers",VLOOKUP($B144,'Pwood &amp; PB List'!$B$4:$V$158,15,FALSE),IF('Summary Sheet'!$M$4="PB w/ PB Drawers",VLOOKUP($B144,'Pwood &amp; PB List'!$B$4:$V$158,19,FALSE))))</f>
        <v>469.775</v>
      </c>
      <c r="H144" s="205" t="str">
        <f t="shared" si="190"/>
        <v>BLW-W3021</v>
      </c>
      <c r="I144" s="204">
        <f>IF('Summary Sheet'!$M$4="Plywood",VLOOKUP($B144,'Pwood &amp; PB List'!$B$4:$V$158,10,FALSE),IF('Summary Sheet'!$M$4="PB w/ Wood Drawers",VLOOKUP($B144,'Pwood &amp; PB List'!$B$4:$V$158,14,FALSE),IF('Summary Sheet'!$M$4="PB w/ PB Drawers",VLOOKUP($B144,'Pwood &amp; PB List'!$B$4:$V$158,18,FALSE))))</f>
        <v>503.815</v>
      </c>
      <c r="J144" s="205" t="str">
        <f t="shared" si="191"/>
        <v>WEO-W3021</v>
      </c>
      <c r="K144" s="204">
        <f>IF('Summary Sheet'!$M$4="Plywood",VLOOKUP($B144,'Pwood &amp; PB List'!$B$4:$V$158,9,FALSE),IF('Summary Sheet'!$M$4="PB w/ Wood Drawers",VLOOKUP($B144,'Pwood &amp; PB List'!$B$4:$V$158,13,FALSE),IF('Summary Sheet'!$M$4="PB w/ PB Drawers",VLOOKUP($B144,'Pwood &amp; PB List'!$B$4:$V$158,17,FALSE))))</f>
        <v>535.785</v>
      </c>
      <c r="L144" s="205" t="str">
        <f t="shared" si="192"/>
        <v>GLG-W3021</v>
      </c>
      <c r="M144" s="204">
        <f>IF('Summary Sheet'!$M$4="Plywood",VLOOKUP($B144,'Pwood &amp; PB List'!$B$4:$V$158,12,FALSE),IF('Summary Sheet'!$M$4="PB w/ Wood Drawers",VLOOKUP($B144,'Pwood &amp; PB List'!$B$4:$V$158,16,FALSE),IF('Summary Sheet'!$M$4="PB w/ PB Drawers",VLOOKUP($B144,'Pwood &amp; PB List'!$B$4:$V$158,20,FALSE))))</f>
        <v>431.48</v>
      </c>
      <c r="N144" s="154" t="str">
        <f t="shared" si="193"/>
        <v>NAO-W3021</v>
      </c>
      <c r="O144" s="204">
        <f>IF('Summary Sheet'!$M$4="Plywood",VLOOKUP($B144,'Pwood &amp; PB List'!$B$4:$V$158,12,FALSE),IF('Summary Sheet'!$M$4="PB w/ Wood Drawers",VLOOKUP($B144,'Pwood &amp; PB List'!$B$4:$V$158,16,FALSE),IF('Summary Sheet'!$M$4="PB w/ PB Drawers",VLOOKUP($B144,'Pwood &amp; PB List'!$B$4:$V$158,20,FALSE))))</f>
        <v>431.48</v>
      </c>
      <c r="P144" s="154" t="str">
        <f t="shared" si="194"/>
        <v>WHO-W3021</v>
      </c>
      <c r="Q144" s="204">
        <f>IF('Summary Sheet'!$M$4="Plywood",VLOOKUP($B144,'Pwood &amp; PB List'!$B$4:$V$158,9,FALSE),IF('Summary Sheet'!$M$4="PB w/ Wood Drawers",VLOOKUP($B144,'Pwood &amp; PB List'!$B$4:$V$158,13,FALSE),IF('Summary Sheet'!$M$4="PB w/ PB Drawers",VLOOKUP($B144,'Pwood &amp; PB List'!$B$4:$V$158,17,FALSE))))</f>
        <v>535.785</v>
      </c>
      <c r="R144" s="154" t="str">
        <f t="shared" si="195"/>
        <v>MAW-W3021</v>
      </c>
      <c r="S144" s="204">
        <f>IF('Summary Sheet'!$M$4="Plywood",VLOOKUP($B144,'Pwood &amp; PB List'!$B$4:$V$158,9,FALSE),IF('Summary Sheet'!$M$4="PB w/ Wood Drawers",VLOOKUP($B144,'Pwood &amp; PB List'!$B$4:$V$158,13,FALSE),IF('Summary Sheet'!$M$4="PB w/ PB Drawers",VLOOKUP($B144,'Pwood &amp; PB List'!$B$4:$V$158,17,FALSE))))</f>
        <v>535.785</v>
      </c>
      <c r="T144" s="154" t="str">
        <f t="shared" si="196"/>
        <v>MAG-W3021</v>
      </c>
      <c r="U144" s="204">
        <f>IF('Summary Sheet'!$M$4="Plywood",VLOOKUP($B144,'Pwood &amp; PB List'!$B$4:$V$158,9,FALSE),IF('Summary Sheet'!$M$4="PB w/ Wood Drawers",VLOOKUP($B144,'Pwood &amp; PB List'!$B$4:$V$158,13,FALSE),IF('Summary Sheet'!$M$4="PB w/ PB Drawers",VLOOKUP($B144,'Pwood &amp; PB List'!$B$4:$V$158,17,FALSE))))</f>
        <v>535.785</v>
      </c>
      <c r="V144" s="154" t="str">
        <f t="shared" si="197"/>
        <v>MAB-W3021</v>
      </c>
      <c r="W144" s="204">
        <f>IF('Summary Sheet'!$M$4="Plywood",VLOOKUP($B144,'Pwood &amp; PB List'!$B$4:$V$158,9,FALSE),IF('Summary Sheet'!$M$4="PB w/ Wood Drawers",VLOOKUP($B144,'Pwood &amp; PB List'!$B$4:$V$158,13,FALSE),IF('Summary Sheet'!$M$4="PB w/ PB Drawers",VLOOKUP($B144,'Pwood &amp; PB List'!$B$4:$V$158,17,FALSE))))</f>
        <v>535.785</v>
      </c>
      <c r="X144" s="205" t="str">
        <f t="shared" si="198"/>
        <v>GLB-W3021</v>
      </c>
      <c r="Y144" s="153">
        <v>2.0</v>
      </c>
      <c r="Z144" s="154"/>
      <c r="AA144" s="154"/>
      <c r="AB144" s="154"/>
      <c r="AC144" s="154"/>
      <c r="AD144" s="139"/>
      <c r="AE144" s="139"/>
      <c r="AF144" s="139"/>
      <c r="AG144" s="139"/>
      <c r="AH144" s="139"/>
      <c r="AI144" s="139"/>
      <c r="AJ144" s="139"/>
      <c r="AK144" s="139"/>
      <c r="AL144" s="139"/>
      <c r="AM144" s="139"/>
      <c r="AN144" s="139"/>
      <c r="AO144" s="139"/>
      <c r="AP144" s="139"/>
      <c r="AQ144" s="139"/>
      <c r="AR144" s="139"/>
      <c r="AS144" s="139"/>
    </row>
    <row r="145" ht="14.25" customHeight="1">
      <c r="A145" s="202" t="s">
        <v>765</v>
      </c>
      <c r="B145" s="203" t="s">
        <v>283</v>
      </c>
      <c r="C145" s="204">
        <f>IF('Summary Sheet'!$M$4="Plywood",VLOOKUP($B145,'Pwood &amp; PB List'!$B$4:$V$158,9,FALSE),IF('Summary Sheet'!$M$4="PB w/ Wood Drawers",VLOOKUP($B145,'Pwood &amp; PB List'!$B$4:$V$158,13,FALSE),IF('Summary Sheet'!$M$4="PB w/ PB Drawers",VLOOKUP($B145,'Pwood &amp; PB List'!$B$4:$V$158,17,FALSE))))</f>
        <v>644.92</v>
      </c>
      <c r="D145" s="205" t="str">
        <f t="shared" si="188"/>
        <v>GLW-W3024</v>
      </c>
      <c r="E145" s="204">
        <f>IF('Summary Sheet'!$M$4="Plywood",VLOOKUP($B145,'Pwood &amp; PB List'!$B$4:$V$158,10,FALSE),IF('Summary Sheet'!$M$4="PB w/ Wood Drawers",VLOOKUP($B145,'Pwood &amp; PB List'!$B$4:$V$158,14,FALSE),IF('Summary Sheet'!$M$4="PB w/ PB Drawers",VLOOKUP($B145,'Pwood &amp; PB List'!$B$4:$V$158,18,FALSE))))</f>
        <v>608.465</v>
      </c>
      <c r="F145" s="205" t="str">
        <f t="shared" si="189"/>
        <v>SLO-W3024</v>
      </c>
      <c r="G145" s="204">
        <f>IF('Summary Sheet'!$M$4="Plywood",VLOOKUP($B145,'Pwood &amp; PB List'!$B$4:$V$158,11,FALSE),IF('Summary Sheet'!$M$4="PB w/ Wood Drawers",VLOOKUP($B145,'Pwood &amp; PB List'!$B$4:$V$158,15,FALSE),IF('Summary Sheet'!$M$4="PB w/ PB Drawers",VLOOKUP($B145,'Pwood &amp; PB List'!$B$4:$V$158,19,FALSE))))</f>
        <v>569.48</v>
      </c>
      <c r="H145" s="205" t="str">
        <f t="shared" si="190"/>
        <v>BLW-W3024</v>
      </c>
      <c r="I145" s="204">
        <f>IF('Summary Sheet'!$M$4="Plywood",VLOOKUP($B145,'Pwood &amp; PB List'!$B$4:$V$158,10,FALSE),IF('Summary Sheet'!$M$4="PB w/ Wood Drawers",VLOOKUP($B145,'Pwood &amp; PB List'!$B$4:$V$158,14,FALSE),IF('Summary Sheet'!$M$4="PB w/ PB Drawers",VLOOKUP($B145,'Pwood &amp; PB List'!$B$4:$V$158,18,FALSE))))</f>
        <v>608.465</v>
      </c>
      <c r="J145" s="205" t="str">
        <f t="shared" si="191"/>
        <v>WEO-W3024</v>
      </c>
      <c r="K145" s="204">
        <f>IF('Summary Sheet'!$M$4="Plywood",VLOOKUP($B145,'Pwood &amp; PB List'!$B$4:$V$158,9,FALSE),IF('Summary Sheet'!$M$4="PB w/ Wood Drawers",VLOOKUP($B145,'Pwood &amp; PB List'!$B$4:$V$158,13,FALSE),IF('Summary Sheet'!$M$4="PB w/ PB Drawers",VLOOKUP($B145,'Pwood &amp; PB List'!$B$4:$V$158,17,FALSE))))</f>
        <v>644.92</v>
      </c>
      <c r="L145" s="205" t="str">
        <f t="shared" si="192"/>
        <v>GLG-W3024</v>
      </c>
      <c r="M145" s="204">
        <f>IF('Summary Sheet'!$M$4="Plywood",VLOOKUP($B145,'Pwood &amp; PB List'!$B$4:$V$158,12,FALSE),IF('Summary Sheet'!$M$4="PB w/ Wood Drawers",VLOOKUP($B145,'Pwood &amp; PB List'!$B$4:$V$158,16,FALSE),IF('Summary Sheet'!$M$4="PB w/ PB Drawers",VLOOKUP($B145,'Pwood &amp; PB List'!$B$4:$V$158,20,FALSE))))</f>
        <v>525.665</v>
      </c>
      <c r="N145" s="154" t="str">
        <f t="shared" si="193"/>
        <v>NAO-W3024</v>
      </c>
      <c r="O145" s="204">
        <f>IF('Summary Sheet'!$M$4="Plywood",VLOOKUP($B145,'Pwood &amp; PB List'!$B$4:$V$158,12,FALSE),IF('Summary Sheet'!$M$4="PB w/ Wood Drawers",VLOOKUP($B145,'Pwood &amp; PB List'!$B$4:$V$158,16,FALSE),IF('Summary Sheet'!$M$4="PB w/ PB Drawers",VLOOKUP($B145,'Pwood &amp; PB List'!$B$4:$V$158,20,FALSE))))</f>
        <v>525.665</v>
      </c>
      <c r="P145" s="154" t="str">
        <f t="shared" si="194"/>
        <v>WHO-W3024</v>
      </c>
      <c r="Q145" s="204">
        <f>IF('Summary Sheet'!$M$4="Plywood",VLOOKUP($B145,'Pwood &amp; PB List'!$B$4:$V$158,9,FALSE),IF('Summary Sheet'!$M$4="PB w/ Wood Drawers",VLOOKUP($B145,'Pwood &amp; PB List'!$B$4:$V$158,13,FALSE),IF('Summary Sheet'!$M$4="PB w/ PB Drawers",VLOOKUP($B145,'Pwood &amp; PB List'!$B$4:$V$158,17,FALSE))))</f>
        <v>644.92</v>
      </c>
      <c r="R145" s="154" t="str">
        <f t="shared" si="195"/>
        <v>MAW-W3024</v>
      </c>
      <c r="S145" s="204">
        <f>IF('Summary Sheet'!$M$4="Plywood",VLOOKUP($B145,'Pwood &amp; PB List'!$B$4:$V$158,9,FALSE),IF('Summary Sheet'!$M$4="PB w/ Wood Drawers",VLOOKUP($B145,'Pwood &amp; PB List'!$B$4:$V$158,13,FALSE),IF('Summary Sheet'!$M$4="PB w/ PB Drawers",VLOOKUP($B145,'Pwood &amp; PB List'!$B$4:$V$158,17,FALSE))))</f>
        <v>644.92</v>
      </c>
      <c r="T145" s="154" t="str">
        <f t="shared" si="196"/>
        <v>MAG-W3024</v>
      </c>
      <c r="U145" s="204">
        <f>IF('Summary Sheet'!$M$4="Plywood",VLOOKUP($B145,'Pwood &amp; PB List'!$B$4:$V$158,9,FALSE),IF('Summary Sheet'!$M$4="PB w/ Wood Drawers",VLOOKUP($B145,'Pwood &amp; PB List'!$B$4:$V$158,13,FALSE),IF('Summary Sheet'!$M$4="PB w/ PB Drawers",VLOOKUP($B145,'Pwood &amp; PB List'!$B$4:$V$158,17,FALSE))))</f>
        <v>644.92</v>
      </c>
      <c r="V145" s="154" t="str">
        <f t="shared" si="197"/>
        <v>MAB-W3024</v>
      </c>
      <c r="W145" s="204">
        <f>IF('Summary Sheet'!$M$4="Plywood",VLOOKUP($B145,'Pwood &amp; PB List'!$B$4:$V$158,9,FALSE),IF('Summary Sheet'!$M$4="PB w/ Wood Drawers",VLOOKUP($B145,'Pwood &amp; PB List'!$B$4:$V$158,13,FALSE),IF('Summary Sheet'!$M$4="PB w/ PB Drawers",VLOOKUP($B145,'Pwood &amp; PB List'!$B$4:$V$158,17,FALSE))))</f>
        <v>644.92</v>
      </c>
      <c r="X145" s="205" t="str">
        <f t="shared" si="198"/>
        <v>GLB-W3024</v>
      </c>
      <c r="Y145" s="153">
        <v>2.0</v>
      </c>
      <c r="Z145" s="154"/>
      <c r="AA145" s="154"/>
      <c r="AB145" s="154"/>
      <c r="AC145" s="154"/>
      <c r="AD145" s="139"/>
      <c r="AE145" s="139"/>
      <c r="AF145" s="139"/>
      <c r="AG145" s="139"/>
      <c r="AH145" s="139"/>
      <c r="AI145" s="139"/>
      <c r="AJ145" s="139"/>
      <c r="AK145" s="139"/>
      <c r="AL145" s="139"/>
      <c r="AM145" s="139"/>
      <c r="AN145" s="139"/>
      <c r="AO145" s="139"/>
      <c r="AP145" s="139"/>
      <c r="AQ145" s="139"/>
      <c r="AR145" s="139"/>
      <c r="AS145" s="139"/>
    </row>
    <row r="146" ht="14.25" customHeight="1">
      <c r="A146" s="202" t="s">
        <v>766</v>
      </c>
      <c r="B146" s="203" t="s">
        <v>297</v>
      </c>
      <c r="C146" s="204">
        <f>IF('Summary Sheet'!$M$4="Plywood",VLOOKUP($B146,'Pwood &amp; PB List'!$B$4:$V$158,9,FALSE),IF('Summary Sheet'!$M$4="PB w/ Wood Drawers",VLOOKUP($B146,'Pwood &amp; PB List'!$B$4:$V$158,13,FALSE),IF('Summary Sheet'!$M$4="PB w/ PB Drawers",VLOOKUP($B146,'Pwood &amp; PB List'!$B$4:$V$158,17,FALSE))))</f>
        <v>454.94</v>
      </c>
      <c r="D146" s="205" t="str">
        <f t="shared" si="188"/>
        <v>GLW-W3612</v>
      </c>
      <c r="E146" s="204">
        <f>IF('Summary Sheet'!$M$4="Plywood",VLOOKUP($B146,'Pwood &amp; PB List'!$B$4:$V$158,10,FALSE),IF('Summary Sheet'!$M$4="PB w/ Wood Drawers",VLOOKUP($B146,'Pwood &amp; PB List'!$B$4:$V$158,14,FALSE),IF('Summary Sheet'!$M$4="PB w/ PB Drawers",VLOOKUP($B146,'Pwood &amp; PB List'!$B$4:$V$158,18,FALSE))))</f>
        <v>433.09</v>
      </c>
      <c r="F146" s="205" t="str">
        <f t="shared" si="189"/>
        <v>SLO-W3612</v>
      </c>
      <c r="G146" s="204">
        <f>IF('Summary Sheet'!$M$4="Plywood",VLOOKUP($B146,'Pwood &amp; PB List'!$B$4:$V$158,11,FALSE),IF('Summary Sheet'!$M$4="PB w/ Wood Drawers",VLOOKUP($B146,'Pwood &amp; PB List'!$B$4:$V$158,15,FALSE),IF('Summary Sheet'!$M$4="PB w/ PB Drawers",VLOOKUP($B146,'Pwood &amp; PB List'!$B$4:$V$158,19,FALSE))))</f>
        <v>409.86</v>
      </c>
      <c r="H146" s="205" t="str">
        <f t="shared" si="190"/>
        <v>BLW-W3612</v>
      </c>
      <c r="I146" s="204">
        <f>IF('Summary Sheet'!$M$4="Plywood",VLOOKUP($B146,'Pwood &amp; PB List'!$B$4:$V$158,10,FALSE),IF('Summary Sheet'!$M$4="PB w/ Wood Drawers",VLOOKUP($B146,'Pwood &amp; PB List'!$B$4:$V$158,14,FALSE),IF('Summary Sheet'!$M$4="PB w/ PB Drawers",VLOOKUP($B146,'Pwood &amp; PB List'!$B$4:$V$158,18,FALSE))))</f>
        <v>433.09</v>
      </c>
      <c r="J146" s="205" t="str">
        <f t="shared" si="191"/>
        <v>WEO-W3612</v>
      </c>
      <c r="K146" s="204">
        <f>IF('Summary Sheet'!$M$4="Plywood",VLOOKUP($B146,'Pwood &amp; PB List'!$B$4:$V$158,9,FALSE),IF('Summary Sheet'!$M$4="PB w/ Wood Drawers",VLOOKUP($B146,'Pwood &amp; PB List'!$B$4:$V$158,13,FALSE),IF('Summary Sheet'!$M$4="PB w/ PB Drawers",VLOOKUP($B146,'Pwood &amp; PB List'!$B$4:$V$158,17,FALSE))))</f>
        <v>454.94</v>
      </c>
      <c r="L146" s="205" t="str">
        <f t="shared" si="192"/>
        <v>GLG-W3612</v>
      </c>
      <c r="M146" s="204">
        <f>IF('Summary Sheet'!$M$4="Plywood",VLOOKUP($B146,'Pwood &amp; PB List'!$B$4:$V$158,12,FALSE),IF('Summary Sheet'!$M$4="PB w/ Wood Drawers",VLOOKUP($B146,'Pwood &amp; PB List'!$B$4:$V$158,16,FALSE),IF('Summary Sheet'!$M$4="PB w/ PB Drawers",VLOOKUP($B146,'Pwood &amp; PB List'!$B$4:$V$158,20,FALSE))))</f>
        <v>383.64</v>
      </c>
      <c r="N146" s="154" t="str">
        <f t="shared" si="193"/>
        <v>NAO-W3612</v>
      </c>
      <c r="O146" s="204">
        <f>IF('Summary Sheet'!$M$4="Plywood",VLOOKUP($B146,'Pwood &amp; PB List'!$B$4:$V$158,12,FALSE),IF('Summary Sheet'!$M$4="PB w/ Wood Drawers",VLOOKUP($B146,'Pwood &amp; PB List'!$B$4:$V$158,16,FALSE),IF('Summary Sheet'!$M$4="PB w/ PB Drawers",VLOOKUP($B146,'Pwood &amp; PB List'!$B$4:$V$158,20,FALSE))))</f>
        <v>383.64</v>
      </c>
      <c r="P146" s="154" t="str">
        <f t="shared" si="194"/>
        <v>WHO-W3612</v>
      </c>
      <c r="Q146" s="204">
        <f>IF('Summary Sheet'!$M$4="Plywood",VLOOKUP($B146,'Pwood &amp; PB List'!$B$4:$V$158,9,FALSE),IF('Summary Sheet'!$M$4="PB w/ Wood Drawers",VLOOKUP($B146,'Pwood &amp; PB List'!$B$4:$V$158,13,FALSE),IF('Summary Sheet'!$M$4="PB w/ PB Drawers",VLOOKUP($B146,'Pwood &amp; PB List'!$B$4:$V$158,17,FALSE))))</f>
        <v>454.94</v>
      </c>
      <c r="R146" s="154" t="str">
        <f t="shared" si="195"/>
        <v>MAW-W3612</v>
      </c>
      <c r="S146" s="204">
        <f>IF('Summary Sheet'!$M$4="Plywood",VLOOKUP($B146,'Pwood &amp; PB List'!$B$4:$V$158,9,FALSE),IF('Summary Sheet'!$M$4="PB w/ Wood Drawers",VLOOKUP($B146,'Pwood &amp; PB List'!$B$4:$V$158,13,FALSE),IF('Summary Sheet'!$M$4="PB w/ PB Drawers",VLOOKUP($B146,'Pwood &amp; PB List'!$B$4:$V$158,17,FALSE))))</f>
        <v>454.94</v>
      </c>
      <c r="T146" s="154" t="str">
        <f t="shared" si="196"/>
        <v>MAG-W3612</v>
      </c>
      <c r="U146" s="204">
        <f>IF('Summary Sheet'!$M$4="Plywood",VLOOKUP($B146,'Pwood &amp; PB List'!$B$4:$V$158,9,FALSE),IF('Summary Sheet'!$M$4="PB w/ Wood Drawers",VLOOKUP($B146,'Pwood &amp; PB List'!$B$4:$V$158,13,FALSE),IF('Summary Sheet'!$M$4="PB w/ PB Drawers",VLOOKUP($B146,'Pwood &amp; PB List'!$B$4:$V$158,17,FALSE))))</f>
        <v>454.94</v>
      </c>
      <c r="V146" s="154" t="str">
        <f t="shared" si="197"/>
        <v>MAB-W3612</v>
      </c>
      <c r="W146" s="204">
        <f>IF('Summary Sheet'!$M$4="Plywood",VLOOKUP($B146,'Pwood &amp; PB List'!$B$4:$V$158,9,FALSE),IF('Summary Sheet'!$M$4="PB w/ Wood Drawers",VLOOKUP($B146,'Pwood &amp; PB List'!$B$4:$V$158,13,FALSE),IF('Summary Sheet'!$M$4="PB w/ PB Drawers",VLOOKUP($B146,'Pwood &amp; PB List'!$B$4:$V$158,17,FALSE))))</f>
        <v>454.94</v>
      </c>
      <c r="X146" s="205" t="str">
        <f t="shared" si="198"/>
        <v>GLB-W3612</v>
      </c>
      <c r="Y146" s="153">
        <v>2.0</v>
      </c>
      <c r="Z146" s="154"/>
      <c r="AA146" s="154"/>
      <c r="AB146" s="154"/>
      <c r="AC146" s="154"/>
      <c r="AD146" s="139"/>
      <c r="AE146" s="139"/>
      <c r="AF146" s="139"/>
      <c r="AG146" s="139"/>
      <c r="AH146" s="139"/>
      <c r="AI146" s="139"/>
      <c r="AJ146" s="139"/>
      <c r="AK146" s="139"/>
      <c r="AL146" s="139"/>
      <c r="AM146" s="139"/>
      <c r="AN146" s="139"/>
      <c r="AO146" s="139"/>
      <c r="AP146" s="139"/>
      <c r="AQ146" s="139"/>
      <c r="AR146" s="139"/>
      <c r="AS146" s="139"/>
    </row>
    <row r="147" ht="14.25" customHeight="1">
      <c r="A147" s="202" t="s">
        <v>767</v>
      </c>
      <c r="B147" s="203" t="s">
        <v>299</v>
      </c>
      <c r="C147" s="204">
        <f>IF('Summary Sheet'!$M$4="Plywood",VLOOKUP($B147,'Pwood &amp; PB List'!$B$4:$V$158,9,FALSE),IF('Summary Sheet'!$M$4="PB w/ Wood Drawers",VLOOKUP($B147,'Pwood &amp; PB List'!$B$4:$V$158,13,FALSE),IF('Summary Sheet'!$M$4="PB w/ PB Drawers",VLOOKUP($B147,'Pwood &amp; PB List'!$B$4:$V$158,17,FALSE))))</f>
        <v>509.105</v>
      </c>
      <c r="D147" s="205" t="str">
        <f t="shared" si="188"/>
        <v>GLW-W3615</v>
      </c>
      <c r="E147" s="204">
        <f>IF('Summary Sheet'!$M$4="Plywood",VLOOKUP($B147,'Pwood &amp; PB List'!$B$4:$V$158,10,FALSE),IF('Summary Sheet'!$M$4="PB w/ Wood Drawers",VLOOKUP($B147,'Pwood &amp; PB List'!$B$4:$V$158,14,FALSE),IF('Summary Sheet'!$M$4="PB w/ PB Drawers",VLOOKUP($B147,'Pwood &amp; PB List'!$B$4:$V$158,18,FALSE))))</f>
        <v>481.735</v>
      </c>
      <c r="F147" s="205" t="str">
        <f t="shared" si="189"/>
        <v>SLO-W3615</v>
      </c>
      <c r="G147" s="204">
        <f>IF('Summary Sheet'!$M$4="Plywood",VLOOKUP($B147,'Pwood &amp; PB List'!$B$4:$V$158,11,FALSE),IF('Summary Sheet'!$M$4="PB w/ Wood Drawers",VLOOKUP($B147,'Pwood &amp; PB List'!$B$4:$V$158,15,FALSE),IF('Summary Sheet'!$M$4="PB w/ PB Drawers",VLOOKUP($B147,'Pwood &amp; PB List'!$B$4:$V$158,19,FALSE))))</f>
        <v>452.64</v>
      </c>
      <c r="H147" s="205" t="str">
        <f t="shared" si="190"/>
        <v>BLW-W3615</v>
      </c>
      <c r="I147" s="204">
        <f>IF('Summary Sheet'!$M$4="Plywood",VLOOKUP($B147,'Pwood &amp; PB List'!$B$4:$V$158,10,FALSE),IF('Summary Sheet'!$M$4="PB w/ Wood Drawers",VLOOKUP($B147,'Pwood &amp; PB List'!$B$4:$V$158,14,FALSE),IF('Summary Sheet'!$M$4="PB w/ PB Drawers",VLOOKUP($B147,'Pwood &amp; PB List'!$B$4:$V$158,18,FALSE))))</f>
        <v>481.735</v>
      </c>
      <c r="J147" s="205" t="str">
        <f t="shared" si="191"/>
        <v>WEO-W3615</v>
      </c>
      <c r="K147" s="204">
        <f>IF('Summary Sheet'!$M$4="Plywood",VLOOKUP($B147,'Pwood &amp; PB List'!$B$4:$V$158,9,FALSE),IF('Summary Sheet'!$M$4="PB w/ Wood Drawers",VLOOKUP($B147,'Pwood &amp; PB List'!$B$4:$V$158,13,FALSE),IF('Summary Sheet'!$M$4="PB w/ PB Drawers",VLOOKUP($B147,'Pwood &amp; PB List'!$B$4:$V$158,17,FALSE))))</f>
        <v>509.105</v>
      </c>
      <c r="L147" s="205" t="str">
        <f t="shared" si="192"/>
        <v>GLG-W3615</v>
      </c>
      <c r="M147" s="204">
        <f>IF('Summary Sheet'!$M$4="Plywood",VLOOKUP($B147,'Pwood &amp; PB List'!$B$4:$V$158,12,FALSE),IF('Summary Sheet'!$M$4="PB w/ Wood Drawers",VLOOKUP($B147,'Pwood &amp; PB List'!$B$4:$V$158,16,FALSE),IF('Summary Sheet'!$M$4="PB w/ PB Drawers",VLOOKUP($B147,'Pwood &amp; PB List'!$B$4:$V$158,20,FALSE))))</f>
        <v>419.75</v>
      </c>
      <c r="N147" s="154" t="str">
        <f t="shared" si="193"/>
        <v>NAO-W3615</v>
      </c>
      <c r="O147" s="204">
        <f>IF('Summary Sheet'!$M$4="Plywood",VLOOKUP($B147,'Pwood &amp; PB List'!$B$4:$V$158,12,FALSE),IF('Summary Sheet'!$M$4="PB w/ Wood Drawers",VLOOKUP($B147,'Pwood &amp; PB List'!$B$4:$V$158,16,FALSE),IF('Summary Sheet'!$M$4="PB w/ PB Drawers",VLOOKUP($B147,'Pwood &amp; PB List'!$B$4:$V$158,20,FALSE))))</f>
        <v>419.75</v>
      </c>
      <c r="P147" s="154" t="str">
        <f t="shared" si="194"/>
        <v>WHO-W3615</v>
      </c>
      <c r="Q147" s="204">
        <f>IF('Summary Sheet'!$M$4="Plywood",VLOOKUP($B147,'Pwood &amp; PB List'!$B$4:$V$158,9,FALSE),IF('Summary Sheet'!$M$4="PB w/ Wood Drawers",VLOOKUP($B147,'Pwood &amp; PB List'!$B$4:$V$158,13,FALSE),IF('Summary Sheet'!$M$4="PB w/ PB Drawers",VLOOKUP($B147,'Pwood &amp; PB List'!$B$4:$V$158,17,FALSE))))</f>
        <v>509.105</v>
      </c>
      <c r="R147" s="154" t="str">
        <f t="shared" si="195"/>
        <v>MAW-W3615</v>
      </c>
      <c r="S147" s="204">
        <f>IF('Summary Sheet'!$M$4="Plywood",VLOOKUP($B147,'Pwood &amp; PB List'!$B$4:$V$158,9,FALSE),IF('Summary Sheet'!$M$4="PB w/ Wood Drawers",VLOOKUP($B147,'Pwood &amp; PB List'!$B$4:$V$158,13,FALSE),IF('Summary Sheet'!$M$4="PB w/ PB Drawers",VLOOKUP($B147,'Pwood &amp; PB List'!$B$4:$V$158,17,FALSE))))</f>
        <v>509.105</v>
      </c>
      <c r="T147" s="154" t="str">
        <f t="shared" si="196"/>
        <v>MAG-W3615</v>
      </c>
      <c r="U147" s="204">
        <f>IF('Summary Sheet'!$M$4="Plywood",VLOOKUP($B147,'Pwood &amp; PB List'!$B$4:$V$158,9,FALSE),IF('Summary Sheet'!$M$4="PB w/ Wood Drawers",VLOOKUP($B147,'Pwood &amp; PB List'!$B$4:$V$158,13,FALSE),IF('Summary Sheet'!$M$4="PB w/ PB Drawers",VLOOKUP($B147,'Pwood &amp; PB List'!$B$4:$V$158,17,FALSE))))</f>
        <v>509.105</v>
      </c>
      <c r="V147" s="154" t="str">
        <f t="shared" si="197"/>
        <v>MAB-W3615</v>
      </c>
      <c r="W147" s="204">
        <f>IF('Summary Sheet'!$M$4="Plywood",VLOOKUP($B147,'Pwood &amp; PB List'!$B$4:$V$158,9,FALSE),IF('Summary Sheet'!$M$4="PB w/ Wood Drawers",VLOOKUP($B147,'Pwood &amp; PB List'!$B$4:$V$158,13,FALSE),IF('Summary Sheet'!$M$4="PB w/ PB Drawers",VLOOKUP($B147,'Pwood &amp; PB List'!$B$4:$V$158,17,FALSE))))</f>
        <v>509.105</v>
      </c>
      <c r="X147" s="205" t="str">
        <f t="shared" si="198"/>
        <v>GLB-W3615</v>
      </c>
      <c r="Y147" s="153">
        <v>2.0</v>
      </c>
      <c r="Z147" s="154"/>
      <c r="AA147" s="154"/>
      <c r="AB147" s="154"/>
      <c r="AC147" s="154"/>
      <c r="AD147" s="139"/>
      <c r="AE147" s="139"/>
      <c r="AF147" s="139"/>
      <c r="AG147" s="139"/>
      <c r="AH147" s="139"/>
      <c r="AI147" s="139"/>
      <c r="AJ147" s="139"/>
      <c r="AK147" s="139"/>
      <c r="AL147" s="139"/>
      <c r="AM147" s="139"/>
      <c r="AN147" s="139"/>
      <c r="AO147" s="139"/>
      <c r="AP147" s="139"/>
      <c r="AQ147" s="139"/>
      <c r="AR147" s="139"/>
      <c r="AS147" s="139"/>
    </row>
    <row r="148" ht="14.25" customHeight="1">
      <c r="A148" s="202" t="s">
        <v>768</v>
      </c>
      <c r="B148" s="203" t="s">
        <v>303</v>
      </c>
      <c r="C148" s="204">
        <f>IF('Summary Sheet'!$M$4="Plywood",VLOOKUP($B148,'Pwood &amp; PB List'!$B$4:$V$158,9,FALSE),IF('Summary Sheet'!$M$4="PB w/ Wood Drawers",VLOOKUP($B148,'Pwood &amp; PB List'!$B$4:$V$158,13,FALSE),IF('Summary Sheet'!$M$4="PB w/ PB Drawers",VLOOKUP($B148,'Pwood &amp; PB List'!$B$4:$V$158,17,FALSE))))</f>
        <v>563.27</v>
      </c>
      <c r="D148" s="205" t="str">
        <f t="shared" si="188"/>
        <v>GLW-W3618</v>
      </c>
      <c r="E148" s="204">
        <f>IF('Summary Sheet'!$M$4="Plywood",VLOOKUP($B148,'Pwood &amp; PB List'!$B$4:$V$158,10,FALSE),IF('Summary Sheet'!$M$4="PB w/ Wood Drawers",VLOOKUP($B148,'Pwood &amp; PB List'!$B$4:$V$158,14,FALSE),IF('Summary Sheet'!$M$4="PB w/ PB Drawers",VLOOKUP($B148,'Pwood &amp; PB List'!$B$4:$V$158,18,FALSE))))</f>
        <v>530.38</v>
      </c>
      <c r="F148" s="205" t="str">
        <f t="shared" si="189"/>
        <v>SLO-W3618</v>
      </c>
      <c r="G148" s="204">
        <f>IF('Summary Sheet'!$M$4="Plywood",VLOOKUP($B148,'Pwood &amp; PB List'!$B$4:$V$158,11,FALSE),IF('Summary Sheet'!$M$4="PB w/ Wood Drawers",VLOOKUP($B148,'Pwood &amp; PB List'!$B$4:$V$158,15,FALSE),IF('Summary Sheet'!$M$4="PB w/ PB Drawers",VLOOKUP($B148,'Pwood &amp; PB List'!$B$4:$V$158,19,FALSE))))</f>
        <v>495.42</v>
      </c>
      <c r="H148" s="205" t="str">
        <f t="shared" si="190"/>
        <v>BLW-W3618</v>
      </c>
      <c r="I148" s="204">
        <f>IF('Summary Sheet'!$M$4="Plywood",VLOOKUP($B148,'Pwood &amp; PB List'!$B$4:$V$158,10,FALSE),IF('Summary Sheet'!$M$4="PB w/ Wood Drawers",VLOOKUP($B148,'Pwood &amp; PB List'!$B$4:$V$158,14,FALSE),IF('Summary Sheet'!$M$4="PB w/ PB Drawers",VLOOKUP($B148,'Pwood &amp; PB List'!$B$4:$V$158,18,FALSE))))</f>
        <v>530.38</v>
      </c>
      <c r="J148" s="205" t="str">
        <f t="shared" si="191"/>
        <v>WEO-W3618</v>
      </c>
      <c r="K148" s="204">
        <f>IF('Summary Sheet'!$M$4="Plywood",VLOOKUP($B148,'Pwood &amp; PB List'!$B$4:$V$158,9,FALSE),IF('Summary Sheet'!$M$4="PB w/ Wood Drawers",VLOOKUP($B148,'Pwood &amp; PB List'!$B$4:$V$158,13,FALSE),IF('Summary Sheet'!$M$4="PB w/ PB Drawers",VLOOKUP($B148,'Pwood &amp; PB List'!$B$4:$V$158,17,FALSE))))</f>
        <v>563.27</v>
      </c>
      <c r="L148" s="205" t="str">
        <f t="shared" si="192"/>
        <v>GLG-W3618</v>
      </c>
      <c r="M148" s="204">
        <f>IF('Summary Sheet'!$M$4="Plywood",VLOOKUP($B148,'Pwood &amp; PB List'!$B$4:$V$158,12,FALSE),IF('Summary Sheet'!$M$4="PB w/ Wood Drawers",VLOOKUP($B148,'Pwood &amp; PB List'!$B$4:$V$158,16,FALSE),IF('Summary Sheet'!$M$4="PB w/ PB Drawers",VLOOKUP($B148,'Pwood &amp; PB List'!$B$4:$V$158,20,FALSE))))</f>
        <v>455.975</v>
      </c>
      <c r="N148" s="154" t="str">
        <f t="shared" si="193"/>
        <v>NAO-W3618</v>
      </c>
      <c r="O148" s="204">
        <f>IF('Summary Sheet'!$M$4="Plywood",VLOOKUP($B148,'Pwood &amp; PB List'!$B$4:$V$158,12,FALSE),IF('Summary Sheet'!$M$4="PB w/ Wood Drawers",VLOOKUP($B148,'Pwood &amp; PB List'!$B$4:$V$158,16,FALSE),IF('Summary Sheet'!$M$4="PB w/ PB Drawers",VLOOKUP($B148,'Pwood &amp; PB List'!$B$4:$V$158,20,FALSE))))</f>
        <v>455.975</v>
      </c>
      <c r="P148" s="154" t="str">
        <f t="shared" si="194"/>
        <v>WHO-W3618</v>
      </c>
      <c r="Q148" s="204">
        <f>IF('Summary Sheet'!$M$4="Plywood",VLOOKUP($B148,'Pwood &amp; PB List'!$B$4:$V$158,9,FALSE),IF('Summary Sheet'!$M$4="PB w/ Wood Drawers",VLOOKUP($B148,'Pwood &amp; PB List'!$B$4:$V$158,13,FALSE),IF('Summary Sheet'!$M$4="PB w/ PB Drawers",VLOOKUP($B148,'Pwood &amp; PB List'!$B$4:$V$158,17,FALSE))))</f>
        <v>563.27</v>
      </c>
      <c r="R148" s="154" t="str">
        <f t="shared" si="195"/>
        <v>MAW-W3618</v>
      </c>
      <c r="S148" s="204">
        <f>IF('Summary Sheet'!$M$4="Plywood",VLOOKUP($B148,'Pwood &amp; PB List'!$B$4:$V$158,9,FALSE),IF('Summary Sheet'!$M$4="PB w/ Wood Drawers",VLOOKUP($B148,'Pwood &amp; PB List'!$B$4:$V$158,13,FALSE),IF('Summary Sheet'!$M$4="PB w/ PB Drawers",VLOOKUP($B148,'Pwood &amp; PB List'!$B$4:$V$158,17,FALSE))))</f>
        <v>563.27</v>
      </c>
      <c r="T148" s="154" t="str">
        <f t="shared" si="196"/>
        <v>MAG-W3618</v>
      </c>
      <c r="U148" s="204">
        <f>IF('Summary Sheet'!$M$4="Plywood",VLOOKUP($B148,'Pwood &amp; PB List'!$B$4:$V$158,9,FALSE),IF('Summary Sheet'!$M$4="PB w/ Wood Drawers",VLOOKUP($B148,'Pwood &amp; PB List'!$B$4:$V$158,13,FALSE),IF('Summary Sheet'!$M$4="PB w/ PB Drawers",VLOOKUP($B148,'Pwood &amp; PB List'!$B$4:$V$158,17,FALSE))))</f>
        <v>563.27</v>
      </c>
      <c r="V148" s="154" t="str">
        <f t="shared" si="197"/>
        <v>MAB-W3618</v>
      </c>
      <c r="W148" s="204">
        <f>IF('Summary Sheet'!$M$4="Plywood",VLOOKUP($B148,'Pwood &amp; PB List'!$B$4:$V$158,9,FALSE),IF('Summary Sheet'!$M$4="PB w/ Wood Drawers",VLOOKUP($B148,'Pwood &amp; PB List'!$B$4:$V$158,13,FALSE),IF('Summary Sheet'!$M$4="PB w/ PB Drawers",VLOOKUP($B148,'Pwood &amp; PB List'!$B$4:$V$158,17,FALSE))))</f>
        <v>563.27</v>
      </c>
      <c r="X148" s="205" t="str">
        <f t="shared" si="198"/>
        <v>GLB-W3618</v>
      </c>
      <c r="Y148" s="153">
        <v>2.0</v>
      </c>
      <c r="Z148" s="154"/>
      <c r="AA148" s="154"/>
      <c r="AB148" s="154"/>
      <c r="AC148" s="154"/>
      <c r="AD148" s="139"/>
      <c r="AE148" s="139"/>
      <c r="AF148" s="139"/>
      <c r="AG148" s="139"/>
      <c r="AH148" s="139"/>
      <c r="AI148" s="139"/>
      <c r="AJ148" s="139"/>
      <c r="AK148" s="139"/>
      <c r="AL148" s="139"/>
      <c r="AM148" s="139"/>
      <c r="AN148" s="139"/>
      <c r="AO148" s="139"/>
      <c r="AP148" s="139"/>
      <c r="AQ148" s="139"/>
      <c r="AR148" s="139"/>
      <c r="AS148" s="139"/>
    </row>
    <row r="149" ht="14.25" customHeight="1">
      <c r="A149" s="202" t="s">
        <v>769</v>
      </c>
      <c r="B149" s="203" t="s">
        <v>305</v>
      </c>
      <c r="C149" s="204">
        <f>IF('Summary Sheet'!$M$4="Plywood",VLOOKUP($B149,'Pwood &amp; PB List'!$B$4:$V$158,9,FALSE),IF('Summary Sheet'!$M$4="PB w/ Wood Drawers",VLOOKUP($B149,'Pwood &amp; PB List'!$B$4:$V$158,13,FALSE),IF('Summary Sheet'!$M$4="PB w/ PB Drawers",VLOOKUP($B149,'Pwood &amp; PB List'!$B$4:$V$158,17,FALSE))))</f>
        <v>617.55</v>
      </c>
      <c r="D149" s="205" t="str">
        <f t="shared" si="188"/>
        <v>GLW-W3621</v>
      </c>
      <c r="E149" s="204">
        <f>IF('Summary Sheet'!$M$4="Plywood",VLOOKUP($B149,'Pwood &amp; PB List'!$B$4:$V$158,10,FALSE),IF('Summary Sheet'!$M$4="PB w/ Wood Drawers",VLOOKUP($B149,'Pwood &amp; PB List'!$B$4:$V$158,14,FALSE),IF('Summary Sheet'!$M$4="PB w/ PB Drawers",VLOOKUP($B149,'Pwood &amp; PB List'!$B$4:$V$158,18,FALSE))))</f>
        <v>579.14</v>
      </c>
      <c r="F149" s="205" t="str">
        <f t="shared" si="189"/>
        <v>SLO-W3621</v>
      </c>
      <c r="G149" s="204">
        <f>IF('Summary Sheet'!$M$4="Plywood",VLOOKUP($B149,'Pwood &amp; PB List'!$B$4:$V$158,11,FALSE),IF('Summary Sheet'!$M$4="PB w/ Wood Drawers",VLOOKUP($B149,'Pwood &amp; PB List'!$B$4:$V$158,15,FALSE),IF('Summary Sheet'!$M$4="PB w/ PB Drawers",VLOOKUP($B149,'Pwood &amp; PB List'!$B$4:$V$158,19,FALSE))))</f>
        <v>538.315</v>
      </c>
      <c r="H149" s="205" t="str">
        <f t="shared" si="190"/>
        <v>BLW-W3621</v>
      </c>
      <c r="I149" s="204">
        <f>IF('Summary Sheet'!$M$4="Plywood",VLOOKUP($B149,'Pwood &amp; PB List'!$B$4:$V$158,10,FALSE),IF('Summary Sheet'!$M$4="PB w/ Wood Drawers",VLOOKUP($B149,'Pwood &amp; PB List'!$B$4:$V$158,14,FALSE),IF('Summary Sheet'!$M$4="PB w/ PB Drawers",VLOOKUP($B149,'Pwood &amp; PB List'!$B$4:$V$158,18,FALSE))))</f>
        <v>579.14</v>
      </c>
      <c r="J149" s="205" t="str">
        <f t="shared" si="191"/>
        <v>WEO-W3621</v>
      </c>
      <c r="K149" s="204">
        <f>IF('Summary Sheet'!$M$4="Plywood",VLOOKUP($B149,'Pwood &amp; PB List'!$B$4:$V$158,9,FALSE),IF('Summary Sheet'!$M$4="PB w/ Wood Drawers",VLOOKUP($B149,'Pwood &amp; PB List'!$B$4:$V$158,13,FALSE),IF('Summary Sheet'!$M$4="PB w/ PB Drawers",VLOOKUP($B149,'Pwood &amp; PB List'!$B$4:$V$158,17,FALSE))))</f>
        <v>617.55</v>
      </c>
      <c r="L149" s="205" t="str">
        <f t="shared" si="192"/>
        <v>GLG-W3621</v>
      </c>
      <c r="M149" s="204">
        <f>IF('Summary Sheet'!$M$4="Plywood",VLOOKUP($B149,'Pwood &amp; PB List'!$B$4:$V$158,12,FALSE),IF('Summary Sheet'!$M$4="PB w/ Wood Drawers",VLOOKUP($B149,'Pwood &amp; PB List'!$B$4:$V$158,16,FALSE),IF('Summary Sheet'!$M$4="PB w/ PB Drawers",VLOOKUP($B149,'Pwood &amp; PB List'!$B$4:$V$158,20,FALSE))))</f>
        <v>492.2</v>
      </c>
      <c r="N149" s="154" t="str">
        <f t="shared" si="193"/>
        <v>NAO-W3621</v>
      </c>
      <c r="O149" s="204">
        <f>IF('Summary Sheet'!$M$4="Plywood",VLOOKUP($B149,'Pwood &amp; PB List'!$B$4:$V$158,12,FALSE),IF('Summary Sheet'!$M$4="PB w/ Wood Drawers",VLOOKUP($B149,'Pwood &amp; PB List'!$B$4:$V$158,16,FALSE),IF('Summary Sheet'!$M$4="PB w/ PB Drawers",VLOOKUP($B149,'Pwood &amp; PB List'!$B$4:$V$158,20,FALSE))))</f>
        <v>492.2</v>
      </c>
      <c r="P149" s="154" t="str">
        <f t="shared" si="194"/>
        <v>WHO-W3621</v>
      </c>
      <c r="Q149" s="204">
        <f>IF('Summary Sheet'!$M$4="Plywood",VLOOKUP($B149,'Pwood &amp; PB List'!$B$4:$V$158,9,FALSE),IF('Summary Sheet'!$M$4="PB w/ Wood Drawers",VLOOKUP($B149,'Pwood &amp; PB List'!$B$4:$V$158,13,FALSE),IF('Summary Sheet'!$M$4="PB w/ PB Drawers",VLOOKUP($B149,'Pwood &amp; PB List'!$B$4:$V$158,17,FALSE))))</f>
        <v>617.55</v>
      </c>
      <c r="R149" s="154" t="str">
        <f t="shared" si="195"/>
        <v>MAW-W3621</v>
      </c>
      <c r="S149" s="204">
        <f>IF('Summary Sheet'!$M$4="Plywood",VLOOKUP($B149,'Pwood &amp; PB List'!$B$4:$V$158,9,FALSE),IF('Summary Sheet'!$M$4="PB w/ Wood Drawers",VLOOKUP($B149,'Pwood &amp; PB List'!$B$4:$V$158,13,FALSE),IF('Summary Sheet'!$M$4="PB w/ PB Drawers",VLOOKUP($B149,'Pwood &amp; PB List'!$B$4:$V$158,17,FALSE))))</f>
        <v>617.55</v>
      </c>
      <c r="T149" s="154" t="str">
        <f t="shared" si="196"/>
        <v>MAG-W3621</v>
      </c>
      <c r="U149" s="204">
        <f>IF('Summary Sheet'!$M$4="Plywood",VLOOKUP($B149,'Pwood &amp; PB List'!$B$4:$V$158,9,FALSE),IF('Summary Sheet'!$M$4="PB w/ Wood Drawers",VLOOKUP($B149,'Pwood &amp; PB List'!$B$4:$V$158,13,FALSE),IF('Summary Sheet'!$M$4="PB w/ PB Drawers",VLOOKUP($B149,'Pwood &amp; PB List'!$B$4:$V$158,17,FALSE))))</f>
        <v>617.55</v>
      </c>
      <c r="V149" s="154" t="str">
        <f t="shared" si="197"/>
        <v>MAB-W3621</v>
      </c>
      <c r="W149" s="204">
        <f>IF('Summary Sheet'!$M$4="Plywood",VLOOKUP($B149,'Pwood &amp; PB List'!$B$4:$V$158,9,FALSE),IF('Summary Sheet'!$M$4="PB w/ Wood Drawers",VLOOKUP($B149,'Pwood &amp; PB List'!$B$4:$V$158,13,FALSE),IF('Summary Sheet'!$M$4="PB w/ PB Drawers",VLOOKUP($B149,'Pwood &amp; PB List'!$B$4:$V$158,17,FALSE))))</f>
        <v>617.55</v>
      </c>
      <c r="X149" s="205" t="str">
        <f t="shared" si="198"/>
        <v>GLB-W3621</v>
      </c>
      <c r="Y149" s="153">
        <v>2.0</v>
      </c>
      <c r="Z149" s="154"/>
      <c r="AA149" s="154"/>
      <c r="AB149" s="154"/>
      <c r="AC149" s="154"/>
      <c r="AD149" s="139"/>
      <c r="AE149" s="139"/>
      <c r="AF149" s="139"/>
      <c r="AG149" s="139"/>
      <c r="AH149" s="139"/>
      <c r="AI149" s="139"/>
      <c r="AJ149" s="139"/>
      <c r="AK149" s="139"/>
      <c r="AL149" s="139"/>
      <c r="AM149" s="139"/>
      <c r="AN149" s="139"/>
      <c r="AO149" s="139"/>
      <c r="AP149" s="139"/>
      <c r="AQ149" s="139"/>
      <c r="AR149" s="139"/>
      <c r="AS149" s="139"/>
    </row>
    <row r="150" ht="14.25" customHeight="1">
      <c r="A150" s="202" t="s">
        <v>770</v>
      </c>
      <c r="B150" s="203" t="s">
        <v>307</v>
      </c>
      <c r="C150" s="204">
        <f>IF('Summary Sheet'!$M$4="Plywood",VLOOKUP($B150,'Pwood &amp; PB List'!$B$4:$V$158,9,FALSE),IF('Summary Sheet'!$M$4="PB w/ Wood Drawers",VLOOKUP($B150,'Pwood &amp; PB List'!$B$4:$V$158,13,FALSE),IF('Summary Sheet'!$M$4="PB w/ PB Drawers",VLOOKUP($B150,'Pwood &amp; PB List'!$B$4:$V$158,17,FALSE))))</f>
        <v>746.35</v>
      </c>
      <c r="D150" s="205" t="str">
        <f t="shared" si="188"/>
        <v>GLW-W3624</v>
      </c>
      <c r="E150" s="204">
        <f>IF('Summary Sheet'!$M$4="Plywood",VLOOKUP($B150,'Pwood &amp; PB List'!$B$4:$V$158,10,FALSE),IF('Summary Sheet'!$M$4="PB w/ Wood Drawers",VLOOKUP($B150,'Pwood &amp; PB List'!$B$4:$V$158,14,FALSE),IF('Summary Sheet'!$M$4="PB w/ PB Drawers",VLOOKUP($B150,'Pwood &amp; PB List'!$B$4:$V$158,18,FALSE))))</f>
        <v>702.42</v>
      </c>
      <c r="F150" s="205" t="str">
        <f t="shared" si="189"/>
        <v>SLO-W3624</v>
      </c>
      <c r="G150" s="204">
        <f>IF('Summary Sheet'!$M$4="Plywood",VLOOKUP($B150,'Pwood &amp; PB List'!$B$4:$V$158,11,FALSE),IF('Summary Sheet'!$M$4="PB w/ Wood Drawers",VLOOKUP($B150,'Pwood &amp; PB List'!$B$4:$V$158,15,FALSE),IF('Summary Sheet'!$M$4="PB w/ PB Drawers",VLOOKUP($B150,'Pwood &amp; PB List'!$B$4:$V$158,19,FALSE))))</f>
        <v>655.615</v>
      </c>
      <c r="H150" s="205" t="str">
        <f t="shared" si="190"/>
        <v>BLW-W3624</v>
      </c>
      <c r="I150" s="204">
        <f>IF('Summary Sheet'!$M$4="Plywood",VLOOKUP($B150,'Pwood &amp; PB List'!$B$4:$V$158,10,FALSE),IF('Summary Sheet'!$M$4="PB w/ Wood Drawers",VLOOKUP($B150,'Pwood &amp; PB List'!$B$4:$V$158,14,FALSE),IF('Summary Sheet'!$M$4="PB w/ PB Drawers",VLOOKUP($B150,'Pwood &amp; PB List'!$B$4:$V$158,18,FALSE))))</f>
        <v>702.42</v>
      </c>
      <c r="J150" s="205" t="str">
        <f t="shared" si="191"/>
        <v>WEO-W3624</v>
      </c>
      <c r="K150" s="204">
        <f>IF('Summary Sheet'!$M$4="Plywood",VLOOKUP($B150,'Pwood &amp; PB List'!$B$4:$V$158,9,FALSE),IF('Summary Sheet'!$M$4="PB w/ Wood Drawers",VLOOKUP($B150,'Pwood &amp; PB List'!$B$4:$V$158,13,FALSE),IF('Summary Sheet'!$M$4="PB w/ PB Drawers",VLOOKUP($B150,'Pwood &amp; PB List'!$B$4:$V$158,17,FALSE))))</f>
        <v>746.35</v>
      </c>
      <c r="L150" s="205" t="str">
        <f t="shared" si="192"/>
        <v>GLG-W3624</v>
      </c>
      <c r="M150" s="204">
        <f>IF('Summary Sheet'!$M$4="Plywood",VLOOKUP($B150,'Pwood &amp; PB List'!$B$4:$V$158,12,FALSE),IF('Summary Sheet'!$M$4="PB w/ Wood Drawers",VLOOKUP($B150,'Pwood &amp; PB List'!$B$4:$V$158,16,FALSE),IF('Summary Sheet'!$M$4="PB w/ PB Drawers",VLOOKUP($B150,'Pwood &amp; PB List'!$B$4:$V$158,20,FALSE))))</f>
        <v>603.06</v>
      </c>
      <c r="N150" s="154" t="str">
        <f t="shared" si="193"/>
        <v>NAO-W3624</v>
      </c>
      <c r="O150" s="204">
        <f>IF('Summary Sheet'!$M$4="Plywood",VLOOKUP($B150,'Pwood &amp; PB List'!$B$4:$V$158,12,FALSE),IF('Summary Sheet'!$M$4="PB w/ Wood Drawers",VLOOKUP($B150,'Pwood &amp; PB List'!$B$4:$V$158,16,FALSE),IF('Summary Sheet'!$M$4="PB w/ PB Drawers",VLOOKUP($B150,'Pwood &amp; PB List'!$B$4:$V$158,20,FALSE))))</f>
        <v>603.06</v>
      </c>
      <c r="P150" s="154" t="str">
        <f t="shared" si="194"/>
        <v>WHO-W3624</v>
      </c>
      <c r="Q150" s="204">
        <f>IF('Summary Sheet'!$M$4="Plywood",VLOOKUP($B150,'Pwood &amp; PB List'!$B$4:$V$158,9,FALSE),IF('Summary Sheet'!$M$4="PB w/ Wood Drawers",VLOOKUP($B150,'Pwood &amp; PB List'!$B$4:$V$158,13,FALSE),IF('Summary Sheet'!$M$4="PB w/ PB Drawers",VLOOKUP($B150,'Pwood &amp; PB List'!$B$4:$V$158,17,FALSE))))</f>
        <v>746.35</v>
      </c>
      <c r="R150" s="154" t="str">
        <f t="shared" si="195"/>
        <v>MAW-W3624</v>
      </c>
      <c r="S150" s="204">
        <f>IF('Summary Sheet'!$M$4="Plywood",VLOOKUP($B150,'Pwood &amp; PB List'!$B$4:$V$158,9,FALSE),IF('Summary Sheet'!$M$4="PB w/ Wood Drawers",VLOOKUP($B150,'Pwood &amp; PB List'!$B$4:$V$158,13,FALSE),IF('Summary Sheet'!$M$4="PB w/ PB Drawers",VLOOKUP($B150,'Pwood &amp; PB List'!$B$4:$V$158,17,FALSE))))</f>
        <v>746.35</v>
      </c>
      <c r="T150" s="154" t="str">
        <f t="shared" si="196"/>
        <v>MAG-W3624</v>
      </c>
      <c r="U150" s="204">
        <f>IF('Summary Sheet'!$M$4="Plywood",VLOOKUP($B150,'Pwood &amp; PB List'!$B$4:$V$158,9,FALSE),IF('Summary Sheet'!$M$4="PB w/ Wood Drawers",VLOOKUP($B150,'Pwood &amp; PB List'!$B$4:$V$158,13,FALSE),IF('Summary Sheet'!$M$4="PB w/ PB Drawers",VLOOKUP($B150,'Pwood &amp; PB List'!$B$4:$V$158,17,FALSE))))</f>
        <v>746.35</v>
      </c>
      <c r="V150" s="154" t="str">
        <f t="shared" si="197"/>
        <v>MAB-W3624</v>
      </c>
      <c r="W150" s="204">
        <f>IF('Summary Sheet'!$M$4="Plywood",VLOOKUP($B150,'Pwood &amp; PB List'!$B$4:$V$158,9,FALSE),IF('Summary Sheet'!$M$4="PB w/ Wood Drawers",VLOOKUP($B150,'Pwood &amp; PB List'!$B$4:$V$158,13,FALSE),IF('Summary Sheet'!$M$4="PB w/ PB Drawers",VLOOKUP($B150,'Pwood &amp; PB List'!$B$4:$V$158,17,FALSE))))</f>
        <v>746.35</v>
      </c>
      <c r="X150" s="205" t="str">
        <f t="shared" si="198"/>
        <v>GLB-W3624</v>
      </c>
      <c r="Y150" s="153">
        <v>2.0</v>
      </c>
      <c r="Z150" s="154"/>
      <c r="AA150" s="154"/>
      <c r="AB150" s="154"/>
      <c r="AC150" s="154"/>
      <c r="AD150" s="139"/>
      <c r="AE150" s="139"/>
      <c r="AF150" s="139"/>
      <c r="AG150" s="139"/>
      <c r="AH150" s="139"/>
      <c r="AI150" s="139"/>
      <c r="AJ150" s="139"/>
      <c r="AK150" s="139"/>
      <c r="AL150" s="139"/>
      <c r="AM150" s="139"/>
      <c r="AN150" s="139"/>
      <c r="AO150" s="139"/>
      <c r="AP150" s="139"/>
      <c r="AQ150" s="139"/>
      <c r="AR150" s="139"/>
      <c r="AS150" s="139"/>
    </row>
    <row r="151" ht="14.25" customHeight="1">
      <c r="A151" s="209" t="s">
        <v>771</v>
      </c>
      <c r="B151" s="203"/>
      <c r="C151" s="204"/>
      <c r="D151" s="205"/>
      <c r="E151" s="204"/>
      <c r="F151" s="205"/>
      <c r="G151" s="204"/>
      <c r="H151" s="205"/>
      <c r="I151" s="204"/>
      <c r="J151" s="205"/>
      <c r="K151" s="204"/>
      <c r="L151" s="205"/>
      <c r="M151" s="204"/>
      <c r="N151" s="154"/>
      <c r="O151" s="204"/>
      <c r="P151" s="154"/>
      <c r="Q151" s="204"/>
      <c r="R151" s="154"/>
      <c r="S151" s="204"/>
      <c r="T151" s="154"/>
      <c r="U151" s="204"/>
      <c r="V151" s="154"/>
      <c r="W151" s="204"/>
      <c r="X151" s="205"/>
      <c r="Y151" s="153"/>
      <c r="Z151" s="154"/>
      <c r="AA151" s="154"/>
      <c r="AB151" s="154"/>
      <c r="AC151" s="154"/>
      <c r="AD151" s="139"/>
      <c r="AE151" s="139"/>
      <c r="AF151" s="139"/>
      <c r="AG151" s="139"/>
      <c r="AH151" s="139"/>
      <c r="AI151" s="139"/>
      <c r="AJ151" s="139"/>
      <c r="AK151" s="139"/>
      <c r="AL151" s="139"/>
      <c r="AM151" s="139"/>
      <c r="AN151" s="139"/>
      <c r="AO151" s="139"/>
      <c r="AP151" s="139"/>
      <c r="AQ151" s="139"/>
      <c r="AR151" s="139"/>
      <c r="AS151" s="139"/>
    </row>
    <row r="152" ht="14.25" customHeight="1">
      <c r="A152" s="202" t="s">
        <v>772</v>
      </c>
      <c r="B152" s="203" t="s">
        <v>773</v>
      </c>
      <c r="C152" s="204">
        <f>IF('Summary Sheet'!$M$4="Plywood",VLOOKUP($B152,'Pwood &amp; PB List'!$B$4:$V$158,9,FALSE),IF('Summary Sheet'!$M$4="PB w/ Wood Drawers",VLOOKUP($B152,'Pwood &amp; PB List'!$B$4:$V$158,13,FALSE),IF('Summary Sheet'!$M$4="PB w/ PB Drawers",VLOOKUP($B152,'Pwood &amp; PB List'!$B$4:$V$158,17,FALSE))))</f>
        <v>557.98</v>
      </c>
      <c r="D152" s="205" t="str">
        <f t="shared" ref="D152:D161" si="199">CONCATENATE("GLW-",B152)</f>
        <v>GLW-W301224</v>
      </c>
      <c r="E152" s="204">
        <f>IF('Summary Sheet'!$M$4="Plywood",VLOOKUP($B152,'Pwood &amp; PB List'!$B$4:$V$158,10,FALSE),IF('Summary Sheet'!$M$4="PB w/ Wood Drawers",VLOOKUP($B152,'Pwood &amp; PB List'!$B$4:$V$158,14,FALSE),IF('Summary Sheet'!$M$4="PB w/ PB Drawers",VLOOKUP($B152,'Pwood &amp; PB List'!$B$4:$V$158,18,FALSE))))</f>
        <v>539.925</v>
      </c>
      <c r="F152" s="205" t="str">
        <f t="shared" ref="F152:F161" si="200">CONCATENATE("SLO-",B152)</f>
        <v>SLO-W301224</v>
      </c>
      <c r="G152" s="204">
        <f>IF('Summary Sheet'!$M$4="Plywood",VLOOKUP($B152,'Pwood &amp; PB List'!$B$4:$V$158,11,FALSE),IF('Summary Sheet'!$M$4="PB w/ Wood Drawers",VLOOKUP($B152,'Pwood &amp; PB List'!$B$4:$V$158,15,FALSE),IF('Summary Sheet'!$M$4="PB w/ PB Drawers",VLOOKUP($B152,'Pwood &amp; PB List'!$B$4:$V$158,19,FALSE))))</f>
        <v>520.49</v>
      </c>
      <c r="H152" s="205" t="str">
        <f t="shared" ref="H152:H161" si="201">CONCATENATE("BLW-",B152)</f>
        <v>BLW-W301224</v>
      </c>
      <c r="I152" s="204">
        <f>IF('Summary Sheet'!$M$4="Plywood",VLOOKUP($B152,'Pwood &amp; PB List'!$B$4:$V$158,10,FALSE),IF('Summary Sheet'!$M$4="PB w/ Wood Drawers",VLOOKUP($B152,'Pwood &amp; PB List'!$B$4:$V$158,14,FALSE),IF('Summary Sheet'!$M$4="PB w/ PB Drawers",VLOOKUP($B152,'Pwood &amp; PB List'!$B$4:$V$158,18,FALSE))))</f>
        <v>539.925</v>
      </c>
      <c r="J152" s="205" t="str">
        <f t="shared" ref="J152:J161" si="202">CONCATENATE("WEO-",B152)</f>
        <v>WEO-W301224</v>
      </c>
      <c r="K152" s="204">
        <f>IF('Summary Sheet'!$M$4="Plywood",VLOOKUP($B152,'Pwood &amp; PB List'!$B$4:$V$158,9,FALSE),IF('Summary Sheet'!$M$4="PB w/ Wood Drawers",VLOOKUP($B152,'Pwood &amp; PB List'!$B$4:$V$158,13,FALSE),IF('Summary Sheet'!$M$4="PB w/ PB Drawers",VLOOKUP($B152,'Pwood &amp; PB List'!$B$4:$V$158,17,FALSE))))</f>
        <v>557.98</v>
      </c>
      <c r="L152" s="205" t="str">
        <f t="shared" ref="L152:L161" si="203">CONCATENATE("GLG-",B152)</f>
        <v>GLG-W301224</v>
      </c>
      <c r="M152" s="204">
        <f>IF('Summary Sheet'!$M$4="Plywood",VLOOKUP($B152,'Pwood &amp; PB List'!$B$4:$V$158,12,FALSE),IF('Summary Sheet'!$M$4="PB w/ Wood Drawers",VLOOKUP($B152,'Pwood &amp; PB List'!$B$4:$V$158,16,FALSE),IF('Summary Sheet'!$M$4="PB w/ PB Drawers",VLOOKUP($B152,'Pwood &amp; PB List'!$B$4:$V$158,20,FALSE))))</f>
        <v>498.64</v>
      </c>
      <c r="N152" s="154" t="str">
        <f t="shared" ref="N152:N161" si="204">CONCATENATE("NAO-",B152)</f>
        <v>NAO-W301224</v>
      </c>
      <c r="O152" s="204">
        <f>IF('Summary Sheet'!$M$4="Plywood",VLOOKUP($B152,'Pwood &amp; PB List'!$B$4:$V$158,12,FALSE),IF('Summary Sheet'!$M$4="PB w/ Wood Drawers",VLOOKUP($B152,'Pwood &amp; PB List'!$B$4:$V$158,16,FALSE),IF('Summary Sheet'!$M$4="PB w/ PB Drawers",VLOOKUP($B152,'Pwood &amp; PB List'!$B$4:$V$158,20,FALSE))))</f>
        <v>498.64</v>
      </c>
      <c r="P152" s="154" t="str">
        <f t="shared" ref="P152:P161" si="205">CONCATENATE("WHO-",B152)</f>
        <v>WHO-W301224</v>
      </c>
      <c r="Q152" s="204">
        <f>IF('Summary Sheet'!$M$4="Plywood",VLOOKUP($B152,'Pwood &amp; PB List'!$B$4:$V$158,9,FALSE),IF('Summary Sheet'!$M$4="PB w/ Wood Drawers",VLOOKUP($B152,'Pwood &amp; PB List'!$B$4:$V$158,13,FALSE),IF('Summary Sheet'!$M$4="PB w/ PB Drawers",VLOOKUP($B152,'Pwood &amp; PB List'!$B$4:$V$158,17,FALSE))))</f>
        <v>557.98</v>
      </c>
      <c r="R152" s="154" t="str">
        <f t="shared" ref="R152:R161" si="206">CONCATENATE("MAW-",B152)</f>
        <v>MAW-W301224</v>
      </c>
      <c r="S152" s="204">
        <f>IF('Summary Sheet'!$M$4="Plywood",VLOOKUP($B152,'Pwood &amp; PB List'!$B$4:$V$158,9,FALSE),IF('Summary Sheet'!$M$4="PB w/ Wood Drawers",VLOOKUP($B152,'Pwood &amp; PB List'!$B$4:$V$158,13,FALSE),IF('Summary Sheet'!$M$4="PB w/ PB Drawers",VLOOKUP($B152,'Pwood &amp; PB List'!$B$4:$V$158,17,FALSE))))</f>
        <v>557.98</v>
      </c>
      <c r="T152" s="154" t="str">
        <f t="shared" ref="T152:T161" si="207">CONCATENATE("MAG-",B152)</f>
        <v>MAG-W301224</v>
      </c>
      <c r="U152" s="204">
        <f>IF('Summary Sheet'!$M$4="Plywood",VLOOKUP($B152,'Pwood &amp; PB List'!$B$4:$V$158,9,FALSE),IF('Summary Sheet'!$M$4="PB w/ Wood Drawers",VLOOKUP($B152,'Pwood &amp; PB List'!$B$4:$V$158,13,FALSE),IF('Summary Sheet'!$M$4="PB w/ PB Drawers",VLOOKUP($B152,'Pwood &amp; PB List'!$B$4:$V$158,17,FALSE))))</f>
        <v>557.98</v>
      </c>
      <c r="V152" s="154" t="str">
        <f t="shared" ref="V152:V161" si="208">CONCATENATE("MAB-",B152)</f>
        <v>MAB-W301224</v>
      </c>
      <c r="W152" s="204">
        <f>IF('Summary Sheet'!$M$4="Plywood",VLOOKUP($B152,'Pwood &amp; PB List'!$B$4:$V$158,9,FALSE),IF('Summary Sheet'!$M$4="PB w/ Wood Drawers",VLOOKUP($B152,'Pwood &amp; PB List'!$B$4:$V$158,13,FALSE),IF('Summary Sheet'!$M$4="PB w/ PB Drawers",VLOOKUP($B152,'Pwood &amp; PB List'!$B$4:$V$158,17,FALSE))))</f>
        <v>557.98</v>
      </c>
      <c r="X152" s="205" t="str">
        <f t="shared" ref="X152:X161" si="209">CONCATENATE("GLB-",B152)</f>
        <v>GLB-W301224</v>
      </c>
      <c r="Y152" s="153">
        <v>2.0</v>
      </c>
      <c r="Z152" s="154"/>
      <c r="AA152" s="154"/>
      <c r="AB152" s="154"/>
      <c r="AC152" s="154"/>
      <c r="AD152" s="139"/>
      <c r="AE152" s="139"/>
      <c r="AF152" s="139"/>
      <c r="AG152" s="139"/>
      <c r="AH152" s="139"/>
      <c r="AI152" s="139"/>
      <c r="AJ152" s="139"/>
      <c r="AK152" s="139"/>
      <c r="AL152" s="139"/>
      <c r="AM152" s="139"/>
      <c r="AN152" s="139"/>
      <c r="AO152" s="139"/>
      <c r="AP152" s="139"/>
      <c r="AQ152" s="139"/>
      <c r="AR152" s="139"/>
      <c r="AS152" s="139"/>
    </row>
    <row r="153" ht="14.25" customHeight="1">
      <c r="A153" s="202" t="s">
        <v>774</v>
      </c>
      <c r="B153" s="203" t="s">
        <v>775</v>
      </c>
      <c r="C153" s="204">
        <f>IF('Summary Sheet'!$M$4="Plywood",VLOOKUP($B153,'Pwood &amp; PB List'!$B$4:$V$158,9,FALSE),IF('Summary Sheet'!$M$4="PB w/ Wood Drawers",VLOOKUP($B153,'Pwood &amp; PB List'!$B$4:$V$158,13,FALSE),IF('Summary Sheet'!$M$4="PB w/ PB Drawers",VLOOKUP($B153,'Pwood &amp; PB List'!$B$4:$V$158,17,FALSE))))</f>
        <v>617.78</v>
      </c>
      <c r="D153" s="205" t="str">
        <f t="shared" si="199"/>
        <v>GLW-W301524</v>
      </c>
      <c r="E153" s="204">
        <f>IF('Summary Sheet'!$M$4="Plywood",VLOOKUP($B153,'Pwood &amp; PB List'!$B$4:$V$158,10,FALSE),IF('Summary Sheet'!$M$4="PB w/ Wood Drawers",VLOOKUP($B153,'Pwood &amp; PB List'!$B$4:$V$158,14,FALSE),IF('Summary Sheet'!$M$4="PB w/ PB Drawers",VLOOKUP($B153,'Pwood &amp; PB List'!$B$4:$V$158,18,FALSE))))</f>
        <v>595.01</v>
      </c>
      <c r="F153" s="205" t="str">
        <f t="shared" si="200"/>
        <v>SLO-W301524</v>
      </c>
      <c r="G153" s="204">
        <f>IF('Summary Sheet'!$M$4="Plywood",VLOOKUP($B153,'Pwood &amp; PB List'!$B$4:$V$158,11,FALSE),IF('Summary Sheet'!$M$4="PB w/ Wood Drawers",VLOOKUP($B153,'Pwood &amp; PB List'!$B$4:$V$158,15,FALSE),IF('Summary Sheet'!$M$4="PB w/ PB Drawers",VLOOKUP($B153,'Pwood &amp; PB List'!$B$4:$V$158,19,FALSE))))</f>
        <v>570.745</v>
      </c>
      <c r="H153" s="205" t="str">
        <f t="shared" si="201"/>
        <v>BLW-W301524</v>
      </c>
      <c r="I153" s="204">
        <f>IF('Summary Sheet'!$M$4="Plywood",VLOOKUP($B153,'Pwood &amp; PB List'!$B$4:$V$158,10,FALSE),IF('Summary Sheet'!$M$4="PB w/ Wood Drawers",VLOOKUP($B153,'Pwood &amp; PB List'!$B$4:$V$158,14,FALSE),IF('Summary Sheet'!$M$4="PB w/ PB Drawers",VLOOKUP($B153,'Pwood &amp; PB List'!$B$4:$V$158,18,FALSE))))</f>
        <v>595.01</v>
      </c>
      <c r="J153" s="205" t="str">
        <f t="shared" si="202"/>
        <v>WEO-W301524</v>
      </c>
      <c r="K153" s="204">
        <f>IF('Summary Sheet'!$M$4="Plywood",VLOOKUP($B153,'Pwood &amp; PB List'!$B$4:$V$158,9,FALSE),IF('Summary Sheet'!$M$4="PB w/ Wood Drawers",VLOOKUP($B153,'Pwood &amp; PB List'!$B$4:$V$158,13,FALSE),IF('Summary Sheet'!$M$4="PB w/ PB Drawers",VLOOKUP($B153,'Pwood &amp; PB List'!$B$4:$V$158,17,FALSE))))</f>
        <v>617.78</v>
      </c>
      <c r="L153" s="205" t="str">
        <f t="shared" si="203"/>
        <v>GLG-W301524</v>
      </c>
      <c r="M153" s="204">
        <f>IF('Summary Sheet'!$M$4="Plywood",VLOOKUP($B153,'Pwood &amp; PB List'!$B$4:$V$158,12,FALSE),IF('Summary Sheet'!$M$4="PB w/ Wood Drawers",VLOOKUP($B153,'Pwood &amp; PB List'!$B$4:$V$158,16,FALSE),IF('Summary Sheet'!$M$4="PB w/ PB Drawers",VLOOKUP($B153,'Pwood &amp; PB List'!$B$4:$V$158,20,FALSE))))</f>
        <v>543.49</v>
      </c>
      <c r="N153" s="154" t="str">
        <f t="shared" si="204"/>
        <v>NAO-W301524</v>
      </c>
      <c r="O153" s="204">
        <f>IF('Summary Sheet'!$M$4="Plywood",VLOOKUP($B153,'Pwood &amp; PB List'!$B$4:$V$158,12,FALSE),IF('Summary Sheet'!$M$4="PB w/ Wood Drawers",VLOOKUP($B153,'Pwood &amp; PB List'!$B$4:$V$158,16,FALSE),IF('Summary Sheet'!$M$4="PB w/ PB Drawers",VLOOKUP($B153,'Pwood &amp; PB List'!$B$4:$V$158,20,FALSE))))</f>
        <v>543.49</v>
      </c>
      <c r="P153" s="154" t="str">
        <f t="shared" si="205"/>
        <v>WHO-W301524</v>
      </c>
      <c r="Q153" s="204">
        <f>IF('Summary Sheet'!$M$4="Plywood",VLOOKUP($B153,'Pwood &amp; PB List'!$B$4:$V$158,9,FALSE),IF('Summary Sheet'!$M$4="PB w/ Wood Drawers",VLOOKUP($B153,'Pwood &amp; PB List'!$B$4:$V$158,13,FALSE),IF('Summary Sheet'!$M$4="PB w/ PB Drawers",VLOOKUP($B153,'Pwood &amp; PB List'!$B$4:$V$158,17,FALSE))))</f>
        <v>617.78</v>
      </c>
      <c r="R153" s="154" t="str">
        <f t="shared" si="206"/>
        <v>MAW-W301524</v>
      </c>
      <c r="S153" s="204">
        <f>IF('Summary Sheet'!$M$4="Plywood",VLOOKUP($B153,'Pwood &amp; PB List'!$B$4:$V$158,9,FALSE),IF('Summary Sheet'!$M$4="PB w/ Wood Drawers",VLOOKUP($B153,'Pwood &amp; PB List'!$B$4:$V$158,13,FALSE),IF('Summary Sheet'!$M$4="PB w/ PB Drawers",VLOOKUP($B153,'Pwood &amp; PB List'!$B$4:$V$158,17,FALSE))))</f>
        <v>617.78</v>
      </c>
      <c r="T153" s="154" t="str">
        <f t="shared" si="207"/>
        <v>MAG-W301524</v>
      </c>
      <c r="U153" s="204">
        <f>IF('Summary Sheet'!$M$4="Plywood",VLOOKUP($B153,'Pwood &amp; PB List'!$B$4:$V$158,9,FALSE),IF('Summary Sheet'!$M$4="PB w/ Wood Drawers",VLOOKUP($B153,'Pwood &amp; PB List'!$B$4:$V$158,13,FALSE),IF('Summary Sheet'!$M$4="PB w/ PB Drawers",VLOOKUP($B153,'Pwood &amp; PB List'!$B$4:$V$158,17,FALSE))))</f>
        <v>617.78</v>
      </c>
      <c r="V153" s="154" t="str">
        <f t="shared" si="208"/>
        <v>MAB-W301524</v>
      </c>
      <c r="W153" s="204">
        <f>IF('Summary Sheet'!$M$4="Plywood",VLOOKUP($B153,'Pwood &amp; PB List'!$B$4:$V$158,9,FALSE),IF('Summary Sheet'!$M$4="PB w/ Wood Drawers",VLOOKUP($B153,'Pwood &amp; PB List'!$B$4:$V$158,13,FALSE),IF('Summary Sheet'!$M$4="PB w/ PB Drawers",VLOOKUP($B153,'Pwood &amp; PB List'!$B$4:$V$158,17,FALSE))))</f>
        <v>617.78</v>
      </c>
      <c r="X153" s="205" t="str">
        <f t="shared" si="209"/>
        <v>GLB-W301524</v>
      </c>
      <c r="Y153" s="153">
        <v>2.0</v>
      </c>
      <c r="Z153" s="154"/>
      <c r="AA153" s="154"/>
      <c r="AB153" s="154"/>
      <c r="AC153" s="154"/>
      <c r="AD153" s="139"/>
      <c r="AE153" s="139"/>
      <c r="AF153" s="139"/>
      <c r="AG153" s="139"/>
      <c r="AH153" s="139"/>
      <c r="AI153" s="139"/>
      <c r="AJ153" s="139"/>
      <c r="AK153" s="139"/>
      <c r="AL153" s="139"/>
      <c r="AM153" s="139"/>
      <c r="AN153" s="139"/>
      <c r="AO153" s="139"/>
      <c r="AP153" s="139"/>
      <c r="AQ153" s="139"/>
      <c r="AR153" s="139"/>
      <c r="AS153" s="139"/>
    </row>
    <row r="154" ht="14.25" customHeight="1">
      <c r="A154" s="202" t="s">
        <v>776</v>
      </c>
      <c r="B154" s="203" t="s">
        <v>777</v>
      </c>
      <c r="C154" s="204">
        <f>IF('Summary Sheet'!$M$4="Plywood",VLOOKUP($B154,'Pwood &amp; PB List'!$B$4:$V$158,9,FALSE),IF('Summary Sheet'!$M$4="PB w/ Wood Drawers",VLOOKUP($B154,'Pwood &amp; PB List'!$B$4:$V$158,13,FALSE),IF('Summary Sheet'!$M$4="PB w/ PB Drawers",VLOOKUP($B154,'Pwood &amp; PB List'!$B$4:$V$158,17,FALSE))))</f>
        <v>677.58</v>
      </c>
      <c r="D154" s="205" t="str">
        <f t="shared" si="199"/>
        <v>GLW-W301824</v>
      </c>
      <c r="E154" s="204">
        <f>IF('Summary Sheet'!$M$4="Plywood",VLOOKUP($B154,'Pwood &amp; PB List'!$B$4:$V$158,10,FALSE),IF('Summary Sheet'!$M$4="PB w/ Wood Drawers",VLOOKUP($B154,'Pwood &amp; PB List'!$B$4:$V$158,14,FALSE),IF('Summary Sheet'!$M$4="PB w/ PB Drawers",VLOOKUP($B154,'Pwood &amp; PB List'!$B$4:$V$158,18,FALSE))))</f>
        <v>650.21</v>
      </c>
      <c r="F154" s="205" t="str">
        <f t="shared" si="200"/>
        <v>SLO-W301824</v>
      </c>
      <c r="G154" s="204">
        <f>IF('Summary Sheet'!$M$4="Plywood",VLOOKUP($B154,'Pwood &amp; PB List'!$B$4:$V$158,11,FALSE),IF('Summary Sheet'!$M$4="PB w/ Wood Drawers",VLOOKUP($B154,'Pwood &amp; PB List'!$B$4:$V$158,15,FALSE),IF('Summary Sheet'!$M$4="PB w/ PB Drawers",VLOOKUP($B154,'Pwood &amp; PB List'!$B$4:$V$158,19,FALSE))))</f>
        <v>621.115</v>
      </c>
      <c r="H154" s="205" t="str">
        <f t="shared" si="201"/>
        <v>BLW-W301824</v>
      </c>
      <c r="I154" s="204">
        <f>IF('Summary Sheet'!$M$4="Plywood",VLOOKUP($B154,'Pwood &amp; PB List'!$B$4:$V$158,10,FALSE),IF('Summary Sheet'!$M$4="PB w/ Wood Drawers",VLOOKUP($B154,'Pwood &amp; PB List'!$B$4:$V$158,14,FALSE),IF('Summary Sheet'!$M$4="PB w/ PB Drawers",VLOOKUP($B154,'Pwood &amp; PB List'!$B$4:$V$158,18,FALSE))))</f>
        <v>650.21</v>
      </c>
      <c r="J154" s="205" t="str">
        <f t="shared" si="202"/>
        <v>WEO-W301824</v>
      </c>
      <c r="K154" s="204">
        <f>IF('Summary Sheet'!$M$4="Plywood",VLOOKUP($B154,'Pwood &amp; PB List'!$B$4:$V$158,9,FALSE),IF('Summary Sheet'!$M$4="PB w/ Wood Drawers",VLOOKUP($B154,'Pwood &amp; PB List'!$B$4:$V$158,13,FALSE),IF('Summary Sheet'!$M$4="PB w/ PB Drawers",VLOOKUP($B154,'Pwood &amp; PB List'!$B$4:$V$158,17,FALSE))))</f>
        <v>677.58</v>
      </c>
      <c r="L154" s="205" t="str">
        <f t="shared" si="203"/>
        <v>GLG-W301824</v>
      </c>
      <c r="M154" s="204">
        <f>IF('Summary Sheet'!$M$4="Plywood",VLOOKUP($B154,'Pwood &amp; PB List'!$B$4:$V$158,12,FALSE),IF('Summary Sheet'!$M$4="PB w/ Wood Drawers",VLOOKUP($B154,'Pwood &amp; PB List'!$B$4:$V$158,16,FALSE),IF('Summary Sheet'!$M$4="PB w/ PB Drawers",VLOOKUP($B154,'Pwood &amp; PB List'!$B$4:$V$158,20,FALSE))))</f>
        <v>588.225</v>
      </c>
      <c r="N154" s="154" t="str">
        <f t="shared" si="204"/>
        <v>NAO-W301824</v>
      </c>
      <c r="O154" s="204">
        <f>IF('Summary Sheet'!$M$4="Plywood",VLOOKUP($B154,'Pwood &amp; PB List'!$B$4:$V$158,12,FALSE),IF('Summary Sheet'!$M$4="PB w/ Wood Drawers",VLOOKUP($B154,'Pwood &amp; PB List'!$B$4:$V$158,16,FALSE),IF('Summary Sheet'!$M$4="PB w/ PB Drawers",VLOOKUP($B154,'Pwood &amp; PB List'!$B$4:$V$158,20,FALSE))))</f>
        <v>588.225</v>
      </c>
      <c r="P154" s="154" t="str">
        <f t="shared" si="205"/>
        <v>WHO-W301824</v>
      </c>
      <c r="Q154" s="204">
        <f>IF('Summary Sheet'!$M$4="Plywood",VLOOKUP($B154,'Pwood &amp; PB List'!$B$4:$V$158,9,FALSE),IF('Summary Sheet'!$M$4="PB w/ Wood Drawers",VLOOKUP($B154,'Pwood &amp; PB List'!$B$4:$V$158,13,FALSE),IF('Summary Sheet'!$M$4="PB w/ PB Drawers",VLOOKUP($B154,'Pwood &amp; PB List'!$B$4:$V$158,17,FALSE))))</f>
        <v>677.58</v>
      </c>
      <c r="R154" s="154" t="str">
        <f t="shared" si="206"/>
        <v>MAW-W301824</v>
      </c>
      <c r="S154" s="204">
        <f>IF('Summary Sheet'!$M$4="Plywood",VLOOKUP($B154,'Pwood &amp; PB List'!$B$4:$V$158,9,FALSE),IF('Summary Sheet'!$M$4="PB w/ Wood Drawers",VLOOKUP($B154,'Pwood &amp; PB List'!$B$4:$V$158,13,FALSE),IF('Summary Sheet'!$M$4="PB w/ PB Drawers",VLOOKUP($B154,'Pwood &amp; PB List'!$B$4:$V$158,17,FALSE))))</f>
        <v>677.58</v>
      </c>
      <c r="T154" s="154" t="str">
        <f t="shared" si="207"/>
        <v>MAG-W301824</v>
      </c>
      <c r="U154" s="204">
        <f>IF('Summary Sheet'!$M$4="Plywood",VLOOKUP($B154,'Pwood &amp; PB List'!$B$4:$V$158,9,FALSE),IF('Summary Sheet'!$M$4="PB w/ Wood Drawers",VLOOKUP($B154,'Pwood &amp; PB List'!$B$4:$V$158,13,FALSE),IF('Summary Sheet'!$M$4="PB w/ PB Drawers",VLOOKUP($B154,'Pwood &amp; PB List'!$B$4:$V$158,17,FALSE))))</f>
        <v>677.58</v>
      </c>
      <c r="V154" s="154" t="str">
        <f t="shared" si="208"/>
        <v>MAB-W301824</v>
      </c>
      <c r="W154" s="204">
        <f>IF('Summary Sheet'!$M$4="Plywood",VLOOKUP($B154,'Pwood &amp; PB List'!$B$4:$V$158,9,FALSE),IF('Summary Sheet'!$M$4="PB w/ Wood Drawers",VLOOKUP($B154,'Pwood &amp; PB List'!$B$4:$V$158,13,FALSE),IF('Summary Sheet'!$M$4="PB w/ PB Drawers",VLOOKUP($B154,'Pwood &amp; PB List'!$B$4:$V$158,17,FALSE))))</f>
        <v>677.58</v>
      </c>
      <c r="X154" s="205" t="str">
        <f t="shared" si="209"/>
        <v>GLB-W301824</v>
      </c>
      <c r="Y154" s="153">
        <v>2.0</v>
      </c>
      <c r="Z154" s="154"/>
      <c r="AA154" s="154"/>
      <c r="AB154" s="154"/>
      <c r="AC154" s="154"/>
      <c r="AD154" s="139"/>
      <c r="AE154" s="139"/>
      <c r="AF154" s="139"/>
      <c r="AG154" s="139"/>
      <c r="AH154" s="139"/>
      <c r="AI154" s="139"/>
      <c r="AJ154" s="139"/>
      <c r="AK154" s="139"/>
      <c r="AL154" s="139"/>
      <c r="AM154" s="139"/>
      <c r="AN154" s="139"/>
      <c r="AO154" s="139"/>
      <c r="AP154" s="139"/>
      <c r="AQ154" s="139"/>
      <c r="AR154" s="139"/>
      <c r="AS154" s="139"/>
    </row>
    <row r="155" ht="14.25" customHeight="1">
      <c r="A155" s="202" t="s">
        <v>778</v>
      </c>
      <c r="B155" s="203" t="s">
        <v>779</v>
      </c>
      <c r="C155" s="204">
        <f>IF('Summary Sheet'!$M$4="Plywood",VLOOKUP($B155,'Pwood &amp; PB List'!$B$4:$V$158,9,FALSE),IF('Summary Sheet'!$M$4="PB w/ Wood Drawers",VLOOKUP($B155,'Pwood &amp; PB List'!$B$4:$V$158,13,FALSE),IF('Summary Sheet'!$M$4="PB w/ PB Drawers",VLOOKUP($B155,'Pwood &amp; PB List'!$B$4:$V$158,17,FALSE))))</f>
        <v>737.265</v>
      </c>
      <c r="D155" s="205" t="str">
        <f t="shared" si="199"/>
        <v>GLW-W302124</v>
      </c>
      <c r="E155" s="204">
        <f>IF('Summary Sheet'!$M$4="Plywood",VLOOKUP($B155,'Pwood &amp; PB List'!$B$4:$V$158,10,FALSE),IF('Summary Sheet'!$M$4="PB w/ Wood Drawers",VLOOKUP($B155,'Pwood &amp; PB List'!$B$4:$V$158,14,FALSE),IF('Summary Sheet'!$M$4="PB w/ PB Drawers",VLOOKUP($B155,'Pwood &amp; PB List'!$B$4:$V$158,18,FALSE))))</f>
        <v>705.295</v>
      </c>
      <c r="F155" s="205" t="str">
        <f t="shared" si="200"/>
        <v>SLO-W302124</v>
      </c>
      <c r="G155" s="204">
        <f>IF('Summary Sheet'!$M$4="Plywood",VLOOKUP($B155,'Pwood &amp; PB List'!$B$4:$V$158,11,FALSE),IF('Summary Sheet'!$M$4="PB w/ Wood Drawers",VLOOKUP($B155,'Pwood &amp; PB List'!$B$4:$V$158,15,FALSE),IF('Summary Sheet'!$M$4="PB w/ PB Drawers",VLOOKUP($B155,'Pwood &amp; PB List'!$B$4:$V$158,19,FALSE))))</f>
        <v>671.255</v>
      </c>
      <c r="H155" s="205" t="str">
        <f t="shared" si="201"/>
        <v>BLW-W302124</v>
      </c>
      <c r="I155" s="204">
        <f>IF('Summary Sheet'!$M$4="Plywood",VLOOKUP($B155,'Pwood &amp; PB List'!$B$4:$V$158,10,FALSE),IF('Summary Sheet'!$M$4="PB w/ Wood Drawers",VLOOKUP($B155,'Pwood &amp; PB List'!$B$4:$V$158,14,FALSE),IF('Summary Sheet'!$M$4="PB w/ PB Drawers",VLOOKUP($B155,'Pwood &amp; PB List'!$B$4:$V$158,18,FALSE))))</f>
        <v>705.295</v>
      </c>
      <c r="J155" s="205" t="str">
        <f t="shared" si="202"/>
        <v>WEO-W302124</v>
      </c>
      <c r="K155" s="204">
        <f>IF('Summary Sheet'!$M$4="Plywood",VLOOKUP($B155,'Pwood &amp; PB List'!$B$4:$V$158,9,FALSE),IF('Summary Sheet'!$M$4="PB w/ Wood Drawers",VLOOKUP($B155,'Pwood &amp; PB List'!$B$4:$V$158,13,FALSE),IF('Summary Sheet'!$M$4="PB w/ PB Drawers",VLOOKUP($B155,'Pwood &amp; PB List'!$B$4:$V$158,17,FALSE))))</f>
        <v>737.265</v>
      </c>
      <c r="L155" s="205" t="str">
        <f t="shared" si="203"/>
        <v>GLG-W302124</v>
      </c>
      <c r="M155" s="204">
        <f>IF('Summary Sheet'!$M$4="Plywood",VLOOKUP($B155,'Pwood &amp; PB List'!$B$4:$V$158,12,FALSE),IF('Summary Sheet'!$M$4="PB w/ Wood Drawers",VLOOKUP($B155,'Pwood &amp; PB List'!$B$4:$V$158,16,FALSE),IF('Summary Sheet'!$M$4="PB w/ PB Drawers",VLOOKUP($B155,'Pwood &amp; PB List'!$B$4:$V$158,20,FALSE))))</f>
        <v>632.96</v>
      </c>
      <c r="N155" s="154" t="str">
        <f t="shared" si="204"/>
        <v>NAO-W302124</v>
      </c>
      <c r="O155" s="204">
        <f>IF('Summary Sheet'!$M$4="Plywood",VLOOKUP($B155,'Pwood &amp; PB List'!$B$4:$V$158,12,FALSE),IF('Summary Sheet'!$M$4="PB w/ Wood Drawers",VLOOKUP($B155,'Pwood &amp; PB List'!$B$4:$V$158,16,FALSE),IF('Summary Sheet'!$M$4="PB w/ PB Drawers",VLOOKUP($B155,'Pwood &amp; PB List'!$B$4:$V$158,20,FALSE))))</f>
        <v>632.96</v>
      </c>
      <c r="P155" s="154" t="str">
        <f t="shared" si="205"/>
        <v>WHO-W302124</v>
      </c>
      <c r="Q155" s="204">
        <f>IF('Summary Sheet'!$M$4="Plywood",VLOOKUP($B155,'Pwood &amp; PB List'!$B$4:$V$158,9,FALSE),IF('Summary Sheet'!$M$4="PB w/ Wood Drawers",VLOOKUP($B155,'Pwood &amp; PB List'!$B$4:$V$158,13,FALSE),IF('Summary Sheet'!$M$4="PB w/ PB Drawers",VLOOKUP($B155,'Pwood &amp; PB List'!$B$4:$V$158,17,FALSE))))</f>
        <v>737.265</v>
      </c>
      <c r="R155" s="154" t="str">
        <f t="shared" si="206"/>
        <v>MAW-W302124</v>
      </c>
      <c r="S155" s="204">
        <f>IF('Summary Sheet'!$M$4="Plywood",VLOOKUP($B155,'Pwood &amp; PB List'!$B$4:$V$158,9,FALSE),IF('Summary Sheet'!$M$4="PB w/ Wood Drawers",VLOOKUP($B155,'Pwood &amp; PB List'!$B$4:$V$158,13,FALSE),IF('Summary Sheet'!$M$4="PB w/ PB Drawers",VLOOKUP($B155,'Pwood &amp; PB List'!$B$4:$V$158,17,FALSE))))</f>
        <v>737.265</v>
      </c>
      <c r="T155" s="154" t="str">
        <f t="shared" si="207"/>
        <v>MAG-W302124</v>
      </c>
      <c r="U155" s="204">
        <f>IF('Summary Sheet'!$M$4="Plywood",VLOOKUP($B155,'Pwood &amp; PB List'!$B$4:$V$158,9,FALSE),IF('Summary Sheet'!$M$4="PB w/ Wood Drawers",VLOOKUP($B155,'Pwood &amp; PB List'!$B$4:$V$158,13,FALSE),IF('Summary Sheet'!$M$4="PB w/ PB Drawers",VLOOKUP($B155,'Pwood &amp; PB List'!$B$4:$V$158,17,FALSE))))</f>
        <v>737.265</v>
      </c>
      <c r="V155" s="154" t="str">
        <f t="shared" si="208"/>
        <v>MAB-W302124</v>
      </c>
      <c r="W155" s="204">
        <f>IF('Summary Sheet'!$M$4="Plywood",VLOOKUP($B155,'Pwood &amp; PB List'!$B$4:$V$158,9,FALSE),IF('Summary Sheet'!$M$4="PB w/ Wood Drawers",VLOOKUP($B155,'Pwood &amp; PB List'!$B$4:$V$158,13,FALSE),IF('Summary Sheet'!$M$4="PB w/ PB Drawers",VLOOKUP($B155,'Pwood &amp; PB List'!$B$4:$V$158,17,FALSE))))</f>
        <v>737.265</v>
      </c>
      <c r="X155" s="205" t="str">
        <f t="shared" si="209"/>
        <v>GLB-W302124</v>
      </c>
      <c r="Y155" s="153">
        <v>2.0</v>
      </c>
      <c r="Z155" s="154"/>
      <c r="AA155" s="154"/>
      <c r="AB155" s="154"/>
      <c r="AC155" s="154"/>
      <c r="AD155" s="139"/>
      <c r="AE155" s="139"/>
      <c r="AF155" s="139"/>
      <c r="AG155" s="139"/>
      <c r="AH155" s="139"/>
      <c r="AI155" s="139"/>
      <c r="AJ155" s="139"/>
      <c r="AK155" s="139"/>
      <c r="AL155" s="139"/>
      <c r="AM155" s="139"/>
      <c r="AN155" s="139"/>
      <c r="AO155" s="139"/>
      <c r="AP155" s="139"/>
      <c r="AQ155" s="139"/>
      <c r="AR155" s="139"/>
      <c r="AS155" s="139"/>
    </row>
    <row r="156" ht="14.25" customHeight="1">
      <c r="A156" s="202" t="s">
        <v>780</v>
      </c>
      <c r="B156" s="203" t="s">
        <v>781</v>
      </c>
      <c r="C156" s="204">
        <f>IF('Summary Sheet'!$M$4="Plywood",VLOOKUP($B156,'Pwood &amp; PB List'!$B$4:$V$158,9,FALSE),IF('Summary Sheet'!$M$4="PB w/ Wood Drawers",VLOOKUP($B156,'Pwood &amp; PB List'!$B$4:$V$158,13,FALSE),IF('Summary Sheet'!$M$4="PB w/ PB Drawers",VLOOKUP($B156,'Pwood &amp; PB List'!$B$4:$V$158,17,FALSE))))</f>
        <v>916.55</v>
      </c>
      <c r="D156" s="205" t="str">
        <f t="shared" si="199"/>
        <v>GLW-W302424</v>
      </c>
      <c r="E156" s="204">
        <f>IF('Summary Sheet'!$M$4="Plywood",VLOOKUP($B156,'Pwood &amp; PB List'!$B$4:$V$158,10,FALSE),IF('Summary Sheet'!$M$4="PB w/ Wood Drawers",VLOOKUP($B156,'Pwood &amp; PB List'!$B$4:$V$158,14,FALSE),IF('Summary Sheet'!$M$4="PB w/ PB Drawers",VLOOKUP($B156,'Pwood &amp; PB List'!$B$4:$V$158,18,FALSE))))</f>
        <v>880.095</v>
      </c>
      <c r="F156" s="205" t="str">
        <f t="shared" si="200"/>
        <v>SLO-W302424</v>
      </c>
      <c r="G156" s="204">
        <f>IF('Summary Sheet'!$M$4="Plywood",VLOOKUP($B156,'Pwood &amp; PB List'!$B$4:$V$158,11,FALSE),IF('Summary Sheet'!$M$4="PB w/ Wood Drawers",VLOOKUP($B156,'Pwood &amp; PB List'!$B$4:$V$158,15,FALSE),IF('Summary Sheet'!$M$4="PB w/ PB Drawers",VLOOKUP($B156,'Pwood &amp; PB List'!$B$4:$V$158,19,FALSE))))</f>
        <v>841.11</v>
      </c>
      <c r="H156" s="205" t="str">
        <f t="shared" si="201"/>
        <v>BLW-W302424</v>
      </c>
      <c r="I156" s="204">
        <f>IF('Summary Sheet'!$M$4="Plywood",VLOOKUP($B156,'Pwood &amp; PB List'!$B$4:$V$158,10,FALSE),IF('Summary Sheet'!$M$4="PB w/ Wood Drawers",VLOOKUP($B156,'Pwood &amp; PB List'!$B$4:$V$158,14,FALSE),IF('Summary Sheet'!$M$4="PB w/ PB Drawers",VLOOKUP($B156,'Pwood &amp; PB List'!$B$4:$V$158,18,FALSE))))</f>
        <v>880.095</v>
      </c>
      <c r="J156" s="205" t="str">
        <f t="shared" si="202"/>
        <v>WEO-W302424</v>
      </c>
      <c r="K156" s="204">
        <f>IF('Summary Sheet'!$M$4="Plywood",VLOOKUP($B156,'Pwood &amp; PB List'!$B$4:$V$158,9,FALSE),IF('Summary Sheet'!$M$4="PB w/ Wood Drawers",VLOOKUP($B156,'Pwood &amp; PB List'!$B$4:$V$158,13,FALSE),IF('Summary Sheet'!$M$4="PB w/ PB Drawers",VLOOKUP($B156,'Pwood &amp; PB List'!$B$4:$V$158,17,FALSE))))</f>
        <v>916.55</v>
      </c>
      <c r="L156" s="205" t="str">
        <f t="shared" si="203"/>
        <v>GLG-W302424</v>
      </c>
      <c r="M156" s="204">
        <f>IF('Summary Sheet'!$M$4="Plywood",VLOOKUP($B156,'Pwood &amp; PB List'!$B$4:$V$158,12,FALSE),IF('Summary Sheet'!$M$4="PB w/ Wood Drawers",VLOOKUP($B156,'Pwood &amp; PB List'!$B$4:$V$158,16,FALSE),IF('Summary Sheet'!$M$4="PB w/ PB Drawers",VLOOKUP($B156,'Pwood &amp; PB List'!$B$4:$V$158,20,FALSE))))</f>
        <v>797.295</v>
      </c>
      <c r="N156" s="154" t="str">
        <f t="shared" si="204"/>
        <v>NAO-W302424</v>
      </c>
      <c r="O156" s="204">
        <f>IF('Summary Sheet'!$M$4="Plywood",VLOOKUP($B156,'Pwood &amp; PB List'!$B$4:$V$158,12,FALSE),IF('Summary Sheet'!$M$4="PB w/ Wood Drawers",VLOOKUP($B156,'Pwood &amp; PB List'!$B$4:$V$158,16,FALSE),IF('Summary Sheet'!$M$4="PB w/ PB Drawers",VLOOKUP($B156,'Pwood &amp; PB List'!$B$4:$V$158,20,FALSE))))</f>
        <v>797.295</v>
      </c>
      <c r="P156" s="154" t="str">
        <f t="shared" si="205"/>
        <v>WHO-W302424</v>
      </c>
      <c r="Q156" s="204">
        <f>IF('Summary Sheet'!$M$4="Plywood",VLOOKUP($B156,'Pwood &amp; PB List'!$B$4:$V$158,9,FALSE),IF('Summary Sheet'!$M$4="PB w/ Wood Drawers",VLOOKUP($B156,'Pwood &amp; PB List'!$B$4:$V$158,13,FALSE),IF('Summary Sheet'!$M$4="PB w/ PB Drawers",VLOOKUP($B156,'Pwood &amp; PB List'!$B$4:$V$158,17,FALSE))))</f>
        <v>916.55</v>
      </c>
      <c r="R156" s="154" t="str">
        <f t="shared" si="206"/>
        <v>MAW-W302424</v>
      </c>
      <c r="S156" s="204">
        <f>IF('Summary Sheet'!$M$4="Plywood",VLOOKUP($B156,'Pwood &amp; PB List'!$B$4:$V$158,9,FALSE),IF('Summary Sheet'!$M$4="PB w/ Wood Drawers",VLOOKUP($B156,'Pwood &amp; PB List'!$B$4:$V$158,13,FALSE),IF('Summary Sheet'!$M$4="PB w/ PB Drawers",VLOOKUP($B156,'Pwood &amp; PB List'!$B$4:$V$158,17,FALSE))))</f>
        <v>916.55</v>
      </c>
      <c r="T156" s="154" t="str">
        <f t="shared" si="207"/>
        <v>MAG-W302424</v>
      </c>
      <c r="U156" s="204">
        <f>IF('Summary Sheet'!$M$4="Plywood",VLOOKUP($B156,'Pwood &amp; PB List'!$B$4:$V$158,9,FALSE),IF('Summary Sheet'!$M$4="PB w/ Wood Drawers",VLOOKUP($B156,'Pwood &amp; PB List'!$B$4:$V$158,13,FALSE),IF('Summary Sheet'!$M$4="PB w/ PB Drawers",VLOOKUP($B156,'Pwood &amp; PB List'!$B$4:$V$158,17,FALSE))))</f>
        <v>916.55</v>
      </c>
      <c r="V156" s="154" t="str">
        <f t="shared" si="208"/>
        <v>MAB-W302424</v>
      </c>
      <c r="W156" s="204">
        <f>IF('Summary Sheet'!$M$4="Plywood",VLOOKUP($B156,'Pwood &amp; PB List'!$B$4:$V$158,9,FALSE),IF('Summary Sheet'!$M$4="PB w/ Wood Drawers",VLOOKUP($B156,'Pwood &amp; PB List'!$B$4:$V$158,13,FALSE),IF('Summary Sheet'!$M$4="PB w/ PB Drawers",VLOOKUP($B156,'Pwood &amp; PB List'!$B$4:$V$158,17,FALSE))))</f>
        <v>916.55</v>
      </c>
      <c r="X156" s="205" t="str">
        <f t="shared" si="209"/>
        <v>GLB-W302424</v>
      </c>
      <c r="Y156" s="153">
        <v>2.0</v>
      </c>
      <c r="Z156" s="154"/>
      <c r="AA156" s="154"/>
      <c r="AB156" s="154"/>
      <c r="AC156" s="154"/>
      <c r="AD156" s="139"/>
      <c r="AE156" s="139"/>
      <c r="AF156" s="139"/>
      <c r="AG156" s="139"/>
      <c r="AH156" s="139"/>
      <c r="AI156" s="139"/>
      <c r="AJ156" s="139"/>
      <c r="AK156" s="139"/>
      <c r="AL156" s="139"/>
      <c r="AM156" s="139"/>
      <c r="AN156" s="139"/>
      <c r="AO156" s="139"/>
      <c r="AP156" s="139"/>
      <c r="AQ156" s="139"/>
      <c r="AR156" s="139"/>
      <c r="AS156" s="139"/>
    </row>
    <row r="157" ht="14.25" customHeight="1">
      <c r="A157" s="202" t="s">
        <v>782</v>
      </c>
      <c r="B157" s="203" t="s">
        <v>310</v>
      </c>
      <c r="C157" s="204">
        <f>IF('Summary Sheet'!$M$4="Plywood",VLOOKUP($B157,'Pwood &amp; PB List'!$B$4:$V$158,9,FALSE),IF('Summary Sheet'!$M$4="PB w/ Wood Drawers",VLOOKUP($B157,'Pwood &amp; PB List'!$B$4:$V$158,13,FALSE),IF('Summary Sheet'!$M$4="PB w/ PB Drawers",VLOOKUP($B157,'Pwood &amp; PB List'!$B$4:$V$158,17,FALSE))))</f>
        <v>644.23</v>
      </c>
      <c r="D157" s="205" t="str">
        <f t="shared" si="199"/>
        <v>GLW-W361224</v>
      </c>
      <c r="E157" s="204">
        <f>IF('Summary Sheet'!$M$4="Plywood",VLOOKUP($B157,'Pwood &amp; PB List'!$B$4:$V$158,10,FALSE),IF('Summary Sheet'!$M$4="PB w/ Wood Drawers",VLOOKUP($B157,'Pwood &amp; PB List'!$B$4:$V$158,14,FALSE),IF('Summary Sheet'!$M$4="PB w/ PB Drawers",VLOOKUP($B157,'Pwood &amp; PB List'!$B$4:$V$158,18,FALSE))))</f>
        <v>622.38</v>
      </c>
      <c r="F157" s="205" t="str">
        <f t="shared" si="200"/>
        <v>SLO-W361224</v>
      </c>
      <c r="G157" s="204">
        <f>IF('Summary Sheet'!$M$4="Plywood",VLOOKUP($B157,'Pwood &amp; PB List'!$B$4:$V$158,11,FALSE),IF('Summary Sheet'!$M$4="PB w/ Wood Drawers",VLOOKUP($B157,'Pwood &amp; PB List'!$B$4:$V$158,15,FALSE),IF('Summary Sheet'!$M$4="PB w/ PB Drawers",VLOOKUP($B157,'Pwood &amp; PB List'!$B$4:$V$158,19,FALSE))))</f>
        <v>599.15</v>
      </c>
      <c r="H157" s="205" t="str">
        <f t="shared" si="201"/>
        <v>BLW-W361224</v>
      </c>
      <c r="I157" s="204">
        <f>IF('Summary Sheet'!$M$4="Plywood",VLOOKUP($B157,'Pwood &amp; PB List'!$B$4:$V$158,10,FALSE),IF('Summary Sheet'!$M$4="PB w/ Wood Drawers",VLOOKUP($B157,'Pwood &amp; PB List'!$B$4:$V$158,14,FALSE),IF('Summary Sheet'!$M$4="PB w/ PB Drawers",VLOOKUP($B157,'Pwood &amp; PB List'!$B$4:$V$158,18,FALSE))))</f>
        <v>622.38</v>
      </c>
      <c r="J157" s="205" t="str">
        <f t="shared" si="202"/>
        <v>WEO-W361224</v>
      </c>
      <c r="K157" s="204">
        <f>IF('Summary Sheet'!$M$4="Plywood",VLOOKUP($B157,'Pwood &amp; PB List'!$B$4:$V$158,9,FALSE),IF('Summary Sheet'!$M$4="PB w/ Wood Drawers",VLOOKUP($B157,'Pwood &amp; PB List'!$B$4:$V$158,13,FALSE),IF('Summary Sheet'!$M$4="PB w/ PB Drawers",VLOOKUP($B157,'Pwood &amp; PB List'!$B$4:$V$158,17,FALSE))))</f>
        <v>644.23</v>
      </c>
      <c r="L157" s="205" t="str">
        <f t="shared" si="203"/>
        <v>GLG-W361224</v>
      </c>
      <c r="M157" s="204">
        <f>IF('Summary Sheet'!$M$4="Plywood",VLOOKUP($B157,'Pwood &amp; PB List'!$B$4:$V$158,12,FALSE),IF('Summary Sheet'!$M$4="PB w/ Wood Drawers",VLOOKUP($B157,'Pwood &amp; PB List'!$B$4:$V$158,16,FALSE),IF('Summary Sheet'!$M$4="PB w/ PB Drawers",VLOOKUP($B157,'Pwood &amp; PB List'!$B$4:$V$158,20,FALSE))))</f>
        <v>572.93</v>
      </c>
      <c r="N157" s="154" t="str">
        <f t="shared" si="204"/>
        <v>NAO-W361224</v>
      </c>
      <c r="O157" s="204">
        <f>IF('Summary Sheet'!$M$4="Plywood",VLOOKUP($B157,'Pwood &amp; PB List'!$B$4:$V$158,12,FALSE),IF('Summary Sheet'!$M$4="PB w/ Wood Drawers",VLOOKUP($B157,'Pwood &amp; PB List'!$B$4:$V$158,16,FALSE),IF('Summary Sheet'!$M$4="PB w/ PB Drawers",VLOOKUP($B157,'Pwood &amp; PB List'!$B$4:$V$158,20,FALSE))))</f>
        <v>572.93</v>
      </c>
      <c r="P157" s="154" t="str">
        <f t="shared" si="205"/>
        <v>WHO-W361224</v>
      </c>
      <c r="Q157" s="204">
        <f>IF('Summary Sheet'!$M$4="Plywood",VLOOKUP($B157,'Pwood &amp; PB List'!$B$4:$V$158,9,FALSE),IF('Summary Sheet'!$M$4="PB w/ Wood Drawers",VLOOKUP($B157,'Pwood &amp; PB List'!$B$4:$V$158,13,FALSE),IF('Summary Sheet'!$M$4="PB w/ PB Drawers",VLOOKUP($B157,'Pwood &amp; PB List'!$B$4:$V$158,17,FALSE))))</f>
        <v>644.23</v>
      </c>
      <c r="R157" s="154" t="str">
        <f t="shared" si="206"/>
        <v>MAW-W361224</v>
      </c>
      <c r="S157" s="204">
        <f>IF('Summary Sheet'!$M$4="Plywood",VLOOKUP($B157,'Pwood &amp; PB List'!$B$4:$V$158,9,FALSE),IF('Summary Sheet'!$M$4="PB w/ Wood Drawers",VLOOKUP($B157,'Pwood &amp; PB List'!$B$4:$V$158,13,FALSE),IF('Summary Sheet'!$M$4="PB w/ PB Drawers",VLOOKUP($B157,'Pwood &amp; PB List'!$B$4:$V$158,17,FALSE))))</f>
        <v>644.23</v>
      </c>
      <c r="T157" s="154" t="str">
        <f t="shared" si="207"/>
        <v>MAG-W361224</v>
      </c>
      <c r="U157" s="204">
        <f>IF('Summary Sheet'!$M$4="Plywood",VLOOKUP($B157,'Pwood &amp; PB List'!$B$4:$V$158,9,FALSE),IF('Summary Sheet'!$M$4="PB w/ Wood Drawers",VLOOKUP($B157,'Pwood &amp; PB List'!$B$4:$V$158,13,FALSE),IF('Summary Sheet'!$M$4="PB w/ PB Drawers",VLOOKUP($B157,'Pwood &amp; PB List'!$B$4:$V$158,17,FALSE))))</f>
        <v>644.23</v>
      </c>
      <c r="V157" s="154" t="str">
        <f t="shared" si="208"/>
        <v>MAB-W361224</v>
      </c>
      <c r="W157" s="204">
        <f>IF('Summary Sheet'!$M$4="Plywood",VLOOKUP($B157,'Pwood &amp; PB List'!$B$4:$V$158,9,FALSE),IF('Summary Sheet'!$M$4="PB w/ Wood Drawers",VLOOKUP($B157,'Pwood &amp; PB List'!$B$4:$V$158,13,FALSE),IF('Summary Sheet'!$M$4="PB w/ PB Drawers",VLOOKUP($B157,'Pwood &amp; PB List'!$B$4:$V$158,17,FALSE))))</f>
        <v>644.23</v>
      </c>
      <c r="X157" s="205" t="str">
        <f t="shared" si="209"/>
        <v>GLB-W361224</v>
      </c>
      <c r="Y157" s="153">
        <v>2.0</v>
      </c>
      <c r="Z157" s="154"/>
      <c r="AA157" s="154"/>
      <c r="AB157" s="154"/>
      <c r="AC157" s="154"/>
      <c r="AD157" s="139"/>
      <c r="AE157" s="139"/>
      <c r="AF157" s="139"/>
      <c r="AG157" s="139"/>
      <c r="AH157" s="139"/>
      <c r="AI157" s="139"/>
      <c r="AJ157" s="139"/>
      <c r="AK157" s="139"/>
      <c r="AL157" s="139"/>
      <c r="AM157" s="139"/>
      <c r="AN157" s="139"/>
      <c r="AO157" s="139"/>
      <c r="AP157" s="139"/>
      <c r="AQ157" s="139"/>
      <c r="AR157" s="139"/>
      <c r="AS157" s="139"/>
    </row>
    <row r="158" ht="14.25" customHeight="1">
      <c r="A158" s="202" t="s">
        <v>783</v>
      </c>
      <c r="B158" s="203" t="s">
        <v>312</v>
      </c>
      <c r="C158" s="204">
        <f>IF('Summary Sheet'!$M$4="Plywood",VLOOKUP($B158,'Pwood &amp; PB List'!$B$4:$V$158,9,FALSE),IF('Summary Sheet'!$M$4="PB w/ Wood Drawers",VLOOKUP($B158,'Pwood &amp; PB List'!$B$4:$V$158,13,FALSE),IF('Summary Sheet'!$M$4="PB w/ PB Drawers",VLOOKUP($B158,'Pwood &amp; PB List'!$B$4:$V$158,17,FALSE))))</f>
        <v>710.7</v>
      </c>
      <c r="D158" s="205" t="str">
        <f t="shared" si="199"/>
        <v>GLW-W361524</v>
      </c>
      <c r="E158" s="204">
        <f>IF('Summary Sheet'!$M$4="Plywood",VLOOKUP($B158,'Pwood &amp; PB List'!$B$4:$V$158,10,FALSE),IF('Summary Sheet'!$M$4="PB w/ Wood Drawers",VLOOKUP($B158,'Pwood &amp; PB List'!$B$4:$V$158,14,FALSE),IF('Summary Sheet'!$M$4="PB w/ PB Drawers",VLOOKUP($B158,'Pwood &amp; PB List'!$B$4:$V$158,18,FALSE))))</f>
        <v>683.33</v>
      </c>
      <c r="F158" s="205" t="str">
        <f t="shared" si="200"/>
        <v>SLO-W361524</v>
      </c>
      <c r="G158" s="204">
        <f>IF('Summary Sheet'!$M$4="Plywood",VLOOKUP($B158,'Pwood &amp; PB List'!$B$4:$V$158,11,FALSE),IF('Summary Sheet'!$M$4="PB w/ Wood Drawers",VLOOKUP($B158,'Pwood &amp; PB List'!$B$4:$V$158,15,FALSE),IF('Summary Sheet'!$M$4="PB w/ PB Drawers",VLOOKUP($B158,'Pwood &amp; PB List'!$B$4:$V$158,19,FALSE))))</f>
        <v>654.235</v>
      </c>
      <c r="H158" s="205" t="str">
        <f t="shared" si="201"/>
        <v>BLW-W361524</v>
      </c>
      <c r="I158" s="204">
        <f>IF('Summary Sheet'!$M$4="Plywood",VLOOKUP($B158,'Pwood &amp; PB List'!$B$4:$V$158,10,FALSE),IF('Summary Sheet'!$M$4="PB w/ Wood Drawers",VLOOKUP($B158,'Pwood &amp; PB List'!$B$4:$V$158,14,FALSE),IF('Summary Sheet'!$M$4="PB w/ PB Drawers",VLOOKUP($B158,'Pwood &amp; PB List'!$B$4:$V$158,18,FALSE))))</f>
        <v>683.33</v>
      </c>
      <c r="J158" s="205" t="str">
        <f t="shared" si="202"/>
        <v>WEO-W361524</v>
      </c>
      <c r="K158" s="204">
        <f>IF('Summary Sheet'!$M$4="Plywood",VLOOKUP($B158,'Pwood &amp; PB List'!$B$4:$V$158,9,FALSE),IF('Summary Sheet'!$M$4="PB w/ Wood Drawers",VLOOKUP($B158,'Pwood &amp; PB List'!$B$4:$V$158,13,FALSE),IF('Summary Sheet'!$M$4="PB w/ PB Drawers",VLOOKUP($B158,'Pwood &amp; PB List'!$B$4:$V$158,17,FALSE))))</f>
        <v>710.7</v>
      </c>
      <c r="L158" s="205" t="str">
        <f t="shared" si="203"/>
        <v>GLG-W361524</v>
      </c>
      <c r="M158" s="204">
        <f>IF('Summary Sheet'!$M$4="Plywood",VLOOKUP($B158,'Pwood &amp; PB List'!$B$4:$V$158,12,FALSE),IF('Summary Sheet'!$M$4="PB w/ Wood Drawers",VLOOKUP($B158,'Pwood &amp; PB List'!$B$4:$V$158,16,FALSE),IF('Summary Sheet'!$M$4="PB w/ PB Drawers",VLOOKUP($B158,'Pwood &amp; PB List'!$B$4:$V$158,20,FALSE))))</f>
        <v>621.345</v>
      </c>
      <c r="N158" s="154" t="str">
        <f t="shared" si="204"/>
        <v>NAO-W361524</v>
      </c>
      <c r="O158" s="204">
        <f>IF('Summary Sheet'!$M$4="Plywood",VLOOKUP($B158,'Pwood &amp; PB List'!$B$4:$V$158,12,FALSE),IF('Summary Sheet'!$M$4="PB w/ Wood Drawers",VLOOKUP($B158,'Pwood &amp; PB List'!$B$4:$V$158,16,FALSE),IF('Summary Sheet'!$M$4="PB w/ PB Drawers",VLOOKUP($B158,'Pwood &amp; PB List'!$B$4:$V$158,20,FALSE))))</f>
        <v>621.345</v>
      </c>
      <c r="P158" s="154" t="str">
        <f t="shared" si="205"/>
        <v>WHO-W361524</v>
      </c>
      <c r="Q158" s="204">
        <f>IF('Summary Sheet'!$M$4="Plywood",VLOOKUP($B158,'Pwood &amp; PB List'!$B$4:$V$158,9,FALSE),IF('Summary Sheet'!$M$4="PB w/ Wood Drawers",VLOOKUP($B158,'Pwood &amp; PB List'!$B$4:$V$158,13,FALSE),IF('Summary Sheet'!$M$4="PB w/ PB Drawers",VLOOKUP($B158,'Pwood &amp; PB List'!$B$4:$V$158,17,FALSE))))</f>
        <v>710.7</v>
      </c>
      <c r="R158" s="154" t="str">
        <f t="shared" si="206"/>
        <v>MAW-W361524</v>
      </c>
      <c r="S158" s="204">
        <f>IF('Summary Sheet'!$M$4="Plywood",VLOOKUP($B158,'Pwood &amp; PB List'!$B$4:$V$158,9,FALSE),IF('Summary Sheet'!$M$4="PB w/ Wood Drawers",VLOOKUP($B158,'Pwood &amp; PB List'!$B$4:$V$158,13,FALSE),IF('Summary Sheet'!$M$4="PB w/ PB Drawers",VLOOKUP($B158,'Pwood &amp; PB List'!$B$4:$V$158,17,FALSE))))</f>
        <v>710.7</v>
      </c>
      <c r="T158" s="154" t="str">
        <f t="shared" si="207"/>
        <v>MAG-W361524</v>
      </c>
      <c r="U158" s="204">
        <f>IF('Summary Sheet'!$M$4="Plywood",VLOOKUP($B158,'Pwood &amp; PB List'!$B$4:$V$158,9,FALSE),IF('Summary Sheet'!$M$4="PB w/ Wood Drawers",VLOOKUP($B158,'Pwood &amp; PB List'!$B$4:$V$158,13,FALSE),IF('Summary Sheet'!$M$4="PB w/ PB Drawers",VLOOKUP($B158,'Pwood &amp; PB List'!$B$4:$V$158,17,FALSE))))</f>
        <v>710.7</v>
      </c>
      <c r="V158" s="154" t="str">
        <f t="shared" si="208"/>
        <v>MAB-W361524</v>
      </c>
      <c r="W158" s="204">
        <f>IF('Summary Sheet'!$M$4="Plywood",VLOOKUP($B158,'Pwood &amp; PB List'!$B$4:$V$158,9,FALSE),IF('Summary Sheet'!$M$4="PB w/ Wood Drawers",VLOOKUP($B158,'Pwood &amp; PB List'!$B$4:$V$158,13,FALSE),IF('Summary Sheet'!$M$4="PB w/ PB Drawers",VLOOKUP($B158,'Pwood &amp; PB List'!$B$4:$V$158,17,FALSE))))</f>
        <v>710.7</v>
      </c>
      <c r="X158" s="205" t="str">
        <f t="shared" si="209"/>
        <v>GLB-W361524</v>
      </c>
      <c r="Y158" s="153">
        <v>2.0</v>
      </c>
      <c r="Z158" s="154"/>
      <c r="AA158" s="154"/>
      <c r="AB158" s="154"/>
      <c r="AC158" s="154"/>
      <c r="AD158" s="139"/>
      <c r="AE158" s="139"/>
      <c r="AF158" s="139"/>
      <c r="AG158" s="139"/>
      <c r="AH158" s="139"/>
      <c r="AI158" s="139"/>
      <c r="AJ158" s="139"/>
      <c r="AK158" s="139"/>
      <c r="AL158" s="139"/>
      <c r="AM158" s="139"/>
      <c r="AN158" s="139"/>
      <c r="AO158" s="139"/>
      <c r="AP158" s="139"/>
      <c r="AQ158" s="139"/>
      <c r="AR158" s="139"/>
      <c r="AS158" s="139"/>
    </row>
    <row r="159" ht="14.25" customHeight="1">
      <c r="A159" s="202" t="s">
        <v>784</v>
      </c>
      <c r="B159" s="203" t="s">
        <v>314</v>
      </c>
      <c r="C159" s="204">
        <f>IF('Summary Sheet'!$M$4="Plywood",VLOOKUP($B159,'Pwood &amp; PB List'!$B$4:$V$158,9,FALSE),IF('Summary Sheet'!$M$4="PB w/ Wood Drawers",VLOOKUP($B159,'Pwood &amp; PB List'!$B$4:$V$158,13,FALSE),IF('Summary Sheet'!$M$4="PB w/ PB Drawers",VLOOKUP($B159,'Pwood &amp; PB List'!$B$4:$V$158,17,FALSE))))</f>
        <v>777.17</v>
      </c>
      <c r="D159" s="205" t="str">
        <f t="shared" si="199"/>
        <v>GLW-W361824</v>
      </c>
      <c r="E159" s="204">
        <f>IF('Summary Sheet'!$M$4="Plywood",VLOOKUP($B159,'Pwood &amp; PB List'!$B$4:$V$158,10,FALSE),IF('Summary Sheet'!$M$4="PB w/ Wood Drawers",VLOOKUP($B159,'Pwood &amp; PB List'!$B$4:$V$158,14,FALSE),IF('Summary Sheet'!$M$4="PB w/ PB Drawers",VLOOKUP($B159,'Pwood &amp; PB List'!$B$4:$V$158,18,FALSE))))</f>
        <v>744.28</v>
      </c>
      <c r="F159" s="205" t="str">
        <f t="shared" si="200"/>
        <v>SLO-W361824</v>
      </c>
      <c r="G159" s="204">
        <f>IF('Summary Sheet'!$M$4="Plywood",VLOOKUP($B159,'Pwood &amp; PB List'!$B$4:$V$158,11,FALSE),IF('Summary Sheet'!$M$4="PB w/ Wood Drawers",VLOOKUP($B159,'Pwood &amp; PB List'!$B$4:$V$158,15,FALSE),IF('Summary Sheet'!$M$4="PB w/ PB Drawers",VLOOKUP($B159,'Pwood &amp; PB List'!$B$4:$V$158,19,FALSE))))</f>
        <v>709.32</v>
      </c>
      <c r="H159" s="205" t="str">
        <f t="shared" si="201"/>
        <v>BLW-W361824</v>
      </c>
      <c r="I159" s="204">
        <f>IF('Summary Sheet'!$M$4="Plywood",VLOOKUP($B159,'Pwood &amp; PB List'!$B$4:$V$158,10,FALSE),IF('Summary Sheet'!$M$4="PB w/ Wood Drawers",VLOOKUP($B159,'Pwood &amp; PB List'!$B$4:$V$158,14,FALSE),IF('Summary Sheet'!$M$4="PB w/ PB Drawers",VLOOKUP($B159,'Pwood &amp; PB List'!$B$4:$V$158,18,FALSE))))</f>
        <v>744.28</v>
      </c>
      <c r="J159" s="205" t="str">
        <f t="shared" si="202"/>
        <v>WEO-W361824</v>
      </c>
      <c r="K159" s="204">
        <f>IF('Summary Sheet'!$M$4="Plywood",VLOOKUP($B159,'Pwood &amp; PB List'!$B$4:$V$158,9,FALSE),IF('Summary Sheet'!$M$4="PB w/ Wood Drawers",VLOOKUP($B159,'Pwood &amp; PB List'!$B$4:$V$158,13,FALSE),IF('Summary Sheet'!$M$4="PB w/ PB Drawers",VLOOKUP($B159,'Pwood &amp; PB List'!$B$4:$V$158,17,FALSE))))</f>
        <v>777.17</v>
      </c>
      <c r="L159" s="205" t="str">
        <f t="shared" si="203"/>
        <v>GLG-W361824</v>
      </c>
      <c r="M159" s="204">
        <f>IF('Summary Sheet'!$M$4="Plywood",VLOOKUP($B159,'Pwood &amp; PB List'!$B$4:$V$158,12,FALSE),IF('Summary Sheet'!$M$4="PB w/ Wood Drawers",VLOOKUP($B159,'Pwood &amp; PB List'!$B$4:$V$158,16,FALSE),IF('Summary Sheet'!$M$4="PB w/ PB Drawers",VLOOKUP($B159,'Pwood &amp; PB List'!$B$4:$V$158,20,FALSE))))</f>
        <v>669.875</v>
      </c>
      <c r="N159" s="154" t="str">
        <f t="shared" si="204"/>
        <v>NAO-W361824</v>
      </c>
      <c r="O159" s="204">
        <f>IF('Summary Sheet'!$M$4="Plywood",VLOOKUP($B159,'Pwood &amp; PB List'!$B$4:$V$158,12,FALSE),IF('Summary Sheet'!$M$4="PB w/ Wood Drawers",VLOOKUP($B159,'Pwood &amp; PB List'!$B$4:$V$158,16,FALSE),IF('Summary Sheet'!$M$4="PB w/ PB Drawers",VLOOKUP($B159,'Pwood &amp; PB List'!$B$4:$V$158,20,FALSE))))</f>
        <v>669.875</v>
      </c>
      <c r="P159" s="154" t="str">
        <f t="shared" si="205"/>
        <v>WHO-W361824</v>
      </c>
      <c r="Q159" s="204">
        <f>IF('Summary Sheet'!$M$4="Plywood",VLOOKUP($B159,'Pwood &amp; PB List'!$B$4:$V$158,9,FALSE),IF('Summary Sheet'!$M$4="PB w/ Wood Drawers",VLOOKUP($B159,'Pwood &amp; PB List'!$B$4:$V$158,13,FALSE),IF('Summary Sheet'!$M$4="PB w/ PB Drawers",VLOOKUP($B159,'Pwood &amp; PB List'!$B$4:$V$158,17,FALSE))))</f>
        <v>777.17</v>
      </c>
      <c r="R159" s="154" t="str">
        <f t="shared" si="206"/>
        <v>MAW-W361824</v>
      </c>
      <c r="S159" s="204">
        <f>IF('Summary Sheet'!$M$4="Plywood",VLOOKUP($B159,'Pwood &amp; PB List'!$B$4:$V$158,9,FALSE),IF('Summary Sheet'!$M$4="PB w/ Wood Drawers",VLOOKUP($B159,'Pwood &amp; PB List'!$B$4:$V$158,13,FALSE),IF('Summary Sheet'!$M$4="PB w/ PB Drawers",VLOOKUP($B159,'Pwood &amp; PB List'!$B$4:$V$158,17,FALSE))))</f>
        <v>777.17</v>
      </c>
      <c r="T159" s="154" t="str">
        <f t="shared" si="207"/>
        <v>MAG-W361824</v>
      </c>
      <c r="U159" s="204">
        <f>IF('Summary Sheet'!$M$4="Plywood",VLOOKUP($B159,'Pwood &amp; PB List'!$B$4:$V$158,9,FALSE),IF('Summary Sheet'!$M$4="PB w/ Wood Drawers",VLOOKUP($B159,'Pwood &amp; PB List'!$B$4:$V$158,13,FALSE),IF('Summary Sheet'!$M$4="PB w/ PB Drawers",VLOOKUP($B159,'Pwood &amp; PB List'!$B$4:$V$158,17,FALSE))))</f>
        <v>777.17</v>
      </c>
      <c r="V159" s="154" t="str">
        <f t="shared" si="208"/>
        <v>MAB-W361824</v>
      </c>
      <c r="W159" s="204">
        <f>IF('Summary Sheet'!$M$4="Plywood",VLOOKUP($B159,'Pwood &amp; PB List'!$B$4:$V$158,9,FALSE),IF('Summary Sheet'!$M$4="PB w/ Wood Drawers",VLOOKUP($B159,'Pwood &amp; PB List'!$B$4:$V$158,13,FALSE),IF('Summary Sheet'!$M$4="PB w/ PB Drawers",VLOOKUP($B159,'Pwood &amp; PB List'!$B$4:$V$158,17,FALSE))))</f>
        <v>777.17</v>
      </c>
      <c r="X159" s="205" t="str">
        <f t="shared" si="209"/>
        <v>GLB-W361824</v>
      </c>
      <c r="Y159" s="153">
        <v>2.0</v>
      </c>
      <c r="Z159" s="154"/>
      <c r="AA159" s="154"/>
      <c r="AB159" s="154"/>
      <c r="AC159" s="154"/>
      <c r="AD159" s="139"/>
      <c r="AE159" s="139"/>
      <c r="AF159" s="139"/>
      <c r="AG159" s="139"/>
      <c r="AH159" s="139"/>
      <c r="AI159" s="139"/>
      <c r="AJ159" s="139"/>
      <c r="AK159" s="139"/>
      <c r="AL159" s="139"/>
      <c r="AM159" s="139"/>
      <c r="AN159" s="139"/>
      <c r="AO159" s="139"/>
      <c r="AP159" s="139"/>
      <c r="AQ159" s="139"/>
      <c r="AR159" s="139"/>
      <c r="AS159" s="139"/>
    </row>
    <row r="160" ht="14.25" customHeight="1">
      <c r="A160" s="202" t="s">
        <v>785</v>
      </c>
      <c r="B160" s="203" t="s">
        <v>316</v>
      </c>
      <c r="C160" s="204">
        <f>IF('Summary Sheet'!$M$4="Plywood",VLOOKUP($B160,'Pwood &amp; PB List'!$B$4:$V$158,9,FALSE),IF('Summary Sheet'!$M$4="PB w/ Wood Drawers",VLOOKUP($B160,'Pwood &amp; PB List'!$B$4:$V$158,13,FALSE),IF('Summary Sheet'!$M$4="PB w/ PB Drawers",VLOOKUP($B160,'Pwood &amp; PB List'!$B$4:$V$158,17,FALSE))))</f>
        <v>843.525</v>
      </c>
      <c r="D160" s="205" t="str">
        <f t="shared" si="199"/>
        <v>GLW-W362124</v>
      </c>
      <c r="E160" s="204">
        <f>IF('Summary Sheet'!$M$4="Plywood",VLOOKUP($B160,'Pwood &amp; PB List'!$B$4:$V$158,10,FALSE),IF('Summary Sheet'!$M$4="PB w/ Wood Drawers",VLOOKUP($B160,'Pwood &amp; PB List'!$B$4:$V$158,14,FALSE),IF('Summary Sheet'!$M$4="PB w/ PB Drawers",VLOOKUP($B160,'Pwood &amp; PB List'!$B$4:$V$158,18,FALSE))))</f>
        <v>805.115</v>
      </c>
      <c r="F160" s="205" t="str">
        <f t="shared" si="200"/>
        <v>SLO-W362124</v>
      </c>
      <c r="G160" s="204">
        <f>IF('Summary Sheet'!$M$4="Plywood",VLOOKUP($B160,'Pwood &amp; PB List'!$B$4:$V$158,11,FALSE),IF('Summary Sheet'!$M$4="PB w/ Wood Drawers",VLOOKUP($B160,'Pwood &amp; PB List'!$B$4:$V$158,15,FALSE),IF('Summary Sheet'!$M$4="PB w/ PB Drawers",VLOOKUP($B160,'Pwood &amp; PB List'!$B$4:$V$158,19,FALSE))))</f>
        <v>764.29</v>
      </c>
      <c r="H160" s="205" t="str">
        <f t="shared" si="201"/>
        <v>BLW-W362124</v>
      </c>
      <c r="I160" s="204">
        <f>IF('Summary Sheet'!$M$4="Plywood",VLOOKUP($B160,'Pwood &amp; PB List'!$B$4:$V$158,10,FALSE),IF('Summary Sheet'!$M$4="PB w/ Wood Drawers",VLOOKUP($B160,'Pwood &amp; PB List'!$B$4:$V$158,14,FALSE),IF('Summary Sheet'!$M$4="PB w/ PB Drawers",VLOOKUP($B160,'Pwood &amp; PB List'!$B$4:$V$158,18,FALSE))))</f>
        <v>805.115</v>
      </c>
      <c r="J160" s="205" t="str">
        <f t="shared" si="202"/>
        <v>WEO-W362124</v>
      </c>
      <c r="K160" s="204">
        <f>IF('Summary Sheet'!$M$4="Plywood",VLOOKUP($B160,'Pwood &amp; PB List'!$B$4:$V$158,9,FALSE),IF('Summary Sheet'!$M$4="PB w/ Wood Drawers",VLOOKUP($B160,'Pwood &amp; PB List'!$B$4:$V$158,13,FALSE),IF('Summary Sheet'!$M$4="PB w/ PB Drawers",VLOOKUP($B160,'Pwood &amp; PB List'!$B$4:$V$158,17,FALSE))))</f>
        <v>843.525</v>
      </c>
      <c r="L160" s="205" t="str">
        <f t="shared" si="203"/>
        <v>GLG-W362124</v>
      </c>
      <c r="M160" s="204">
        <f>IF('Summary Sheet'!$M$4="Plywood",VLOOKUP($B160,'Pwood &amp; PB List'!$B$4:$V$158,12,FALSE),IF('Summary Sheet'!$M$4="PB w/ Wood Drawers",VLOOKUP($B160,'Pwood &amp; PB List'!$B$4:$V$158,16,FALSE),IF('Summary Sheet'!$M$4="PB w/ PB Drawers",VLOOKUP($B160,'Pwood &amp; PB List'!$B$4:$V$158,20,FALSE))))</f>
        <v>718.175</v>
      </c>
      <c r="N160" s="154" t="str">
        <f t="shared" si="204"/>
        <v>NAO-W362124</v>
      </c>
      <c r="O160" s="204">
        <f>IF('Summary Sheet'!$M$4="Plywood",VLOOKUP($B160,'Pwood &amp; PB List'!$B$4:$V$158,12,FALSE),IF('Summary Sheet'!$M$4="PB w/ Wood Drawers",VLOOKUP($B160,'Pwood &amp; PB List'!$B$4:$V$158,16,FALSE),IF('Summary Sheet'!$M$4="PB w/ PB Drawers",VLOOKUP($B160,'Pwood &amp; PB List'!$B$4:$V$158,20,FALSE))))</f>
        <v>718.175</v>
      </c>
      <c r="P160" s="154" t="str">
        <f t="shared" si="205"/>
        <v>WHO-W362124</v>
      </c>
      <c r="Q160" s="204">
        <f>IF('Summary Sheet'!$M$4="Plywood",VLOOKUP($B160,'Pwood &amp; PB List'!$B$4:$V$158,9,FALSE),IF('Summary Sheet'!$M$4="PB w/ Wood Drawers",VLOOKUP($B160,'Pwood &amp; PB List'!$B$4:$V$158,13,FALSE),IF('Summary Sheet'!$M$4="PB w/ PB Drawers",VLOOKUP($B160,'Pwood &amp; PB List'!$B$4:$V$158,17,FALSE))))</f>
        <v>843.525</v>
      </c>
      <c r="R160" s="154" t="str">
        <f t="shared" si="206"/>
        <v>MAW-W362124</v>
      </c>
      <c r="S160" s="204">
        <f>IF('Summary Sheet'!$M$4="Plywood",VLOOKUP($B160,'Pwood &amp; PB List'!$B$4:$V$158,9,FALSE),IF('Summary Sheet'!$M$4="PB w/ Wood Drawers",VLOOKUP($B160,'Pwood &amp; PB List'!$B$4:$V$158,13,FALSE),IF('Summary Sheet'!$M$4="PB w/ PB Drawers",VLOOKUP($B160,'Pwood &amp; PB List'!$B$4:$V$158,17,FALSE))))</f>
        <v>843.525</v>
      </c>
      <c r="T160" s="154" t="str">
        <f t="shared" si="207"/>
        <v>MAG-W362124</v>
      </c>
      <c r="U160" s="204">
        <f>IF('Summary Sheet'!$M$4="Plywood",VLOOKUP($B160,'Pwood &amp; PB List'!$B$4:$V$158,9,FALSE),IF('Summary Sheet'!$M$4="PB w/ Wood Drawers",VLOOKUP($B160,'Pwood &amp; PB List'!$B$4:$V$158,13,FALSE),IF('Summary Sheet'!$M$4="PB w/ PB Drawers",VLOOKUP($B160,'Pwood &amp; PB List'!$B$4:$V$158,17,FALSE))))</f>
        <v>843.525</v>
      </c>
      <c r="V160" s="154" t="str">
        <f t="shared" si="208"/>
        <v>MAB-W362124</v>
      </c>
      <c r="W160" s="204">
        <f>IF('Summary Sheet'!$M$4="Plywood",VLOOKUP($B160,'Pwood &amp; PB List'!$B$4:$V$158,9,FALSE),IF('Summary Sheet'!$M$4="PB w/ Wood Drawers",VLOOKUP($B160,'Pwood &amp; PB List'!$B$4:$V$158,13,FALSE),IF('Summary Sheet'!$M$4="PB w/ PB Drawers",VLOOKUP($B160,'Pwood &amp; PB List'!$B$4:$V$158,17,FALSE))))</f>
        <v>843.525</v>
      </c>
      <c r="X160" s="205" t="str">
        <f t="shared" si="209"/>
        <v>GLB-W362124</v>
      </c>
      <c r="Y160" s="153">
        <v>2.0</v>
      </c>
      <c r="Z160" s="154"/>
      <c r="AA160" s="154"/>
      <c r="AB160" s="154"/>
      <c r="AC160" s="154"/>
      <c r="AD160" s="139"/>
      <c r="AE160" s="139"/>
      <c r="AF160" s="139"/>
      <c r="AG160" s="139"/>
      <c r="AH160" s="139"/>
      <c r="AI160" s="139"/>
      <c r="AJ160" s="139"/>
      <c r="AK160" s="139"/>
      <c r="AL160" s="139"/>
      <c r="AM160" s="139"/>
      <c r="AN160" s="139"/>
      <c r="AO160" s="139"/>
      <c r="AP160" s="139"/>
      <c r="AQ160" s="139"/>
      <c r="AR160" s="139"/>
      <c r="AS160" s="139"/>
    </row>
    <row r="161" ht="14.25" customHeight="1">
      <c r="A161" s="202" t="s">
        <v>786</v>
      </c>
      <c r="B161" s="203" t="s">
        <v>318</v>
      </c>
      <c r="C161" s="204">
        <f>IF('Summary Sheet'!$M$4="Plywood",VLOOKUP($B161,'Pwood &amp; PB List'!$B$4:$V$158,9,FALSE),IF('Summary Sheet'!$M$4="PB w/ Wood Drawers",VLOOKUP($B161,'Pwood &amp; PB List'!$B$4:$V$158,13,FALSE),IF('Summary Sheet'!$M$4="PB w/ PB Drawers",VLOOKUP($B161,'Pwood &amp; PB List'!$B$4:$V$158,17,FALSE))))</f>
        <v>1054.78</v>
      </c>
      <c r="D161" s="205" t="str">
        <f t="shared" si="199"/>
        <v>GLW-W362424</v>
      </c>
      <c r="E161" s="204">
        <f>IF('Summary Sheet'!$M$4="Plywood",VLOOKUP($B161,'Pwood &amp; PB List'!$B$4:$V$158,10,FALSE),IF('Summary Sheet'!$M$4="PB w/ Wood Drawers",VLOOKUP($B161,'Pwood &amp; PB List'!$B$4:$V$158,14,FALSE),IF('Summary Sheet'!$M$4="PB w/ PB Drawers",VLOOKUP($B161,'Pwood &amp; PB List'!$B$4:$V$158,18,FALSE))))</f>
        <v>1010.85</v>
      </c>
      <c r="F161" s="205" t="str">
        <f t="shared" si="200"/>
        <v>SLO-W362424</v>
      </c>
      <c r="G161" s="204">
        <f>IF('Summary Sheet'!$M$4="Plywood",VLOOKUP($B161,'Pwood &amp; PB List'!$B$4:$V$158,11,FALSE),IF('Summary Sheet'!$M$4="PB w/ Wood Drawers",VLOOKUP($B161,'Pwood &amp; PB List'!$B$4:$V$158,15,FALSE),IF('Summary Sheet'!$M$4="PB w/ PB Drawers",VLOOKUP($B161,'Pwood &amp; PB List'!$B$4:$V$158,19,FALSE))))</f>
        <v>964.045</v>
      </c>
      <c r="H161" s="205" t="str">
        <f t="shared" si="201"/>
        <v>BLW-W362424</v>
      </c>
      <c r="I161" s="204">
        <f>IF('Summary Sheet'!$M$4="Plywood",VLOOKUP($B161,'Pwood &amp; PB List'!$B$4:$V$158,10,FALSE),IF('Summary Sheet'!$M$4="PB w/ Wood Drawers",VLOOKUP($B161,'Pwood &amp; PB List'!$B$4:$V$158,14,FALSE),IF('Summary Sheet'!$M$4="PB w/ PB Drawers",VLOOKUP($B161,'Pwood &amp; PB List'!$B$4:$V$158,18,FALSE))))</f>
        <v>1010.85</v>
      </c>
      <c r="J161" s="205" t="str">
        <f t="shared" si="202"/>
        <v>WEO-W362424</v>
      </c>
      <c r="K161" s="204">
        <f>IF('Summary Sheet'!$M$4="Plywood",VLOOKUP($B161,'Pwood &amp; PB List'!$B$4:$V$158,9,FALSE),IF('Summary Sheet'!$M$4="PB w/ Wood Drawers",VLOOKUP($B161,'Pwood &amp; PB List'!$B$4:$V$158,13,FALSE),IF('Summary Sheet'!$M$4="PB w/ PB Drawers",VLOOKUP($B161,'Pwood &amp; PB List'!$B$4:$V$158,17,FALSE))))</f>
        <v>1054.78</v>
      </c>
      <c r="L161" s="205" t="str">
        <f t="shared" si="203"/>
        <v>GLG-W362424</v>
      </c>
      <c r="M161" s="204">
        <f>IF('Summary Sheet'!$M$4="Plywood",VLOOKUP($B161,'Pwood &amp; PB List'!$B$4:$V$158,12,FALSE),IF('Summary Sheet'!$M$4="PB w/ Wood Drawers",VLOOKUP($B161,'Pwood &amp; PB List'!$B$4:$V$158,16,FALSE),IF('Summary Sheet'!$M$4="PB w/ PB Drawers",VLOOKUP($B161,'Pwood &amp; PB List'!$B$4:$V$158,20,FALSE))))</f>
        <v>911.49</v>
      </c>
      <c r="N161" s="154" t="str">
        <f t="shared" si="204"/>
        <v>NAO-W362424</v>
      </c>
      <c r="O161" s="204">
        <f>IF('Summary Sheet'!$M$4="Plywood",VLOOKUP($B161,'Pwood &amp; PB List'!$B$4:$V$158,12,FALSE),IF('Summary Sheet'!$M$4="PB w/ Wood Drawers",VLOOKUP($B161,'Pwood &amp; PB List'!$B$4:$V$158,16,FALSE),IF('Summary Sheet'!$M$4="PB w/ PB Drawers",VLOOKUP($B161,'Pwood &amp; PB List'!$B$4:$V$158,20,FALSE))))</f>
        <v>911.49</v>
      </c>
      <c r="P161" s="154" t="str">
        <f t="shared" si="205"/>
        <v>WHO-W362424</v>
      </c>
      <c r="Q161" s="204">
        <f>IF('Summary Sheet'!$M$4="Plywood",VLOOKUP($B161,'Pwood &amp; PB List'!$B$4:$V$158,9,FALSE),IF('Summary Sheet'!$M$4="PB w/ Wood Drawers",VLOOKUP($B161,'Pwood &amp; PB List'!$B$4:$V$158,13,FALSE),IF('Summary Sheet'!$M$4="PB w/ PB Drawers",VLOOKUP($B161,'Pwood &amp; PB List'!$B$4:$V$158,17,FALSE))))</f>
        <v>1054.78</v>
      </c>
      <c r="R161" s="154" t="str">
        <f t="shared" si="206"/>
        <v>MAW-W362424</v>
      </c>
      <c r="S161" s="204">
        <f>IF('Summary Sheet'!$M$4="Plywood",VLOOKUP($B161,'Pwood &amp; PB List'!$B$4:$V$158,9,FALSE),IF('Summary Sheet'!$M$4="PB w/ Wood Drawers",VLOOKUP($B161,'Pwood &amp; PB List'!$B$4:$V$158,13,FALSE),IF('Summary Sheet'!$M$4="PB w/ PB Drawers",VLOOKUP($B161,'Pwood &amp; PB List'!$B$4:$V$158,17,FALSE))))</f>
        <v>1054.78</v>
      </c>
      <c r="T161" s="154" t="str">
        <f t="shared" si="207"/>
        <v>MAG-W362424</v>
      </c>
      <c r="U161" s="204">
        <f>IF('Summary Sheet'!$M$4="Plywood",VLOOKUP($B161,'Pwood &amp; PB List'!$B$4:$V$158,9,FALSE),IF('Summary Sheet'!$M$4="PB w/ Wood Drawers",VLOOKUP($B161,'Pwood &amp; PB List'!$B$4:$V$158,13,FALSE),IF('Summary Sheet'!$M$4="PB w/ PB Drawers",VLOOKUP($B161,'Pwood &amp; PB List'!$B$4:$V$158,17,FALSE))))</f>
        <v>1054.78</v>
      </c>
      <c r="V161" s="154" t="str">
        <f t="shared" si="208"/>
        <v>MAB-W362424</v>
      </c>
      <c r="W161" s="204">
        <f>IF('Summary Sheet'!$M$4="Plywood",VLOOKUP($B161,'Pwood &amp; PB List'!$B$4:$V$158,9,FALSE),IF('Summary Sheet'!$M$4="PB w/ Wood Drawers",VLOOKUP($B161,'Pwood &amp; PB List'!$B$4:$V$158,13,FALSE),IF('Summary Sheet'!$M$4="PB w/ PB Drawers",VLOOKUP($B161,'Pwood &amp; PB List'!$B$4:$V$158,17,FALSE))))</f>
        <v>1054.78</v>
      </c>
      <c r="X161" s="205" t="str">
        <f t="shared" si="209"/>
        <v>GLB-W362424</v>
      </c>
      <c r="Y161" s="153">
        <v>2.0</v>
      </c>
      <c r="Z161" s="154"/>
      <c r="AA161" s="154"/>
      <c r="AB161" s="154"/>
      <c r="AC161" s="154"/>
      <c r="AD161" s="139"/>
      <c r="AE161" s="139"/>
      <c r="AF161" s="139"/>
      <c r="AG161" s="139"/>
      <c r="AH161" s="139"/>
      <c r="AI161" s="139"/>
      <c r="AJ161" s="139"/>
      <c r="AK161" s="139"/>
      <c r="AL161" s="139"/>
      <c r="AM161" s="139"/>
      <c r="AN161" s="139"/>
      <c r="AO161" s="139"/>
      <c r="AP161" s="139"/>
      <c r="AQ161" s="139"/>
      <c r="AR161" s="139"/>
      <c r="AS161" s="139"/>
    </row>
    <row r="162" ht="14.25" customHeight="1">
      <c r="A162" s="210" t="s">
        <v>787</v>
      </c>
      <c r="B162" s="203"/>
      <c r="C162" s="204"/>
      <c r="D162" s="205"/>
      <c r="E162" s="204"/>
      <c r="F162" s="205"/>
      <c r="G162" s="204"/>
      <c r="H162" s="205"/>
      <c r="I162" s="204"/>
      <c r="J162" s="205"/>
      <c r="K162" s="204"/>
      <c r="L162" s="205"/>
      <c r="M162" s="204"/>
      <c r="N162" s="154"/>
      <c r="O162" s="204"/>
      <c r="P162" s="154"/>
      <c r="Q162" s="204"/>
      <c r="R162" s="154"/>
      <c r="S162" s="204"/>
      <c r="T162" s="154"/>
      <c r="U162" s="204"/>
      <c r="V162" s="154"/>
      <c r="W162" s="204"/>
      <c r="X162" s="205"/>
      <c r="Y162" s="153"/>
      <c r="Z162" s="154"/>
      <c r="AA162" s="154"/>
      <c r="AB162" s="154"/>
      <c r="AC162" s="154"/>
      <c r="AD162" s="139"/>
      <c r="AE162" s="139"/>
      <c r="AF162" s="139"/>
      <c r="AG162" s="139"/>
      <c r="AH162" s="139"/>
      <c r="AI162" s="139"/>
      <c r="AJ162" s="139"/>
      <c r="AK162" s="139"/>
      <c r="AL162" s="139"/>
      <c r="AM162" s="139"/>
      <c r="AN162" s="139"/>
      <c r="AO162" s="139"/>
      <c r="AP162" s="139"/>
      <c r="AQ162" s="139"/>
      <c r="AR162" s="139"/>
      <c r="AS162" s="139"/>
    </row>
    <row r="163" ht="14.25" customHeight="1">
      <c r="A163" s="202" t="s">
        <v>788</v>
      </c>
      <c r="B163" s="203" t="s">
        <v>789</v>
      </c>
      <c r="C163" s="204">
        <f>IF('Summary Sheet'!$M$4="Plywood",VLOOKUP($B163,'Pwood &amp; PB List'!$B$4:$V$158,9,FALSE),IF('Summary Sheet'!$M$4="PB w/ Wood Drawers",VLOOKUP($B163,'Pwood &amp; PB List'!$B$4:$V$158,13,FALSE),IF('Summary Sheet'!$M$4="PB w/ PB Drawers",VLOOKUP($B163,'Pwood &amp; PB List'!$B$4:$V$158,17,FALSE))))</f>
        <v>675.28</v>
      </c>
      <c r="D163" s="205" t="str">
        <f t="shared" ref="D163:D170" si="210">CONCATENATE("GLW-",B163)</f>
        <v>GLW-WSL3012</v>
      </c>
      <c r="E163" s="204">
        <f>IF('Summary Sheet'!$M$4="Plywood",VLOOKUP($B163,'Pwood &amp; PB List'!$B$4:$V$158,10,FALSE),IF('Summary Sheet'!$M$4="PB w/ Wood Drawers",VLOOKUP($B163,'Pwood &amp; PB List'!$B$4:$V$158,14,FALSE),IF('Summary Sheet'!$M$4="PB w/ PB Drawers",VLOOKUP($B163,'Pwood &amp; PB List'!$B$4:$V$158,18,FALSE))))</f>
        <v>656.995</v>
      </c>
      <c r="F163" s="205" t="str">
        <f t="shared" ref="F163:F170" si="211">CONCATENATE("SLO-",B163)</f>
        <v>SLO-WSL3012</v>
      </c>
      <c r="G163" s="204">
        <f>IF('Summary Sheet'!$M$4="Plywood",VLOOKUP($B163,'Pwood &amp; PB List'!$B$4:$V$158,11,FALSE),IF('Summary Sheet'!$M$4="PB w/ Wood Drawers",VLOOKUP($B163,'Pwood &amp; PB List'!$B$4:$V$158,15,FALSE),IF('Summary Sheet'!$M$4="PB w/ PB Drawers",VLOOKUP($B163,'Pwood &amp; PB List'!$B$4:$V$158,19,FALSE))))</f>
        <v>637.56</v>
      </c>
      <c r="H163" s="205" t="str">
        <f t="shared" ref="H163:H170" si="212">CONCATENATE("BLW-",B163)</f>
        <v>BLW-WSL3012</v>
      </c>
      <c r="I163" s="204">
        <f>IF('Summary Sheet'!$M$4="Plywood",VLOOKUP($B163,'Pwood &amp; PB List'!$B$4:$V$158,10,FALSE),IF('Summary Sheet'!$M$4="PB w/ Wood Drawers",VLOOKUP($B163,'Pwood &amp; PB List'!$B$4:$V$158,14,FALSE),IF('Summary Sheet'!$M$4="PB w/ PB Drawers",VLOOKUP($B163,'Pwood &amp; PB List'!$B$4:$V$158,18,FALSE))))</f>
        <v>656.995</v>
      </c>
      <c r="J163" s="205" t="str">
        <f t="shared" ref="J163:J170" si="213">CONCATENATE("WEO-",B163)</f>
        <v>WEO-WSL3012</v>
      </c>
      <c r="K163" s="204">
        <f>IF('Summary Sheet'!$M$4="Plywood",VLOOKUP($B163,'Pwood &amp; PB List'!$B$4:$V$158,9,FALSE),IF('Summary Sheet'!$M$4="PB w/ Wood Drawers",VLOOKUP($B163,'Pwood &amp; PB List'!$B$4:$V$158,13,FALSE),IF('Summary Sheet'!$M$4="PB w/ PB Drawers",VLOOKUP($B163,'Pwood &amp; PB List'!$B$4:$V$158,17,FALSE))))</f>
        <v>675.28</v>
      </c>
      <c r="L163" s="205" t="str">
        <f t="shared" ref="L163:L170" si="214">CONCATENATE("GLG-",B163)</f>
        <v>GLG-WSL3012</v>
      </c>
      <c r="M163" s="204">
        <f>IF('Summary Sheet'!$M$4="Plywood",VLOOKUP($B163,'Pwood &amp; PB List'!$B$4:$V$158,12,FALSE),IF('Summary Sheet'!$M$4="PB w/ Wood Drawers",VLOOKUP($B163,'Pwood &amp; PB List'!$B$4:$V$158,16,FALSE),IF('Summary Sheet'!$M$4="PB w/ PB Drawers",VLOOKUP($B163,'Pwood &amp; PB List'!$B$4:$V$158,20,FALSE))))</f>
        <v>615.71</v>
      </c>
      <c r="N163" s="154" t="str">
        <f t="shared" ref="N163:N170" si="215">CONCATENATE("NAO-",B163)</f>
        <v>NAO-WSL3012</v>
      </c>
      <c r="O163" s="204">
        <f>IF('Summary Sheet'!$M$4="Plywood",VLOOKUP($B163,'Pwood &amp; PB List'!$B$4:$V$158,12,FALSE),IF('Summary Sheet'!$M$4="PB w/ Wood Drawers",VLOOKUP($B163,'Pwood &amp; PB List'!$B$4:$V$158,16,FALSE),IF('Summary Sheet'!$M$4="PB w/ PB Drawers",VLOOKUP($B163,'Pwood &amp; PB List'!$B$4:$V$158,20,FALSE))))</f>
        <v>615.71</v>
      </c>
      <c r="P163" s="154" t="str">
        <f t="shared" ref="P163:P170" si="216">CONCATENATE("WHO-",B163)</f>
        <v>WHO-WSL3012</v>
      </c>
      <c r="Q163" s="204">
        <f>IF('Summary Sheet'!$M$4="Plywood",VLOOKUP($B163,'Pwood &amp; PB List'!$B$4:$V$158,9,FALSE),IF('Summary Sheet'!$M$4="PB w/ Wood Drawers",VLOOKUP($B163,'Pwood &amp; PB List'!$B$4:$V$158,13,FALSE),IF('Summary Sheet'!$M$4="PB w/ PB Drawers",VLOOKUP($B163,'Pwood &amp; PB List'!$B$4:$V$158,17,FALSE))))</f>
        <v>675.28</v>
      </c>
      <c r="R163" s="154" t="str">
        <f t="shared" ref="R163:R170" si="217">CONCATENATE("MAW-",B163)</f>
        <v>MAW-WSL3012</v>
      </c>
      <c r="S163" s="204">
        <f>IF('Summary Sheet'!$M$4="Plywood",VLOOKUP($B163,'Pwood &amp; PB List'!$B$4:$V$158,9,FALSE),IF('Summary Sheet'!$M$4="PB w/ Wood Drawers",VLOOKUP($B163,'Pwood &amp; PB List'!$B$4:$V$158,13,FALSE),IF('Summary Sheet'!$M$4="PB w/ PB Drawers",VLOOKUP($B163,'Pwood &amp; PB List'!$B$4:$V$158,17,FALSE))))</f>
        <v>675.28</v>
      </c>
      <c r="T163" s="154" t="str">
        <f t="shared" ref="T163:T170" si="218">CONCATENATE("MAG-",B163)</f>
        <v>MAG-WSL3012</v>
      </c>
      <c r="U163" s="204">
        <f>IF('Summary Sheet'!$M$4="Plywood",VLOOKUP($B163,'Pwood &amp; PB List'!$B$4:$V$158,9,FALSE),IF('Summary Sheet'!$M$4="PB w/ Wood Drawers",VLOOKUP($B163,'Pwood &amp; PB List'!$B$4:$V$158,13,FALSE),IF('Summary Sheet'!$M$4="PB w/ PB Drawers",VLOOKUP($B163,'Pwood &amp; PB List'!$B$4:$V$158,17,FALSE))))</f>
        <v>675.28</v>
      </c>
      <c r="V163" s="154" t="str">
        <f t="shared" ref="V163:V170" si="219">CONCATENATE("MAB-",B163)</f>
        <v>MAB-WSL3012</v>
      </c>
      <c r="W163" s="204">
        <f>IF('Summary Sheet'!$M$4="Plywood",VLOOKUP($B163,'Pwood &amp; PB List'!$B$4:$V$158,9,FALSE),IF('Summary Sheet'!$M$4="PB w/ Wood Drawers",VLOOKUP($B163,'Pwood &amp; PB List'!$B$4:$V$158,13,FALSE),IF('Summary Sheet'!$M$4="PB w/ PB Drawers",VLOOKUP($B163,'Pwood &amp; PB List'!$B$4:$V$158,17,FALSE))))</f>
        <v>675.28</v>
      </c>
      <c r="X163" s="205" t="str">
        <f t="shared" ref="X163:X170" si="220">CONCATENATE("GLB-",B163)</f>
        <v>GLB-WSL3012</v>
      </c>
      <c r="Y163" s="153">
        <v>1.0</v>
      </c>
      <c r="Z163" s="154"/>
      <c r="AA163" s="154"/>
      <c r="AB163" s="154"/>
      <c r="AC163" s="154"/>
      <c r="AD163" s="139"/>
      <c r="AE163" s="139"/>
      <c r="AF163" s="139"/>
      <c r="AG163" s="139"/>
      <c r="AH163" s="139"/>
      <c r="AI163" s="139"/>
      <c r="AJ163" s="139"/>
      <c r="AK163" s="139"/>
      <c r="AL163" s="139"/>
      <c r="AM163" s="139"/>
      <c r="AN163" s="139"/>
      <c r="AO163" s="139"/>
      <c r="AP163" s="139"/>
      <c r="AQ163" s="139"/>
      <c r="AR163" s="139"/>
      <c r="AS163" s="139"/>
    </row>
    <row r="164" ht="14.25" customHeight="1">
      <c r="A164" s="202" t="s">
        <v>790</v>
      </c>
      <c r="B164" s="203" t="s">
        <v>791</v>
      </c>
      <c r="C164" s="204">
        <f>IF('Summary Sheet'!$M$4="Plywood",VLOOKUP($B164,'Pwood &amp; PB List'!$B$4:$V$158,9,FALSE),IF('Summary Sheet'!$M$4="PB w/ Wood Drawers",VLOOKUP($B164,'Pwood &amp; PB List'!$B$4:$V$158,13,FALSE),IF('Summary Sheet'!$M$4="PB w/ PB Drawers",VLOOKUP($B164,'Pwood &amp; PB List'!$B$4:$V$158,17,FALSE))))</f>
        <v>750.145</v>
      </c>
      <c r="D164" s="205" t="str">
        <f t="shared" si="210"/>
        <v>GLW-WSL3015</v>
      </c>
      <c r="E164" s="204">
        <f>IF('Summary Sheet'!$M$4="Plywood",VLOOKUP($B164,'Pwood &amp; PB List'!$B$4:$V$158,10,FALSE),IF('Summary Sheet'!$M$4="PB w/ Wood Drawers",VLOOKUP($B164,'Pwood &amp; PB List'!$B$4:$V$158,14,FALSE),IF('Summary Sheet'!$M$4="PB w/ PB Drawers",VLOOKUP($B164,'Pwood &amp; PB List'!$B$4:$V$158,18,FALSE))))</f>
        <v>727.375</v>
      </c>
      <c r="F164" s="205" t="str">
        <f t="shared" si="211"/>
        <v>SLO-WSL3015</v>
      </c>
      <c r="G164" s="204">
        <f>IF('Summary Sheet'!$M$4="Plywood",VLOOKUP($B164,'Pwood &amp; PB List'!$B$4:$V$158,11,FALSE),IF('Summary Sheet'!$M$4="PB w/ Wood Drawers",VLOOKUP($B164,'Pwood &amp; PB List'!$B$4:$V$158,15,FALSE),IF('Summary Sheet'!$M$4="PB w/ PB Drawers",VLOOKUP($B164,'Pwood &amp; PB List'!$B$4:$V$158,19,FALSE))))</f>
        <v>702.995</v>
      </c>
      <c r="H164" s="205" t="str">
        <f t="shared" si="212"/>
        <v>BLW-WSL3015</v>
      </c>
      <c r="I164" s="204">
        <f>IF('Summary Sheet'!$M$4="Plywood",VLOOKUP($B164,'Pwood &amp; PB List'!$B$4:$V$158,10,FALSE),IF('Summary Sheet'!$M$4="PB w/ Wood Drawers",VLOOKUP($B164,'Pwood &amp; PB List'!$B$4:$V$158,14,FALSE),IF('Summary Sheet'!$M$4="PB w/ PB Drawers",VLOOKUP($B164,'Pwood &amp; PB List'!$B$4:$V$158,18,FALSE))))</f>
        <v>727.375</v>
      </c>
      <c r="J164" s="205" t="str">
        <f t="shared" si="213"/>
        <v>WEO-WSL3015</v>
      </c>
      <c r="K164" s="204">
        <f>IF('Summary Sheet'!$M$4="Plywood",VLOOKUP($B164,'Pwood &amp; PB List'!$B$4:$V$158,9,FALSE),IF('Summary Sheet'!$M$4="PB w/ Wood Drawers",VLOOKUP($B164,'Pwood &amp; PB List'!$B$4:$V$158,13,FALSE),IF('Summary Sheet'!$M$4="PB w/ PB Drawers",VLOOKUP($B164,'Pwood &amp; PB List'!$B$4:$V$158,17,FALSE))))</f>
        <v>750.145</v>
      </c>
      <c r="L164" s="205" t="str">
        <f t="shared" si="214"/>
        <v>GLG-WSL3015</v>
      </c>
      <c r="M164" s="204">
        <f>IF('Summary Sheet'!$M$4="Plywood",VLOOKUP($B164,'Pwood &amp; PB List'!$B$4:$V$158,12,FALSE),IF('Summary Sheet'!$M$4="PB w/ Wood Drawers",VLOOKUP($B164,'Pwood &amp; PB List'!$B$4:$V$158,16,FALSE),IF('Summary Sheet'!$M$4="PB w/ PB Drawers",VLOOKUP($B164,'Pwood &amp; PB List'!$B$4:$V$158,20,FALSE))))</f>
        <v>675.51</v>
      </c>
      <c r="N164" s="154" t="str">
        <f t="shared" si="215"/>
        <v>NAO-WSL3015</v>
      </c>
      <c r="O164" s="204">
        <f>IF('Summary Sheet'!$M$4="Plywood",VLOOKUP($B164,'Pwood &amp; PB List'!$B$4:$V$158,12,FALSE),IF('Summary Sheet'!$M$4="PB w/ Wood Drawers",VLOOKUP($B164,'Pwood &amp; PB List'!$B$4:$V$158,16,FALSE),IF('Summary Sheet'!$M$4="PB w/ PB Drawers",VLOOKUP($B164,'Pwood &amp; PB List'!$B$4:$V$158,20,FALSE))))</f>
        <v>675.51</v>
      </c>
      <c r="P164" s="154" t="str">
        <f t="shared" si="216"/>
        <v>WHO-WSL3015</v>
      </c>
      <c r="Q164" s="204">
        <f>IF('Summary Sheet'!$M$4="Plywood",VLOOKUP($B164,'Pwood &amp; PB List'!$B$4:$V$158,9,FALSE),IF('Summary Sheet'!$M$4="PB w/ Wood Drawers",VLOOKUP($B164,'Pwood &amp; PB List'!$B$4:$V$158,13,FALSE),IF('Summary Sheet'!$M$4="PB w/ PB Drawers",VLOOKUP($B164,'Pwood &amp; PB List'!$B$4:$V$158,17,FALSE))))</f>
        <v>750.145</v>
      </c>
      <c r="R164" s="154" t="str">
        <f t="shared" si="217"/>
        <v>MAW-WSL3015</v>
      </c>
      <c r="S164" s="204">
        <f>IF('Summary Sheet'!$M$4="Plywood",VLOOKUP($B164,'Pwood &amp; PB List'!$B$4:$V$158,9,FALSE),IF('Summary Sheet'!$M$4="PB w/ Wood Drawers",VLOOKUP($B164,'Pwood &amp; PB List'!$B$4:$V$158,13,FALSE),IF('Summary Sheet'!$M$4="PB w/ PB Drawers",VLOOKUP($B164,'Pwood &amp; PB List'!$B$4:$V$158,17,FALSE))))</f>
        <v>750.145</v>
      </c>
      <c r="T164" s="154" t="str">
        <f t="shared" si="218"/>
        <v>MAG-WSL3015</v>
      </c>
      <c r="U164" s="204">
        <f>IF('Summary Sheet'!$M$4="Plywood",VLOOKUP($B164,'Pwood &amp; PB List'!$B$4:$V$158,9,FALSE),IF('Summary Sheet'!$M$4="PB w/ Wood Drawers",VLOOKUP($B164,'Pwood &amp; PB List'!$B$4:$V$158,13,FALSE),IF('Summary Sheet'!$M$4="PB w/ PB Drawers",VLOOKUP($B164,'Pwood &amp; PB List'!$B$4:$V$158,17,FALSE))))</f>
        <v>750.145</v>
      </c>
      <c r="V164" s="154" t="str">
        <f t="shared" si="219"/>
        <v>MAB-WSL3015</v>
      </c>
      <c r="W164" s="204">
        <f>IF('Summary Sheet'!$M$4="Plywood",VLOOKUP($B164,'Pwood &amp; PB List'!$B$4:$V$158,9,FALSE),IF('Summary Sheet'!$M$4="PB w/ Wood Drawers",VLOOKUP($B164,'Pwood &amp; PB List'!$B$4:$V$158,13,FALSE),IF('Summary Sheet'!$M$4="PB w/ PB Drawers",VLOOKUP($B164,'Pwood &amp; PB List'!$B$4:$V$158,17,FALSE))))</f>
        <v>750.145</v>
      </c>
      <c r="X164" s="205" t="str">
        <f t="shared" si="220"/>
        <v>GLB-WSL3015</v>
      </c>
      <c r="Y164" s="153">
        <v>1.0</v>
      </c>
      <c r="Z164" s="154"/>
      <c r="AA164" s="154"/>
      <c r="AB164" s="154"/>
      <c r="AC164" s="154"/>
      <c r="AD164" s="139"/>
      <c r="AE164" s="139"/>
      <c r="AF164" s="139"/>
      <c r="AG164" s="139"/>
      <c r="AH164" s="139"/>
      <c r="AI164" s="139"/>
      <c r="AJ164" s="139"/>
      <c r="AK164" s="139"/>
      <c r="AL164" s="139"/>
      <c r="AM164" s="139"/>
      <c r="AN164" s="139"/>
      <c r="AO164" s="139"/>
      <c r="AP164" s="139"/>
      <c r="AQ164" s="139"/>
      <c r="AR164" s="139"/>
      <c r="AS164" s="139"/>
    </row>
    <row r="165" ht="14.25" customHeight="1">
      <c r="A165" s="202" t="s">
        <v>792</v>
      </c>
      <c r="B165" s="203" t="s">
        <v>793</v>
      </c>
      <c r="C165" s="204">
        <f>IF('Summary Sheet'!$M$4="Plywood",VLOOKUP($B165,'Pwood &amp; PB List'!$B$4:$V$158,9,FALSE),IF('Summary Sheet'!$M$4="PB w/ Wood Drawers",VLOOKUP($B165,'Pwood &amp; PB List'!$B$4:$V$158,13,FALSE),IF('Summary Sheet'!$M$4="PB w/ PB Drawers",VLOOKUP($B165,'Pwood &amp; PB List'!$B$4:$V$158,17,FALSE))))</f>
        <v>841.57</v>
      </c>
      <c r="D165" s="205" t="str">
        <f t="shared" si="210"/>
        <v>GLW-WSL3018</v>
      </c>
      <c r="E165" s="204">
        <f>IF('Summary Sheet'!$M$4="Plywood",VLOOKUP($B165,'Pwood &amp; PB List'!$B$4:$V$158,10,FALSE),IF('Summary Sheet'!$M$4="PB w/ Wood Drawers",VLOOKUP($B165,'Pwood &amp; PB List'!$B$4:$V$158,14,FALSE),IF('Summary Sheet'!$M$4="PB w/ PB Drawers",VLOOKUP($B165,'Pwood &amp; PB List'!$B$4:$V$158,18,FALSE))))</f>
        <v>814.085</v>
      </c>
      <c r="F165" s="205" t="str">
        <f t="shared" si="211"/>
        <v>SLO-WSL3018</v>
      </c>
      <c r="G165" s="204">
        <f>IF('Summary Sheet'!$M$4="Plywood",VLOOKUP($B165,'Pwood &amp; PB List'!$B$4:$V$158,11,FALSE),IF('Summary Sheet'!$M$4="PB w/ Wood Drawers",VLOOKUP($B165,'Pwood &amp; PB List'!$B$4:$V$158,15,FALSE),IF('Summary Sheet'!$M$4="PB w/ PB Drawers",VLOOKUP($B165,'Pwood &amp; PB List'!$B$4:$V$158,19,FALSE))))</f>
        <v>784.875</v>
      </c>
      <c r="H165" s="205" t="str">
        <f t="shared" si="212"/>
        <v>BLW-WSL3018</v>
      </c>
      <c r="I165" s="204">
        <f>IF('Summary Sheet'!$M$4="Plywood",VLOOKUP($B165,'Pwood &amp; PB List'!$B$4:$V$158,10,FALSE),IF('Summary Sheet'!$M$4="PB w/ Wood Drawers",VLOOKUP($B165,'Pwood &amp; PB List'!$B$4:$V$158,14,FALSE),IF('Summary Sheet'!$M$4="PB w/ PB Drawers",VLOOKUP($B165,'Pwood &amp; PB List'!$B$4:$V$158,18,FALSE))))</f>
        <v>814.085</v>
      </c>
      <c r="J165" s="205" t="str">
        <f t="shared" si="213"/>
        <v>WEO-WSL3018</v>
      </c>
      <c r="K165" s="204">
        <f>IF('Summary Sheet'!$M$4="Plywood",VLOOKUP($B165,'Pwood &amp; PB List'!$B$4:$V$158,9,FALSE),IF('Summary Sheet'!$M$4="PB w/ Wood Drawers",VLOOKUP($B165,'Pwood &amp; PB List'!$B$4:$V$158,13,FALSE),IF('Summary Sheet'!$M$4="PB w/ PB Drawers",VLOOKUP($B165,'Pwood &amp; PB List'!$B$4:$V$158,17,FALSE))))</f>
        <v>841.57</v>
      </c>
      <c r="L165" s="205" t="str">
        <f t="shared" si="214"/>
        <v>GLG-WSL3018</v>
      </c>
      <c r="M165" s="204">
        <f>IF('Summary Sheet'!$M$4="Plywood",VLOOKUP($B165,'Pwood &amp; PB List'!$B$4:$V$158,12,FALSE),IF('Summary Sheet'!$M$4="PB w/ Wood Drawers",VLOOKUP($B165,'Pwood &amp; PB List'!$B$4:$V$158,16,FALSE),IF('Summary Sheet'!$M$4="PB w/ PB Drawers",VLOOKUP($B165,'Pwood &amp; PB List'!$B$4:$V$158,20,FALSE))))</f>
        <v>751.87</v>
      </c>
      <c r="N165" s="154" t="str">
        <f t="shared" si="215"/>
        <v>NAO-WSL3018</v>
      </c>
      <c r="O165" s="204">
        <f>IF('Summary Sheet'!$M$4="Plywood",VLOOKUP($B165,'Pwood &amp; PB List'!$B$4:$V$158,12,FALSE),IF('Summary Sheet'!$M$4="PB w/ Wood Drawers",VLOOKUP($B165,'Pwood &amp; PB List'!$B$4:$V$158,16,FALSE),IF('Summary Sheet'!$M$4="PB w/ PB Drawers",VLOOKUP($B165,'Pwood &amp; PB List'!$B$4:$V$158,20,FALSE))))</f>
        <v>751.87</v>
      </c>
      <c r="P165" s="154" t="str">
        <f t="shared" si="216"/>
        <v>WHO-WSL3018</v>
      </c>
      <c r="Q165" s="204">
        <f>IF('Summary Sheet'!$M$4="Plywood",VLOOKUP($B165,'Pwood &amp; PB List'!$B$4:$V$158,9,FALSE),IF('Summary Sheet'!$M$4="PB w/ Wood Drawers",VLOOKUP($B165,'Pwood &amp; PB List'!$B$4:$V$158,13,FALSE),IF('Summary Sheet'!$M$4="PB w/ PB Drawers",VLOOKUP($B165,'Pwood &amp; PB List'!$B$4:$V$158,17,FALSE))))</f>
        <v>841.57</v>
      </c>
      <c r="R165" s="154" t="str">
        <f t="shared" si="217"/>
        <v>MAW-WSL3018</v>
      </c>
      <c r="S165" s="204">
        <f>IF('Summary Sheet'!$M$4="Plywood",VLOOKUP($B165,'Pwood &amp; PB List'!$B$4:$V$158,9,FALSE),IF('Summary Sheet'!$M$4="PB w/ Wood Drawers",VLOOKUP($B165,'Pwood &amp; PB List'!$B$4:$V$158,13,FALSE),IF('Summary Sheet'!$M$4="PB w/ PB Drawers",VLOOKUP($B165,'Pwood &amp; PB List'!$B$4:$V$158,17,FALSE))))</f>
        <v>841.57</v>
      </c>
      <c r="T165" s="154" t="str">
        <f t="shared" si="218"/>
        <v>MAG-WSL3018</v>
      </c>
      <c r="U165" s="204">
        <f>IF('Summary Sheet'!$M$4="Plywood",VLOOKUP($B165,'Pwood &amp; PB List'!$B$4:$V$158,9,FALSE),IF('Summary Sheet'!$M$4="PB w/ Wood Drawers",VLOOKUP($B165,'Pwood &amp; PB List'!$B$4:$V$158,13,FALSE),IF('Summary Sheet'!$M$4="PB w/ PB Drawers",VLOOKUP($B165,'Pwood &amp; PB List'!$B$4:$V$158,17,FALSE))))</f>
        <v>841.57</v>
      </c>
      <c r="V165" s="154" t="str">
        <f t="shared" si="219"/>
        <v>MAB-WSL3018</v>
      </c>
      <c r="W165" s="204">
        <f>IF('Summary Sheet'!$M$4="Plywood",VLOOKUP($B165,'Pwood &amp; PB List'!$B$4:$V$158,9,FALSE),IF('Summary Sheet'!$M$4="PB w/ Wood Drawers",VLOOKUP($B165,'Pwood &amp; PB List'!$B$4:$V$158,13,FALSE),IF('Summary Sheet'!$M$4="PB w/ PB Drawers",VLOOKUP($B165,'Pwood &amp; PB List'!$B$4:$V$158,17,FALSE))))</f>
        <v>841.57</v>
      </c>
      <c r="X165" s="205" t="str">
        <f t="shared" si="220"/>
        <v>GLB-WSL3018</v>
      </c>
      <c r="Y165" s="153">
        <v>1.0</v>
      </c>
      <c r="Z165" s="154"/>
      <c r="AA165" s="154"/>
      <c r="AB165" s="154"/>
      <c r="AC165" s="154"/>
      <c r="AD165" s="139"/>
      <c r="AE165" s="139"/>
      <c r="AF165" s="139"/>
      <c r="AG165" s="139"/>
      <c r="AH165" s="139"/>
      <c r="AI165" s="139"/>
      <c r="AJ165" s="139"/>
      <c r="AK165" s="139"/>
      <c r="AL165" s="139"/>
      <c r="AM165" s="139"/>
      <c r="AN165" s="139"/>
      <c r="AO165" s="139"/>
      <c r="AP165" s="139"/>
      <c r="AQ165" s="139"/>
      <c r="AR165" s="139"/>
      <c r="AS165" s="139"/>
    </row>
    <row r="166" ht="14.25" customHeight="1">
      <c r="A166" s="202" t="s">
        <v>794</v>
      </c>
      <c r="B166" s="203" t="s">
        <v>795</v>
      </c>
      <c r="C166" s="204">
        <f>IF('Summary Sheet'!$M$4="Plywood",VLOOKUP($B166,'Pwood &amp; PB List'!$B$4:$V$158,9,FALSE),IF('Summary Sheet'!$M$4="PB w/ Wood Drawers",VLOOKUP($B166,'Pwood &amp; PB List'!$B$4:$V$158,13,FALSE),IF('Summary Sheet'!$M$4="PB w/ PB Drawers",VLOOKUP($B166,'Pwood &amp; PB List'!$B$4:$V$158,17,FALSE))))</f>
        <v>889.295</v>
      </c>
      <c r="D166" s="205" t="str">
        <f t="shared" si="210"/>
        <v>GLW-WSL3021</v>
      </c>
      <c r="E166" s="204">
        <f>IF('Summary Sheet'!$M$4="Plywood",VLOOKUP($B166,'Pwood &amp; PB List'!$B$4:$V$158,10,FALSE),IF('Summary Sheet'!$M$4="PB w/ Wood Drawers",VLOOKUP($B166,'Pwood &amp; PB List'!$B$4:$V$158,14,FALSE),IF('Summary Sheet'!$M$4="PB w/ PB Drawers",VLOOKUP($B166,'Pwood &amp; PB List'!$B$4:$V$158,18,FALSE))))</f>
        <v>857.21</v>
      </c>
      <c r="F166" s="205" t="str">
        <f t="shared" si="211"/>
        <v>SLO-WSL3021</v>
      </c>
      <c r="G166" s="204">
        <f>IF('Summary Sheet'!$M$4="Plywood",VLOOKUP($B166,'Pwood &amp; PB List'!$B$4:$V$158,11,FALSE),IF('Summary Sheet'!$M$4="PB w/ Wood Drawers",VLOOKUP($B166,'Pwood &amp; PB List'!$B$4:$V$158,15,FALSE),IF('Summary Sheet'!$M$4="PB w/ PB Drawers",VLOOKUP($B166,'Pwood &amp; PB List'!$B$4:$V$158,19,FALSE))))</f>
        <v>823.055</v>
      </c>
      <c r="H166" s="205" t="str">
        <f t="shared" si="212"/>
        <v>BLW-WSL3021</v>
      </c>
      <c r="I166" s="204">
        <f>IF('Summary Sheet'!$M$4="Plywood",VLOOKUP($B166,'Pwood &amp; PB List'!$B$4:$V$158,10,FALSE),IF('Summary Sheet'!$M$4="PB w/ Wood Drawers",VLOOKUP($B166,'Pwood &amp; PB List'!$B$4:$V$158,14,FALSE),IF('Summary Sheet'!$M$4="PB w/ PB Drawers",VLOOKUP($B166,'Pwood &amp; PB List'!$B$4:$V$158,18,FALSE))))</f>
        <v>857.21</v>
      </c>
      <c r="J166" s="205" t="str">
        <f t="shared" si="213"/>
        <v>WEO-WSL3021</v>
      </c>
      <c r="K166" s="204">
        <f>IF('Summary Sheet'!$M$4="Plywood",VLOOKUP($B166,'Pwood &amp; PB List'!$B$4:$V$158,9,FALSE),IF('Summary Sheet'!$M$4="PB w/ Wood Drawers",VLOOKUP($B166,'Pwood &amp; PB List'!$B$4:$V$158,13,FALSE),IF('Summary Sheet'!$M$4="PB w/ PB Drawers",VLOOKUP($B166,'Pwood &amp; PB List'!$B$4:$V$158,17,FALSE))))</f>
        <v>889.295</v>
      </c>
      <c r="L166" s="205" t="str">
        <f t="shared" si="214"/>
        <v>GLG-WSL3021</v>
      </c>
      <c r="M166" s="204">
        <f>IF('Summary Sheet'!$M$4="Plywood",VLOOKUP($B166,'Pwood &amp; PB List'!$B$4:$V$158,12,FALSE),IF('Summary Sheet'!$M$4="PB w/ Wood Drawers",VLOOKUP($B166,'Pwood &amp; PB List'!$B$4:$V$158,16,FALSE),IF('Summary Sheet'!$M$4="PB w/ PB Drawers",VLOOKUP($B166,'Pwood &amp; PB List'!$B$4:$V$158,20,FALSE))))</f>
        <v>784.53</v>
      </c>
      <c r="N166" s="154" t="str">
        <f t="shared" si="215"/>
        <v>NAO-WSL3021</v>
      </c>
      <c r="O166" s="204">
        <f>IF('Summary Sheet'!$M$4="Plywood",VLOOKUP($B166,'Pwood &amp; PB List'!$B$4:$V$158,12,FALSE),IF('Summary Sheet'!$M$4="PB w/ Wood Drawers",VLOOKUP($B166,'Pwood &amp; PB List'!$B$4:$V$158,16,FALSE),IF('Summary Sheet'!$M$4="PB w/ PB Drawers",VLOOKUP($B166,'Pwood &amp; PB List'!$B$4:$V$158,20,FALSE))))</f>
        <v>784.53</v>
      </c>
      <c r="P166" s="154" t="str">
        <f t="shared" si="216"/>
        <v>WHO-WSL3021</v>
      </c>
      <c r="Q166" s="204">
        <f>IF('Summary Sheet'!$M$4="Plywood",VLOOKUP($B166,'Pwood &amp; PB List'!$B$4:$V$158,9,FALSE),IF('Summary Sheet'!$M$4="PB w/ Wood Drawers",VLOOKUP($B166,'Pwood &amp; PB List'!$B$4:$V$158,13,FALSE),IF('Summary Sheet'!$M$4="PB w/ PB Drawers",VLOOKUP($B166,'Pwood &amp; PB List'!$B$4:$V$158,17,FALSE))))</f>
        <v>889.295</v>
      </c>
      <c r="R166" s="154" t="str">
        <f t="shared" si="217"/>
        <v>MAW-WSL3021</v>
      </c>
      <c r="S166" s="204">
        <f>IF('Summary Sheet'!$M$4="Plywood",VLOOKUP($B166,'Pwood &amp; PB List'!$B$4:$V$158,9,FALSE),IF('Summary Sheet'!$M$4="PB w/ Wood Drawers",VLOOKUP($B166,'Pwood &amp; PB List'!$B$4:$V$158,13,FALSE),IF('Summary Sheet'!$M$4="PB w/ PB Drawers",VLOOKUP($B166,'Pwood &amp; PB List'!$B$4:$V$158,17,FALSE))))</f>
        <v>889.295</v>
      </c>
      <c r="T166" s="154" t="str">
        <f t="shared" si="218"/>
        <v>MAG-WSL3021</v>
      </c>
      <c r="U166" s="204">
        <f>IF('Summary Sheet'!$M$4="Plywood",VLOOKUP($B166,'Pwood &amp; PB List'!$B$4:$V$158,9,FALSE),IF('Summary Sheet'!$M$4="PB w/ Wood Drawers",VLOOKUP($B166,'Pwood &amp; PB List'!$B$4:$V$158,13,FALSE),IF('Summary Sheet'!$M$4="PB w/ PB Drawers",VLOOKUP($B166,'Pwood &amp; PB List'!$B$4:$V$158,17,FALSE))))</f>
        <v>889.295</v>
      </c>
      <c r="V166" s="154" t="str">
        <f t="shared" si="219"/>
        <v>MAB-WSL3021</v>
      </c>
      <c r="W166" s="204">
        <f>IF('Summary Sheet'!$M$4="Plywood",VLOOKUP($B166,'Pwood &amp; PB List'!$B$4:$V$158,9,FALSE),IF('Summary Sheet'!$M$4="PB w/ Wood Drawers",VLOOKUP($B166,'Pwood &amp; PB List'!$B$4:$V$158,13,FALSE),IF('Summary Sheet'!$M$4="PB w/ PB Drawers",VLOOKUP($B166,'Pwood &amp; PB List'!$B$4:$V$158,17,FALSE))))</f>
        <v>889.295</v>
      </c>
      <c r="X166" s="205" t="str">
        <f t="shared" si="220"/>
        <v>GLB-WSL3021</v>
      </c>
      <c r="Y166" s="153">
        <v>1.0</v>
      </c>
      <c r="Z166" s="154"/>
      <c r="AA166" s="154"/>
      <c r="AB166" s="154"/>
      <c r="AC166" s="154"/>
      <c r="AD166" s="139"/>
      <c r="AE166" s="139"/>
      <c r="AF166" s="139"/>
      <c r="AG166" s="139"/>
      <c r="AH166" s="139"/>
      <c r="AI166" s="139"/>
      <c r="AJ166" s="139"/>
      <c r="AK166" s="139"/>
      <c r="AL166" s="139"/>
      <c r="AM166" s="139"/>
      <c r="AN166" s="139"/>
      <c r="AO166" s="139"/>
      <c r="AP166" s="139"/>
      <c r="AQ166" s="139"/>
      <c r="AR166" s="139"/>
      <c r="AS166" s="139"/>
    </row>
    <row r="167" ht="14.25" customHeight="1">
      <c r="A167" s="202" t="s">
        <v>796</v>
      </c>
      <c r="B167" s="203" t="s">
        <v>797</v>
      </c>
      <c r="C167" s="204">
        <f>IF('Summary Sheet'!$M$4="Plywood",VLOOKUP($B167,'Pwood &amp; PB List'!$B$4:$V$158,9,FALSE),IF('Summary Sheet'!$M$4="PB w/ Wood Drawers",VLOOKUP($B167,'Pwood &amp; PB List'!$B$4:$V$158,13,FALSE),IF('Summary Sheet'!$M$4="PB w/ PB Drawers",VLOOKUP($B167,'Pwood &amp; PB List'!$B$4:$V$158,17,FALSE))))</f>
        <v>737.035</v>
      </c>
      <c r="D167" s="205" t="str">
        <f t="shared" si="210"/>
        <v>GLW-WSL3612</v>
      </c>
      <c r="E167" s="204">
        <f>IF('Summary Sheet'!$M$4="Plywood",VLOOKUP($B167,'Pwood &amp; PB List'!$B$4:$V$158,10,FALSE),IF('Summary Sheet'!$M$4="PB w/ Wood Drawers",VLOOKUP($B167,'Pwood &amp; PB List'!$B$4:$V$158,14,FALSE),IF('Summary Sheet'!$M$4="PB w/ PB Drawers",VLOOKUP($B167,'Pwood &amp; PB List'!$B$4:$V$158,18,FALSE))))</f>
        <v>715.07</v>
      </c>
      <c r="F167" s="205" t="str">
        <f t="shared" si="211"/>
        <v>SLO-WSL3612</v>
      </c>
      <c r="G167" s="204">
        <f>IF('Summary Sheet'!$M$4="Plywood",VLOOKUP($B167,'Pwood &amp; PB List'!$B$4:$V$158,11,FALSE),IF('Summary Sheet'!$M$4="PB w/ Wood Drawers",VLOOKUP($B167,'Pwood &amp; PB List'!$B$4:$V$158,15,FALSE),IF('Summary Sheet'!$M$4="PB w/ PB Drawers",VLOOKUP($B167,'Pwood &amp; PB List'!$B$4:$V$158,19,FALSE))))</f>
        <v>691.725</v>
      </c>
      <c r="H167" s="205" t="str">
        <f t="shared" si="212"/>
        <v>BLW-WSL3612</v>
      </c>
      <c r="I167" s="204">
        <f>IF('Summary Sheet'!$M$4="Plywood",VLOOKUP($B167,'Pwood &amp; PB List'!$B$4:$V$158,10,FALSE),IF('Summary Sheet'!$M$4="PB w/ Wood Drawers",VLOOKUP($B167,'Pwood &amp; PB List'!$B$4:$V$158,14,FALSE),IF('Summary Sheet'!$M$4="PB w/ PB Drawers",VLOOKUP($B167,'Pwood &amp; PB List'!$B$4:$V$158,18,FALSE))))</f>
        <v>715.07</v>
      </c>
      <c r="J167" s="205" t="str">
        <f t="shared" si="213"/>
        <v>WEO-WSL3612</v>
      </c>
      <c r="K167" s="204">
        <f>IF('Summary Sheet'!$M$4="Plywood",VLOOKUP($B167,'Pwood &amp; PB List'!$B$4:$V$158,9,FALSE),IF('Summary Sheet'!$M$4="PB w/ Wood Drawers",VLOOKUP($B167,'Pwood &amp; PB List'!$B$4:$V$158,13,FALSE),IF('Summary Sheet'!$M$4="PB w/ PB Drawers",VLOOKUP($B167,'Pwood &amp; PB List'!$B$4:$V$158,17,FALSE))))</f>
        <v>737.035</v>
      </c>
      <c r="L167" s="205" t="str">
        <f t="shared" si="214"/>
        <v>GLG-WSL3612</v>
      </c>
      <c r="M167" s="204">
        <f>IF('Summary Sheet'!$M$4="Plywood",VLOOKUP($B167,'Pwood &amp; PB List'!$B$4:$V$158,12,FALSE),IF('Summary Sheet'!$M$4="PB w/ Wood Drawers",VLOOKUP($B167,'Pwood &amp; PB List'!$B$4:$V$158,16,FALSE),IF('Summary Sheet'!$M$4="PB w/ PB Drawers",VLOOKUP($B167,'Pwood &amp; PB List'!$B$4:$V$158,20,FALSE))))</f>
        <v>665.505</v>
      </c>
      <c r="N167" s="154" t="str">
        <f t="shared" si="215"/>
        <v>NAO-WSL3612</v>
      </c>
      <c r="O167" s="204">
        <f>IF('Summary Sheet'!$M$4="Plywood",VLOOKUP($B167,'Pwood &amp; PB List'!$B$4:$V$158,12,FALSE),IF('Summary Sheet'!$M$4="PB w/ Wood Drawers",VLOOKUP($B167,'Pwood &amp; PB List'!$B$4:$V$158,16,FALSE),IF('Summary Sheet'!$M$4="PB w/ PB Drawers",VLOOKUP($B167,'Pwood &amp; PB List'!$B$4:$V$158,20,FALSE))))</f>
        <v>665.505</v>
      </c>
      <c r="P167" s="154" t="str">
        <f t="shared" si="216"/>
        <v>WHO-WSL3612</v>
      </c>
      <c r="Q167" s="204">
        <f>IF('Summary Sheet'!$M$4="Plywood",VLOOKUP($B167,'Pwood &amp; PB List'!$B$4:$V$158,9,FALSE),IF('Summary Sheet'!$M$4="PB w/ Wood Drawers",VLOOKUP($B167,'Pwood &amp; PB List'!$B$4:$V$158,13,FALSE),IF('Summary Sheet'!$M$4="PB w/ PB Drawers",VLOOKUP($B167,'Pwood &amp; PB List'!$B$4:$V$158,17,FALSE))))</f>
        <v>737.035</v>
      </c>
      <c r="R167" s="154" t="str">
        <f t="shared" si="217"/>
        <v>MAW-WSL3612</v>
      </c>
      <c r="S167" s="204">
        <f>IF('Summary Sheet'!$M$4="Plywood",VLOOKUP($B167,'Pwood &amp; PB List'!$B$4:$V$158,9,FALSE),IF('Summary Sheet'!$M$4="PB w/ Wood Drawers",VLOOKUP($B167,'Pwood &amp; PB List'!$B$4:$V$158,13,FALSE),IF('Summary Sheet'!$M$4="PB w/ PB Drawers",VLOOKUP($B167,'Pwood &amp; PB List'!$B$4:$V$158,17,FALSE))))</f>
        <v>737.035</v>
      </c>
      <c r="T167" s="154" t="str">
        <f t="shared" si="218"/>
        <v>MAG-WSL3612</v>
      </c>
      <c r="U167" s="204">
        <f>IF('Summary Sheet'!$M$4="Plywood",VLOOKUP($B167,'Pwood &amp; PB List'!$B$4:$V$158,9,FALSE),IF('Summary Sheet'!$M$4="PB w/ Wood Drawers",VLOOKUP($B167,'Pwood &amp; PB List'!$B$4:$V$158,13,FALSE),IF('Summary Sheet'!$M$4="PB w/ PB Drawers",VLOOKUP($B167,'Pwood &amp; PB List'!$B$4:$V$158,17,FALSE))))</f>
        <v>737.035</v>
      </c>
      <c r="V167" s="154" t="str">
        <f t="shared" si="219"/>
        <v>MAB-WSL3612</v>
      </c>
      <c r="W167" s="204">
        <f>IF('Summary Sheet'!$M$4="Plywood",VLOOKUP($B167,'Pwood &amp; PB List'!$B$4:$V$158,9,FALSE),IF('Summary Sheet'!$M$4="PB w/ Wood Drawers",VLOOKUP($B167,'Pwood &amp; PB List'!$B$4:$V$158,13,FALSE),IF('Summary Sheet'!$M$4="PB w/ PB Drawers",VLOOKUP($B167,'Pwood &amp; PB List'!$B$4:$V$158,17,FALSE))))</f>
        <v>737.035</v>
      </c>
      <c r="X167" s="205" t="str">
        <f t="shared" si="220"/>
        <v>GLB-WSL3612</v>
      </c>
      <c r="Y167" s="153">
        <v>1.0</v>
      </c>
      <c r="Z167" s="154"/>
      <c r="AA167" s="154"/>
      <c r="AB167" s="154"/>
      <c r="AC167" s="154"/>
      <c r="AD167" s="139"/>
      <c r="AE167" s="139"/>
      <c r="AF167" s="139"/>
      <c r="AG167" s="139"/>
      <c r="AH167" s="139"/>
      <c r="AI167" s="139"/>
      <c r="AJ167" s="139"/>
      <c r="AK167" s="139"/>
      <c r="AL167" s="139"/>
      <c r="AM167" s="139"/>
      <c r="AN167" s="139"/>
      <c r="AO167" s="139"/>
      <c r="AP167" s="139"/>
      <c r="AQ167" s="139"/>
      <c r="AR167" s="139"/>
      <c r="AS167" s="139"/>
    </row>
    <row r="168" ht="14.25" customHeight="1">
      <c r="A168" s="202" t="s">
        <v>798</v>
      </c>
      <c r="B168" s="203" t="s">
        <v>799</v>
      </c>
      <c r="C168" s="204">
        <f>IF('Summary Sheet'!$M$4="Plywood",VLOOKUP($B168,'Pwood &amp; PB List'!$B$4:$V$158,9,FALSE),IF('Summary Sheet'!$M$4="PB w/ Wood Drawers",VLOOKUP($B168,'Pwood &amp; PB List'!$B$4:$V$158,13,FALSE),IF('Summary Sheet'!$M$4="PB w/ PB Drawers",VLOOKUP($B168,'Pwood &amp; PB List'!$B$4:$V$158,17,FALSE))))</f>
        <v>841.915</v>
      </c>
      <c r="D168" s="205" t="str">
        <f t="shared" si="210"/>
        <v>GLW-WSL3615</v>
      </c>
      <c r="E168" s="204">
        <f>IF('Summary Sheet'!$M$4="Plywood",VLOOKUP($B168,'Pwood &amp; PB List'!$B$4:$V$158,10,FALSE),IF('Summary Sheet'!$M$4="PB w/ Wood Drawers",VLOOKUP($B168,'Pwood &amp; PB List'!$B$4:$V$158,14,FALSE),IF('Summary Sheet'!$M$4="PB w/ PB Drawers",VLOOKUP($B168,'Pwood &amp; PB List'!$B$4:$V$158,18,FALSE))))</f>
        <v>814.43</v>
      </c>
      <c r="F168" s="205" t="str">
        <f t="shared" si="211"/>
        <v>SLO-WSL3615</v>
      </c>
      <c r="G168" s="204">
        <f>IF('Summary Sheet'!$M$4="Plywood",VLOOKUP($B168,'Pwood &amp; PB List'!$B$4:$V$158,11,FALSE),IF('Summary Sheet'!$M$4="PB w/ Wood Drawers",VLOOKUP($B168,'Pwood &amp; PB List'!$B$4:$V$158,15,FALSE),IF('Summary Sheet'!$M$4="PB w/ PB Drawers",VLOOKUP($B168,'Pwood &amp; PB List'!$B$4:$V$158,19,FALSE))))</f>
        <v>785.22</v>
      </c>
      <c r="H168" s="205" t="str">
        <f t="shared" si="212"/>
        <v>BLW-WSL3615</v>
      </c>
      <c r="I168" s="204">
        <f>IF('Summary Sheet'!$M$4="Plywood",VLOOKUP($B168,'Pwood &amp; PB List'!$B$4:$V$158,10,FALSE),IF('Summary Sheet'!$M$4="PB w/ Wood Drawers",VLOOKUP($B168,'Pwood &amp; PB List'!$B$4:$V$158,14,FALSE),IF('Summary Sheet'!$M$4="PB w/ PB Drawers",VLOOKUP($B168,'Pwood &amp; PB List'!$B$4:$V$158,18,FALSE))))</f>
        <v>814.43</v>
      </c>
      <c r="J168" s="205" t="str">
        <f t="shared" si="213"/>
        <v>WEO-WSL3615</v>
      </c>
      <c r="K168" s="204">
        <f>IF('Summary Sheet'!$M$4="Plywood",VLOOKUP($B168,'Pwood &amp; PB List'!$B$4:$V$158,9,FALSE),IF('Summary Sheet'!$M$4="PB w/ Wood Drawers",VLOOKUP($B168,'Pwood &amp; PB List'!$B$4:$V$158,13,FALSE),IF('Summary Sheet'!$M$4="PB w/ PB Drawers",VLOOKUP($B168,'Pwood &amp; PB List'!$B$4:$V$158,17,FALSE))))</f>
        <v>841.915</v>
      </c>
      <c r="L168" s="205" t="str">
        <f t="shared" si="214"/>
        <v>GLG-WSL3615</v>
      </c>
      <c r="M168" s="204">
        <f>IF('Summary Sheet'!$M$4="Plywood",VLOOKUP($B168,'Pwood &amp; PB List'!$B$4:$V$158,12,FALSE),IF('Summary Sheet'!$M$4="PB w/ Wood Drawers",VLOOKUP($B168,'Pwood &amp; PB List'!$B$4:$V$158,16,FALSE),IF('Summary Sheet'!$M$4="PB w/ PB Drawers",VLOOKUP($B168,'Pwood &amp; PB List'!$B$4:$V$158,20,FALSE))))</f>
        <v>752.33</v>
      </c>
      <c r="N168" s="154" t="str">
        <f t="shared" si="215"/>
        <v>NAO-WSL3615</v>
      </c>
      <c r="O168" s="204">
        <f>IF('Summary Sheet'!$M$4="Plywood",VLOOKUP($B168,'Pwood &amp; PB List'!$B$4:$V$158,12,FALSE),IF('Summary Sheet'!$M$4="PB w/ Wood Drawers",VLOOKUP($B168,'Pwood &amp; PB List'!$B$4:$V$158,16,FALSE),IF('Summary Sheet'!$M$4="PB w/ PB Drawers",VLOOKUP($B168,'Pwood &amp; PB List'!$B$4:$V$158,20,FALSE))))</f>
        <v>752.33</v>
      </c>
      <c r="P168" s="154" t="str">
        <f t="shared" si="216"/>
        <v>WHO-WSL3615</v>
      </c>
      <c r="Q168" s="204">
        <f>IF('Summary Sheet'!$M$4="Plywood",VLOOKUP($B168,'Pwood &amp; PB List'!$B$4:$V$158,9,FALSE),IF('Summary Sheet'!$M$4="PB w/ Wood Drawers",VLOOKUP($B168,'Pwood &amp; PB List'!$B$4:$V$158,13,FALSE),IF('Summary Sheet'!$M$4="PB w/ PB Drawers",VLOOKUP($B168,'Pwood &amp; PB List'!$B$4:$V$158,17,FALSE))))</f>
        <v>841.915</v>
      </c>
      <c r="R168" s="154" t="str">
        <f t="shared" si="217"/>
        <v>MAW-WSL3615</v>
      </c>
      <c r="S168" s="204">
        <f>IF('Summary Sheet'!$M$4="Plywood",VLOOKUP($B168,'Pwood &amp; PB List'!$B$4:$V$158,9,FALSE),IF('Summary Sheet'!$M$4="PB w/ Wood Drawers",VLOOKUP($B168,'Pwood &amp; PB List'!$B$4:$V$158,13,FALSE),IF('Summary Sheet'!$M$4="PB w/ PB Drawers",VLOOKUP($B168,'Pwood &amp; PB List'!$B$4:$V$158,17,FALSE))))</f>
        <v>841.915</v>
      </c>
      <c r="T168" s="154" t="str">
        <f t="shared" si="218"/>
        <v>MAG-WSL3615</v>
      </c>
      <c r="U168" s="204">
        <f>IF('Summary Sheet'!$M$4="Plywood",VLOOKUP($B168,'Pwood &amp; PB List'!$B$4:$V$158,9,FALSE),IF('Summary Sheet'!$M$4="PB w/ Wood Drawers",VLOOKUP($B168,'Pwood &amp; PB List'!$B$4:$V$158,13,FALSE),IF('Summary Sheet'!$M$4="PB w/ PB Drawers",VLOOKUP($B168,'Pwood &amp; PB List'!$B$4:$V$158,17,FALSE))))</f>
        <v>841.915</v>
      </c>
      <c r="V168" s="154" t="str">
        <f t="shared" si="219"/>
        <v>MAB-WSL3615</v>
      </c>
      <c r="W168" s="204">
        <f>IF('Summary Sheet'!$M$4="Plywood",VLOOKUP($B168,'Pwood &amp; PB List'!$B$4:$V$158,9,FALSE),IF('Summary Sheet'!$M$4="PB w/ Wood Drawers",VLOOKUP($B168,'Pwood &amp; PB List'!$B$4:$V$158,13,FALSE),IF('Summary Sheet'!$M$4="PB w/ PB Drawers",VLOOKUP($B168,'Pwood &amp; PB List'!$B$4:$V$158,17,FALSE))))</f>
        <v>841.915</v>
      </c>
      <c r="X168" s="205" t="str">
        <f t="shared" si="220"/>
        <v>GLB-WSL3615</v>
      </c>
      <c r="Y168" s="153">
        <v>1.0</v>
      </c>
      <c r="Z168" s="154"/>
      <c r="AA168" s="154"/>
      <c r="AB168" s="154"/>
      <c r="AC168" s="154"/>
      <c r="AD168" s="139"/>
      <c r="AE168" s="139"/>
      <c r="AF168" s="139"/>
      <c r="AG168" s="139"/>
      <c r="AH168" s="139"/>
      <c r="AI168" s="139"/>
      <c r="AJ168" s="139"/>
      <c r="AK168" s="139"/>
      <c r="AL168" s="139"/>
      <c r="AM168" s="139"/>
      <c r="AN168" s="139"/>
      <c r="AO168" s="139"/>
      <c r="AP168" s="139"/>
      <c r="AQ168" s="139"/>
      <c r="AR168" s="139"/>
      <c r="AS168" s="139"/>
    </row>
    <row r="169" ht="14.25" customHeight="1">
      <c r="A169" s="202" t="s">
        <v>800</v>
      </c>
      <c r="B169" s="203" t="s">
        <v>801</v>
      </c>
      <c r="C169" s="204">
        <f>IF('Summary Sheet'!$M$4="Plywood",VLOOKUP($B169,'Pwood &amp; PB List'!$B$4:$V$158,9,FALSE),IF('Summary Sheet'!$M$4="PB w/ Wood Drawers",VLOOKUP($B169,'Pwood &amp; PB List'!$B$4:$V$158,13,FALSE),IF('Summary Sheet'!$M$4="PB w/ PB Drawers",VLOOKUP($B169,'Pwood &amp; PB List'!$B$4:$V$158,17,FALSE))))</f>
        <v>916.78</v>
      </c>
      <c r="D169" s="205" t="str">
        <f t="shared" si="210"/>
        <v>GLW-WSL3618</v>
      </c>
      <c r="E169" s="204">
        <f>IF('Summary Sheet'!$M$4="Plywood",VLOOKUP($B169,'Pwood &amp; PB List'!$B$4:$V$158,10,FALSE),IF('Summary Sheet'!$M$4="PB w/ Wood Drawers",VLOOKUP($B169,'Pwood &amp; PB List'!$B$4:$V$158,14,FALSE),IF('Summary Sheet'!$M$4="PB w/ PB Drawers",VLOOKUP($B169,'Pwood &amp; PB List'!$B$4:$V$158,18,FALSE))))</f>
        <v>883.775</v>
      </c>
      <c r="F169" s="205" t="str">
        <f t="shared" si="211"/>
        <v>SLO-WSL3618</v>
      </c>
      <c r="G169" s="204">
        <f>IF('Summary Sheet'!$M$4="Plywood",VLOOKUP($B169,'Pwood &amp; PB List'!$B$4:$V$158,11,FALSE),IF('Summary Sheet'!$M$4="PB w/ Wood Drawers",VLOOKUP($B169,'Pwood &amp; PB List'!$B$4:$V$158,15,FALSE),IF('Summary Sheet'!$M$4="PB w/ PB Drawers",VLOOKUP($B169,'Pwood &amp; PB List'!$B$4:$V$158,19,FALSE))))</f>
        <v>848.7</v>
      </c>
      <c r="H169" s="205" t="str">
        <f t="shared" si="212"/>
        <v>BLW-WSL3618</v>
      </c>
      <c r="I169" s="204">
        <f>IF('Summary Sheet'!$M$4="Plywood",VLOOKUP($B169,'Pwood &amp; PB List'!$B$4:$V$158,10,FALSE),IF('Summary Sheet'!$M$4="PB w/ Wood Drawers",VLOOKUP($B169,'Pwood &amp; PB List'!$B$4:$V$158,14,FALSE),IF('Summary Sheet'!$M$4="PB w/ PB Drawers",VLOOKUP($B169,'Pwood &amp; PB List'!$B$4:$V$158,18,FALSE))))</f>
        <v>883.775</v>
      </c>
      <c r="J169" s="205" t="str">
        <f t="shared" si="213"/>
        <v>WEO-WSL3618</v>
      </c>
      <c r="K169" s="204">
        <f>IF('Summary Sheet'!$M$4="Plywood",VLOOKUP($B169,'Pwood &amp; PB List'!$B$4:$V$158,9,FALSE),IF('Summary Sheet'!$M$4="PB w/ Wood Drawers",VLOOKUP($B169,'Pwood &amp; PB List'!$B$4:$V$158,13,FALSE),IF('Summary Sheet'!$M$4="PB w/ PB Drawers",VLOOKUP($B169,'Pwood &amp; PB List'!$B$4:$V$158,17,FALSE))))</f>
        <v>916.78</v>
      </c>
      <c r="L169" s="205" t="str">
        <f t="shared" si="214"/>
        <v>GLG-WSL3618</v>
      </c>
      <c r="M169" s="204">
        <f>IF('Summary Sheet'!$M$4="Plywood",VLOOKUP($B169,'Pwood &amp; PB List'!$B$4:$V$158,12,FALSE),IF('Summary Sheet'!$M$4="PB w/ Wood Drawers",VLOOKUP($B169,'Pwood &amp; PB List'!$B$4:$V$158,16,FALSE),IF('Summary Sheet'!$M$4="PB w/ PB Drawers",VLOOKUP($B169,'Pwood &amp; PB List'!$B$4:$V$158,20,FALSE))))</f>
        <v>809.14</v>
      </c>
      <c r="N169" s="154" t="str">
        <f t="shared" si="215"/>
        <v>NAO-WSL3618</v>
      </c>
      <c r="O169" s="204">
        <f>IF('Summary Sheet'!$M$4="Plywood",VLOOKUP($B169,'Pwood &amp; PB List'!$B$4:$V$158,12,FALSE),IF('Summary Sheet'!$M$4="PB w/ Wood Drawers",VLOOKUP($B169,'Pwood &amp; PB List'!$B$4:$V$158,16,FALSE),IF('Summary Sheet'!$M$4="PB w/ PB Drawers",VLOOKUP($B169,'Pwood &amp; PB List'!$B$4:$V$158,20,FALSE))))</f>
        <v>809.14</v>
      </c>
      <c r="P169" s="154" t="str">
        <f t="shared" si="216"/>
        <v>WHO-WSL3618</v>
      </c>
      <c r="Q169" s="204">
        <f>IF('Summary Sheet'!$M$4="Plywood",VLOOKUP($B169,'Pwood &amp; PB List'!$B$4:$V$158,9,FALSE),IF('Summary Sheet'!$M$4="PB w/ Wood Drawers",VLOOKUP($B169,'Pwood &amp; PB List'!$B$4:$V$158,13,FALSE),IF('Summary Sheet'!$M$4="PB w/ PB Drawers",VLOOKUP($B169,'Pwood &amp; PB List'!$B$4:$V$158,17,FALSE))))</f>
        <v>916.78</v>
      </c>
      <c r="R169" s="154" t="str">
        <f t="shared" si="217"/>
        <v>MAW-WSL3618</v>
      </c>
      <c r="S169" s="204">
        <f>IF('Summary Sheet'!$M$4="Plywood",VLOOKUP($B169,'Pwood &amp; PB List'!$B$4:$V$158,9,FALSE),IF('Summary Sheet'!$M$4="PB w/ Wood Drawers",VLOOKUP($B169,'Pwood &amp; PB List'!$B$4:$V$158,13,FALSE),IF('Summary Sheet'!$M$4="PB w/ PB Drawers",VLOOKUP($B169,'Pwood &amp; PB List'!$B$4:$V$158,17,FALSE))))</f>
        <v>916.78</v>
      </c>
      <c r="T169" s="154" t="str">
        <f t="shared" si="218"/>
        <v>MAG-WSL3618</v>
      </c>
      <c r="U169" s="204">
        <f>IF('Summary Sheet'!$M$4="Plywood",VLOOKUP($B169,'Pwood &amp; PB List'!$B$4:$V$158,9,FALSE),IF('Summary Sheet'!$M$4="PB w/ Wood Drawers",VLOOKUP($B169,'Pwood &amp; PB List'!$B$4:$V$158,13,FALSE),IF('Summary Sheet'!$M$4="PB w/ PB Drawers",VLOOKUP($B169,'Pwood &amp; PB List'!$B$4:$V$158,17,FALSE))))</f>
        <v>916.78</v>
      </c>
      <c r="V169" s="154" t="str">
        <f t="shared" si="219"/>
        <v>MAB-WSL3618</v>
      </c>
      <c r="W169" s="204">
        <f>IF('Summary Sheet'!$M$4="Plywood",VLOOKUP($B169,'Pwood &amp; PB List'!$B$4:$V$158,9,FALSE),IF('Summary Sheet'!$M$4="PB w/ Wood Drawers",VLOOKUP($B169,'Pwood &amp; PB List'!$B$4:$V$158,13,FALSE),IF('Summary Sheet'!$M$4="PB w/ PB Drawers",VLOOKUP($B169,'Pwood &amp; PB List'!$B$4:$V$158,17,FALSE))))</f>
        <v>916.78</v>
      </c>
      <c r="X169" s="205" t="str">
        <f t="shared" si="220"/>
        <v>GLB-WSL3618</v>
      </c>
      <c r="Y169" s="153">
        <v>1.0</v>
      </c>
      <c r="Z169" s="154"/>
      <c r="AA169" s="154"/>
      <c r="AB169" s="154"/>
      <c r="AC169" s="154"/>
      <c r="AD169" s="139"/>
      <c r="AE169" s="139"/>
      <c r="AF169" s="139"/>
      <c r="AG169" s="139"/>
      <c r="AH169" s="139"/>
      <c r="AI169" s="139"/>
      <c r="AJ169" s="139"/>
      <c r="AK169" s="139"/>
      <c r="AL169" s="139"/>
      <c r="AM169" s="139"/>
      <c r="AN169" s="139"/>
      <c r="AO169" s="139"/>
      <c r="AP169" s="139"/>
      <c r="AQ169" s="139"/>
      <c r="AR169" s="139"/>
      <c r="AS169" s="139"/>
    </row>
    <row r="170" ht="14.25" customHeight="1">
      <c r="A170" s="202" t="s">
        <v>802</v>
      </c>
      <c r="B170" s="203" t="s">
        <v>803</v>
      </c>
      <c r="C170" s="204">
        <f>IF('Summary Sheet'!$M$4="Plywood",VLOOKUP($B170,'Pwood &amp; PB List'!$B$4:$V$158,9,FALSE),IF('Summary Sheet'!$M$4="PB w/ Wood Drawers",VLOOKUP($B170,'Pwood &amp; PB List'!$B$4:$V$158,13,FALSE),IF('Summary Sheet'!$M$4="PB w/ PB Drawers",VLOOKUP($B170,'Pwood &amp; PB List'!$B$4:$V$158,17,FALSE))))</f>
        <v>1002.915</v>
      </c>
      <c r="D170" s="205" t="str">
        <f t="shared" si="210"/>
        <v>GLW-WSL3621</v>
      </c>
      <c r="E170" s="204">
        <f>IF('Summary Sheet'!$M$4="Plywood",VLOOKUP($B170,'Pwood &amp; PB List'!$B$4:$V$158,10,FALSE),IF('Summary Sheet'!$M$4="PB w/ Wood Drawers",VLOOKUP($B170,'Pwood &amp; PB List'!$B$4:$V$158,14,FALSE),IF('Summary Sheet'!$M$4="PB w/ PB Drawers",VLOOKUP($B170,'Pwood &amp; PB List'!$B$4:$V$158,18,FALSE))))</f>
        <v>964.39</v>
      </c>
      <c r="F170" s="205" t="str">
        <f t="shared" si="211"/>
        <v>SLO-WSL3621</v>
      </c>
      <c r="G170" s="204">
        <f>IF('Summary Sheet'!$M$4="Plywood",VLOOKUP($B170,'Pwood &amp; PB List'!$B$4:$V$158,11,FALSE),IF('Summary Sheet'!$M$4="PB w/ Wood Drawers",VLOOKUP($B170,'Pwood &amp; PB List'!$B$4:$V$158,15,FALSE),IF('Summary Sheet'!$M$4="PB w/ PB Drawers",VLOOKUP($B170,'Pwood &amp; PB List'!$B$4:$V$158,19,FALSE))))</f>
        <v>923.335</v>
      </c>
      <c r="H170" s="205" t="str">
        <f t="shared" si="212"/>
        <v>BLW-WSL3621</v>
      </c>
      <c r="I170" s="204">
        <f>IF('Summary Sheet'!$M$4="Plywood",VLOOKUP($B170,'Pwood &amp; PB List'!$B$4:$V$158,10,FALSE),IF('Summary Sheet'!$M$4="PB w/ Wood Drawers",VLOOKUP($B170,'Pwood &amp; PB List'!$B$4:$V$158,14,FALSE),IF('Summary Sheet'!$M$4="PB w/ PB Drawers",VLOOKUP($B170,'Pwood &amp; PB List'!$B$4:$V$158,18,FALSE))))</f>
        <v>964.39</v>
      </c>
      <c r="J170" s="205" t="str">
        <f t="shared" si="213"/>
        <v>WEO-WSL3621</v>
      </c>
      <c r="K170" s="204">
        <f>IF('Summary Sheet'!$M$4="Plywood",VLOOKUP($B170,'Pwood &amp; PB List'!$B$4:$V$158,9,FALSE),IF('Summary Sheet'!$M$4="PB w/ Wood Drawers",VLOOKUP($B170,'Pwood &amp; PB List'!$B$4:$V$158,13,FALSE),IF('Summary Sheet'!$M$4="PB w/ PB Drawers",VLOOKUP($B170,'Pwood &amp; PB List'!$B$4:$V$158,17,FALSE))))</f>
        <v>1002.915</v>
      </c>
      <c r="L170" s="205" t="str">
        <f t="shared" si="214"/>
        <v>GLG-WSL3621</v>
      </c>
      <c r="M170" s="204">
        <f>IF('Summary Sheet'!$M$4="Plywood",VLOOKUP($B170,'Pwood &amp; PB List'!$B$4:$V$158,12,FALSE),IF('Summary Sheet'!$M$4="PB w/ Wood Drawers",VLOOKUP($B170,'Pwood &amp; PB List'!$B$4:$V$158,16,FALSE),IF('Summary Sheet'!$M$4="PB w/ PB Drawers",VLOOKUP($B170,'Pwood &amp; PB List'!$B$4:$V$158,20,FALSE))))</f>
        <v>877.22</v>
      </c>
      <c r="N170" s="154" t="str">
        <f t="shared" si="215"/>
        <v>NAO-WSL3621</v>
      </c>
      <c r="O170" s="204">
        <f>IF('Summary Sheet'!$M$4="Plywood",VLOOKUP($B170,'Pwood &amp; PB List'!$B$4:$V$158,12,FALSE),IF('Summary Sheet'!$M$4="PB w/ Wood Drawers",VLOOKUP($B170,'Pwood &amp; PB List'!$B$4:$V$158,16,FALSE),IF('Summary Sheet'!$M$4="PB w/ PB Drawers",VLOOKUP($B170,'Pwood &amp; PB List'!$B$4:$V$158,20,FALSE))))</f>
        <v>877.22</v>
      </c>
      <c r="P170" s="154" t="str">
        <f t="shared" si="216"/>
        <v>WHO-WSL3621</v>
      </c>
      <c r="Q170" s="204">
        <f>IF('Summary Sheet'!$M$4="Plywood",VLOOKUP($B170,'Pwood &amp; PB List'!$B$4:$V$158,9,FALSE),IF('Summary Sheet'!$M$4="PB w/ Wood Drawers",VLOOKUP($B170,'Pwood &amp; PB List'!$B$4:$V$158,13,FALSE),IF('Summary Sheet'!$M$4="PB w/ PB Drawers",VLOOKUP($B170,'Pwood &amp; PB List'!$B$4:$V$158,17,FALSE))))</f>
        <v>1002.915</v>
      </c>
      <c r="R170" s="154" t="str">
        <f t="shared" si="217"/>
        <v>MAW-WSL3621</v>
      </c>
      <c r="S170" s="204">
        <f>IF('Summary Sheet'!$M$4="Plywood",VLOOKUP($B170,'Pwood &amp; PB List'!$B$4:$V$158,9,FALSE),IF('Summary Sheet'!$M$4="PB w/ Wood Drawers",VLOOKUP($B170,'Pwood &amp; PB List'!$B$4:$V$158,13,FALSE),IF('Summary Sheet'!$M$4="PB w/ PB Drawers",VLOOKUP($B170,'Pwood &amp; PB List'!$B$4:$V$158,17,FALSE))))</f>
        <v>1002.915</v>
      </c>
      <c r="T170" s="154" t="str">
        <f t="shared" si="218"/>
        <v>MAG-WSL3621</v>
      </c>
      <c r="U170" s="204">
        <f>IF('Summary Sheet'!$M$4="Plywood",VLOOKUP($B170,'Pwood &amp; PB List'!$B$4:$V$158,9,FALSE),IF('Summary Sheet'!$M$4="PB w/ Wood Drawers",VLOOKUP($B170,'Pwood &amp; PB List'!$B$4:$V$158,13,FALSE),IF('Summary Sheet'!$M$4="PB w/ PB Drawers",VLOOKUP($B170,'Pwood &amp; PB List'!$B$4:$V$158,17,FALSE))))</f>
        <v>1002.915</v>
      </c>
      <c r="V170" s="154" t="str">
        <f t="shared" si="219"/>
        <v>MAB-WSL3621</v>
      </c>
      <c r="W170" s="204">
        <f>IF('Summary Sheet'!$M$4="Plywood",VLOOKUP($B170,'Pwood &amp; PB List'!$B$4:$V$158,9,FALSE),IF('Summary Sheet'!$M$4="PB w/ Wood Drawers",VLOOKUP($B170,'Pwood &amp; PB List'!$B$4:$V$158,13,FALSE),IF('Summary Sheet'!$M$4="PB w/ PB Drawers",VLOOKUP($B170,'Pwood &amp; PB List'!$B$4:$V$158,17,FALSE))))</f>
        <v>1002.915</v>
      </c>
      <c r="X170" s="205" t="str">
        <f t="shared" si="220"/>
        <v>GLB-WSL3621</v>
      </c>
      <c r="Y170" s="153">
        <v>1.0</v>
      </c>
      <c r="Z170" s="154"/>
      <c r="AA170" s="154"/>
      <c r="AB170" s="154"/>
      <c r="AC170" s="154"/>
      <c r="AD170" s="139"/>
      <c r="AE170" s="139"/>
      <c r="AF170" s="139"/>
      <c r="AG170" s="139"/>
      <c r="AH170" s="139"/>
      <c r="AI170" s="139"/>
      <c r="AJ170" s="139"/>
      <c r="AK170" s="139"/>
      <c r="AL170" s="139"/>
      <c r="AM170" s="139"/>
      <c r="AN170" s="139"/>
      <c r="AO170" s="139"/>
      <c r="AP170" s="139"/>
      <c r="AQ170" s="139"/>
      <c r="AR170" s="139"/>
      <c r="AS170" s="139"/>
    </row>
    <row r="171" ht="14.25" customHeight="1">
      <c r="A171" s="210" t="s">
        <v>804</v>
      </c>
      <c r="B171" s="203"/>
      <c r="C171" s="204"/>
      <c r="D171" s="205"/>
      <c r="E171" s="204"/>
      <c r="F171" s="205"/>
      <c r="G171" s="204"/>
      <c r="H171" s="205"/>
      <c r="I171" s="204"/>
      <c r="J171" s="205"/>
      <c r="K171" s="204"/>
      <c r="L171" s="205"/>
      <c r="M171" s="204"/>
      <c r="N171" s="154"/>
      <c r="O171" s="204"/>
      <c r="P171" s="154"/>
      <c r="Q171" s="204"/>
      <c r="R171" s="154"/>
      <c r="S171" s="204"/>
      <c r="T171" s="154"/>
      <c r="U171" s="204"/>
      <c r="V171" s="154"/>
      <c r="W171" s="204"/>
      <c r="X171" s="205"/>
      <c r="Y171" s="153"/>
      <c r="Z171" s="154"/>
      <c r="AA171" s="154"/>
      <c r="AB171" s="154"/>
      <c r="AC171" s="154"/>
      <c r="AD171" s="139"/>
      <c r="AE171" s="139"/>
      <c r="AF171" s="139"/>
      <c r="AG171" s="139"/>
      <c r="AH171" s="139"/>
      <c r="AI171" s="139"/>
      <c r="AJ171" s="139"/>
      <c r="AK171" s="139"/>
      <c r="AL171" s="139"/>
      <c r="AM171" s="139"/>
      <c r="AN171" s="139"/>
      <c r="AO171" s="139"/>
      <c r="AP171" s="139"/>
      <c r="AQ171" s="139"/>
      <c r="AR171" s="139"/>
      <c r="AS171" s="139"/>
    </row>
    <row r="172" ht="14.25" customHeight="1">
      <c r="A172" s="202" t="s">
        <v>805</v>
      </c>
      <c r="B172" s="203" t="s">
        <v>437</v>
      </c>
      <c r="C172" s="204">
        <f>IF('Summary Sheet'!$M$4="Plywood",VLOOKUP($B172,'Pwood &amp; PB List'!$B$4:$V$158,9,FALSE),IF('Summary Sheet'!$M$4="PB w/ Wood Drawers",VLOOKUP($B172,'Pwood &amp; PB List'!$B$4:$V$158,13,FALSE),IF('Summary Sheet'!$M$4="PB w/ PB Drawers",VLOOKUP($B172,'Pwood &amp; PB List'!$B$4:$V$158,17,FALSE))))</f>
        <v>150.19</v>
      </c>
      <c r="D172" s="205" t="s">
        <v>437</v>
      </c>
      <c r="E172" s="204">
        <f>IF('Summary Sheet'!$M$4="Plywood",VLOOKUP($B172,'Pwood &amp; PB List'!$B$4:$V$158,10,FALSE),IF('Summary Sheet'!$M$4="PB w/ Wood Drawers",VLOOKUP($B172,'Pwood &amp; PB List'!$B$4:$V$158,14,FALSE),IF('Summary Sheet'!$M$4="PB w/ PB Drawers",VLOOKUP($B172,'Pwood &amp; PB List'!$B$4:$V$158,18,FALSE))))</f>
        <v>150.19</v>
      </c>
      <c r="F172" s="205" t="s">
        <v>437</v>
      </c>
      <c r="G172" s="204">
        <f>IF('Summary Sheet'!$M$4="Plywood",VLOOKUP($B172,'Pwood &amp; PB List'!$B$4:$V$158,11,FALSE),IF('Summary Sheet'!$M$4="PB w/ Wood Drawers",VLOOKUP($B172,'Pwood &amp; PB List'!$B$4:$V$158,15,FALSE),IF('Summary Sheet'!$M$4="PB w/ PB Drawers",VLOOKUP($B172,'Pwood &amp; PB List'!$B$4:$V$158,19,FALSE))))</f>
        <v>150.19</v>
      </c>
      <c r="H172" s="205" t="s">
        <v>437</v>
      </c>
      <c r="I172" s="204">
        <f>IF('Summary Sheet'!$M$4="Plywood",VLOOKUP($B172,'Pwood &amp; PB List'!$B$4:$V$158,10,FALSE),IF('Summary Sheet'!$M$4="PB w/ Wood Drawers",VLOOKUP($B172,'Pwood &amp; PB List'!$B$4:$V$158,14,FALSE),IF('Summary Sheet'!$M$4="PB w/ PB Drawers",VLOOKUP($B172,'Pwood &amp; PB List'!$B$4:$V$158,18,FALSE))))</f>
        <v>150.19</v>
      </c>
      <c r="J172" s="205" t="s">
        <v>437</v>
      </c>
      <c r="K172" s="204">
        <f>IF('Summary Sheet'!$M$4="Plywood",VLOOKUP($B172,'Pwood &amp; PB List'!$B$4:$V$158,9,FALSE),IF('Summary Sheet'!$M$4="PB w/ Wood Drawers",VLOOKUP($B172,'Pwood &amp; PB List'!$B$4:$V$158,13,FALSE),IF('Summary Sheet'!$M$4="PB w/ PB Drawers",VLOOKUP($B172,'Pwood &amp; PB List'!$B$4:$V$158,17,FALSE))))</f>
        <v>150.19</v>
      </c>
      <c r="L172" s="205" t="s">
        <v>437</v>
      </c>
      <c r="M172" s="204">
        <f>IF('Summary Sheet'!$M$4="Plywood",VLOOKUP($B172,'Pwood &amp; PB List'!$B$4:$V$158,12,FALSE),IF('Summary Sheet'!$M$4="PB w/ Wood Drawers",VLOOKUP($B172,'Pwood &amp; PB List'!$B$4:$V$158,16,FALSE),IF('Summary Sheet'!$M$4="PB w/ PB Drawers",VLOOKUP($B172,'Pwood &amp; PB List'!$B$4:$V$158,20,FALSE))))</f>
        <v>150.19</v>
      </c>
      <c r="N172" s="205" t="s">
        <v>437</v>
      </c>
      <c r="O172" s="204">
        <f>IF('Summary Sheet'!$M$4="Plywood",VLOOKUP($B172,'Pwood &amp; PB List'!$B$4:$V$158,12,FALSE),IF('Summary Sheet'!$M$4="PB w/ Wood Drawers",VLOOKUP($B172,'Pwood &amp; PB List'!$B$4:$V$158,16,FALSE),IF('Summary Sheet'!$M$4="PB w/ PB Drawers",VLOOKUP($B172,'Pwood &amp; PB List'!$B$4:$V$158,20,FALSE))))</f>
        <v>150.19</v>
      </c>
      <c r="P172" s="205" t="s">
        <v>437</v>
      </c>
      <c r="Q172" s="204">
        <f>IF('Summary Sheet'!$M$4="Plywood",VLOOKUP($B172,'Pwood &amp; PB List'!$B$4:$V$158,9,FALSE),IF('Summary Sheet'!$M$4="PB w/ Wood Drawers",VLOOKUP($B172,'Pwood &amp; PB List'!$B$4:$V$158,13,FALSE),IF('Summary Sheet'!$M$4="PB w/ PB Drawers",VLOOKUP($B172,'Pwood &amp; PB List'!$B$4:$V$158,17,FALSE))))</f>
        <v>150.19</v>
      </c>
      <c r="R172" s="205" t="s">
        <v>437</v>
      </c>
      <c r="S172" s="204">
        <f>IF('Summary Sheet'!$M$4="Plywood",VLOOKUP($B172,'Pwood &amp; PB List'!$B$4:$V$158,9,FALSE),IF('Summary Sheet'!$M$4="PB w/ Wood Drawers",VLOOKUP($B172,'Pwood &amp; PB List'!$B$4:$V$158,13,FALSE),IF('Summary Sheet'!$M$4="PB w/ PB Drawers",VLOOKUP($B172,'Pwood &amp; PB List'!$B$4:$V$158,17,FALSE))))</f>
        <v>150.19</v>
      </c>
      <c r="T172" s="205" t="s">
        <v>437</v>
      </c>
      <c r="U172" s="204">
        <f>IF('Summary Sheet'!$M$4="Plywood",VLOOKUP($B172,'Pwood &amp; PB List'!$B$4:$V$158,9,FALSE),IF('Summary Sheet'!$M$4="PB w/ Wood Drawers",VLOOKUP($B172,'Pwood &amp; PB List'!$B$4:$V$158,13,FALSE),IF('Summary Sheet'!$M$4="PB w/ PB Drawers",VLOOKUP($B172,'Pwood &amp; PB List'!$B$4:$V$158,17,FALSE))))</f>
        <v>150.19</v>
      </c>
      <c r="V172" s="205" t="s">
        <v>437</v>
      </c>
      <c r="W172" s="204">
        <f>IF('Summary Sheet'!$M$4="Plywood",VLOOKUP($B172,'Pwood &amp; PB List'!$B$4:$V$158,9,FALSE),IF('Summary Sheet'!$M$4="PB w/ Wood Drawers",VLOOKUP($B172,'Pwood &amp; PB List'!$B$4:$V$158,13,FALSE),IF('Summary Sheet'!$M$4="PB w/ PB Drawers",VLOOKUP($B172,'Pwood &amp; PB List'!$B$4:$V$158,17,FALSE))))</f>
        <v>150.19</v>
      </c>
      <c r="X172" s="205" t="s">
        <v>437</v>
      </c>
      <c r="Y172" s="153">
        <v>0.0</v>
      </c>
      <c r="Z172" s="154"/>
      <c r="AA172" s="154"/>
      <c r="AB172" s="154"/>
      <c r="AC172" s="154"/>
      <c r="AD172" s="139"/>
      <c r="AE172" s="139"/>
      <c r="AF172" s="139"/>
      <c r="AG172" s="139"/>
      <c r="AH172" s="139"/>
      <c r="AI172" s="139"/>
      <c r="AJ172" s="139"/>
      <c r="AK172" s="139"/>
      <c r="AL172" s="139"/>
      <c r="AM172" s="139"/>
      <c r="AN172" s="139"/>
      <c r="AO172" s="139"/>
      <c r="AP172" s="139"/>
      <c r="AQ172" s="139"/>
      <c r="AR172" s="139"/>
      <c r="AS172" s="139"/>
    </row>
    <row r="173" ht="14.25" customHeight="1">
      <c r="A173" s="202" t="s">
        <v>806</v>
      </c>
      <c r="B173" s="203" t="s">
        <v>439</v>
      </c>
      <c r="C173" s="204">
        <f>IF('Summary Sheet'!$M$4="Plywood",VLOOKUP($B173,'Pwood &amp; PB List'!$B$4:$V$158,9,FALSE),IF('Summary Sheet'!$M$4="PB w/ Wood Drawers",VLOOKUP($B173,'Pwood &amp; PB List'!$B$4:$V$158,13,FALSE),IF('Summary Sheet'!$M$4="PB w/ PB Drawers",VLOOKUP($B173,'Pwood &amp; PB List'!$B$4:$V$158,17,FALSE))))</f>
        <v>161</v>
      </c>
      <c r="D173" s="205" t="s">
        <v>439</v>
      </c>
      <c r="E173" s="204">
        <f>IF('Summary Sheet'!$M$4="Plywood",VLOOKUP($B173,'Pwood &amp; PB List'!$B$4:$V$158,10,FALSE),IF('Summary Sheet'!$M$4="PB w/ Wood Drawers",VLOOKUP($B173,'Pwood &amp; PB List'!$B$4:$V$158,14,FALSE),IF('Summary Sheet'!$M$4="PB w/ PB Drawers",VLOOKUP($B173,'Pwood &amp; PB List'!$B$4:$V$158,18,FALSE))))</f>
        <v>161</v>
      </c>
      <c r="F173" s="205" t="s">
        <v>439</v>
      </c>
      <c r="G173" s="204">
        <f>IF('Summary Sheet'!$M$4="Plywood",VLOOKUP($B173,'Pwood &amp; PB List'!$B$4:$V$158,11,FALSE),IF('Summary Sheet'!$M$4="PB w/ Wood Drawers",VLOOKUP($B173,'Pwood &amp; PB List'!$B$4:$V$158,15,FALSE),IF('Summary Sheet'!$M$4="PB w/ PB Drawers",VLOOKUP($B173,'Pwood &amp; PB List'!$B$4:$V$158,19,FALSE))))</f>
        <v>161</v>
      </c>
      <c r="H173" s="205" t="s">
        <v>439</v>
      </c>
      <c r="I173" s="204">
        <f>IF('Summary Sheet'!$M$4="Plywood",VLOOKUP($B173,'Pwood &amp; PB List'!$B$4:$V$158,10,FALSE),IF('Summary Sheet'!$M$4="PB w/ Wood Drawers",VLOOKUP($B173,'Pwood &amp; PB List'!$B$4:$V$158,14,FALSE),IF('Summary Sheet'!$M$4="PB w/ PB Drawers",VLOOKUP($B173,'Pwood &amp; PB List'!$B$4:$V$158,18,FALSE))))</f>
        <v>161</v>
      </c>
      <c r="J173" s="205" t="s">
        <v>439</v>
      </c>
      <c r="K173" s="204">
        <f>IF('Summary Sheet'!$M$4="Plywood",VLOOKUP($B173,'Pwood &amp; PB List'!$B$4:$V$158,9,FALSE),IF('Summary Sheet'!$M$4="PB w/ Wood Drawers",VLOOKUP($B173,'Pwood &amp; PB List'!$B$4:$V$158,13,FALSE),IF('Summary Sheet'!$M$4="PB w/ PB Drawers",VLOOKUP($B173,'Pwood &amp; PB List'!$B$4:$V$158,17,FALSE))))</f>
        <v>161</v>
      </c>
      <c r="L173" s="205" t="s">
        <v>439</v>
      </c>
      <c r="M173" s="204">
        <f>IF('Summary Sheet'!$M$4="Plywood",VLOOKUP($B173,'Pwood &amp; PB List'!$B$4:$V$158,12,FALSE),IF('Summary Sheet'!$M$4="PB w/ Wood Drawers",VLOOKUP($B173,'Pwood &amp; PB List'!$B$4:$V$158,16,FALSE),IF('Summary Sheet'!$M$4="PB w/ PB Drawers",VLOOKUP($B173,'Pwood &amp; PB List'!$B$4:$V$158,20,FALSE))))</f>
        <v>161</v>
      </c>
      <c r="N173" s="205" t="s">
        <v>439</v>
      </c>
      <c r="O173" s="204">
        <f>IF('Summary Sheet'!$M$4="Plywood",VLOOKUP($B173,'Pwood &amp; PB List'!$B$4:$V$158,12,FALSE),IF('Summary Sheet'!$M$4="PB w/ Wood Drawers",VLOOKUP($B173,'Pwood &amp; PB List'!$B$4:$V$158,16,FALSE),IF('Summary Sheet'!$M$4="PB w/ PB Drawers",VLOOKUP($B173,'Pwood &amp; PB List'!$B$4:$V$158,20,FALSE))))</f>
        <v>161</v>
      </c>
      <c r="P173" s="205" t="s">
        <v>439</v>
      </c>
      <c r="Q173" s="204">
        <f>IF('Summary Sheet'!$M$4="Plywood",VLOOKUP($B173,'Pwood &amp; PB List'!$B$4:$V$158,9,FALSE),IF('Summary Sheet'!$M$4="PB w/ Wood Drawers",VLOOKUP($B173,'Pwood &amp; PB List'!$B$4:$V$158,13,FALSE),IF('Summary Sheet'!$M$4="PB w/ PB Drawers",VLOOKUP($B173,'Pwood &amp; PB List'!$B$4:$V$158,17,FALSE))))</f>
        <v>161</v>
      </c>
      <c r="R173" s="205" t="s">
        <v>439</v>
      </c>
      <c r="S173" s="204">
        <f>IF('Summary Sheet'!$M$4="Plywood",VLOOKUP($B173,'Pwood &amp; PB List'!$B$4:$V$158,9,FALSE),IF('Summary Sheet'!$M$4="PB w/ Wood Drawers",VLOOKUP($B173,'Pwood &amp; PB List'!$B$4:$V$158,13,FALSE),IF('Summary Sheet'!$M$4="PB w/ PB Drawers",VLOOKUP($B173,'Pwood &amp; PB List'!$B$4:$V$158,17,FALSE))))</f>
        <v>161</v>
      </c>
      <c r="T173" s="205" t="s">
        <v>439</v>
      </c>
      <c r="U173" s="204">
        <f>IF('Summary Sheet'!$M$4="Plywood",VLOOKUP($B173,'Pwood &amp; PB List'!$B$4:$V$158,9,FALSE),IF('Summary Sheet'!$M$4="PB w/ Wood Drawers",VLOOKUP($B173,'Pwood &amp; PB List'!$B$4:$V$158,13,FALSE),IF('Summary Sheet'!$M$4="PB w/ PB Drawers",VLOOKUP($B173,'Pwood &amp; PB List'!$B$4:$V$158,17,FALSE))))</f>
        <v>161</v>
      </c>
      <c r="V173" s="205" t="s">
        <v>439</v>
      </c>
      <c r="W173" s="204">
        <f>IF('Summary Sheet'!$M$4="Plywood",VLOOKUP($B173,'Pwood &amp; PB List'!$B$4:$V$158,9,FALSE),IF('Summary Sheet'!$M$4="PB w/ Wood Drawers",VLOOKUP($B173,'Pwood &amp; PB List'!$B$4:$V$158,13,FALSE),IF('Summary Sheet'!$M$4="PB w/ PB Drawers",VLOOKUP($B173,'Pwood &amp; PB List'!$B$4:$V$158,17,FALSE))))</f>
        <v>161</v>
      </c>
      <c r="X173" s="205" t="s">
        <v>439</v>
      </c>
      <c r="Y173" s="153">
        <v>0.0</v>
      </c>
      <c r="Z173" s="154"/>
      <c r="AA173" s="154"/>
      <c r="AB173" s="154"/>
      <c r="AC173" s="154"/>
      <c r="AD173" s="139"/>
      <c r="AE173" s="139"/>
      <c r="AF173" s="139"/>
      <c r="AG173" s="139"/>
      <c r="AH173" s="139"/>
      <c r="AI173" s="139"/>
      <c r="AJ173" s="139"/>
      <c r="AK173" s="139"/>
      <c r="AL173" s="139"/>
      <c r="AM173" s="139"/>
      <c r="AN173" s="139"/>
      <c r="AO173" s="139"/>
      <c r="AP173" s="139"/>
      <c r="AQ173" s="139"/>
      <c r="AR173" s="139"/>
      <c r="AS173" s="139"/>
    </row>
    <row r="174" ht="14.25" customHeight="1">
      <c r="A174" s="202" t="s">
        <v>807</v>
      </c>
      <c r="B174" s="203" t="s">
        <v>441</v>
      </c>
      <c r="C174" s="204">
        <f>IF('Summary Sheet'!$M$4="Plywood",VLOOKUP($B174,'Pwood &amp; PB List'!$B$4:$V$158,9,FALSE),IF('Summary Sheet'!$M$4="PB w/ Wood Drawers",VLOOKUP($B174,'Pwood &amp; PB List'!$B$4:$V$158,13,FALSE),IF('Summary Sheet'!$M$4="PB w/ PB Drawers",VLOOKUP($B174,'Pwood &amp; PB List'!$B$4:$V$158,17,FALSE))))</f>
        <v>171.695</v>
      </c>
      <c r="D174" s="205" t="s">
        <v>441</v>
      </c>
      <c r="E174" s="204">
        <f>IF('Summary Sheet'!$M$4="Plywood",VLOOKUP($B174,'Pwood &amp; PB List'!$B$4:$V$158,10,FALSE),IF('Summary Sheet'!$M$4="PB w/ Wood Drawers",VLOOKUP($B174,'Pwood &amp; PB List'!$B$4:$V$158,14,FALSE),IF('Summary Sheet'!$M$4="PB w/ PB Drawers",VLOOKUP($B174,'Pwood &amp; PB List'!$B$4:$V$158,18,FALSE))))</f>
        <v>171.695</v>
      </c>
      <c r="F174" s="205" t="s">
        <v>441</v>
      </c>
      <c r="G174" s="204">
        <f>IF('Summary Sheet'!$M$4="Plywood",VLOOKUP($B174,'Pwood &amp; PB List'!$B$4:$V$158,11,FALSE),IF('Summary Sheet'!$M$4="PB w/ Wood Drawers",VLOOKUP($B174,'Pwood &amp; PB List'!$B$4:$V$158,15,FALSE),IF('Summary Sheet'!$M$4="PB w/ PB Drawers",VLOOKUP($B174,'Pwood &amp; PB List'!$B$4:$V$158,19,FALSE))))</f>
        <v>171.695</v>
      </c>
      <c r="H174" s="205" t="s">
        <v>441</v>
      </c>
      <c r="I174" s="204">
        <f>IF('Summary Sheet'!$M$4="Plywood",VLOOKUP($B174,'Pwood &amp; PB List'!$B$4:$V$158,10,FALSE),IF('Summary Sheet'!$M$4="PB w/ Wood Drawers",VLOOKUP($B174,'Pwood &amp; PB List'!$B$4:$V$158,14,FALSE),IF('Summary Sheet'!$M$4="PB w/ PB Drawers",VLOOKUP($B174,'Pwood &amp; PB List'!$B$4:$V$158,18,FALSE))))</f>
        <v>171.695</v>
      </c>
      <c r="J174" s="205" t="s">
        <v>441</v>
      </c>
      <c r="K174" s="204">
        <f>IF('Summary Sheet'!$M$4="Plywood",VLOOKUP($B174,'Pwood &amp; PB List'!$B$4:$V$158,9,FALSE),IF('Summary Sheet'!$M$4="PB w/ Wood Drawers",VLOOKUP($B174,'Pwood &amp; PB List'!$B$4:$V$158,13,FALSE),IF('Summary Sheet'!$M$4="PB w/ PB Drawers",VLOOKUP($B174,'Pwood &amp; PB List'!$B$4:$V$158,17,FALSE))))</f>
        <v>171.695</v>
      </c>
      <c r="L174" s="205" t="s">
        <v>441</v>
      </c>
      <c r="M174" s="204">
        <f>IF('Summary Sheet'!$M$4="Plywood",VLOOKUP($B174,'Pwood &amp; PB List'!$B$4:$V$158,12,FALSE),IF('Summary Sheet'!$M$4="PB w/ Wood Drawers",VLOOKUP($B174,'Pwood &amp; PB List'!$B$4:$V$158,16,FALSE),IF('Summary Sheet'!$M$4="PB w/ PB Drawers",VLOOKUP($B174,'Pwood &amp; PB List'!$B$4:$V$158,20,FALSE))))</f>
        <v>171.695</v>
      </c>
      <c r="N174" s="205" t="s">
        <v>441</v>
      </c>
      <c r="O174" s="204">
        <f>IF('Summary Sheet'!$M$4="Plywood",VLOOKUP($B174,'Pwood &amp; PB List'!$B$4:$V$158,12,FALSE),IF('Summary Sheet'!$M$4="PB w/ Wood Drawers",VLOOKUP($B174,'Pwood &amp; PB List'!$B$4:$V$158,16,FALSE),IF('Summary Sheet'!$M$4="PB w/ PB Drawers",VLOOKUP($B174,'Pwood &amp; PB List'!$B$4:$V$158,20,FALSE))))</f>
        <v>171.695</v>
      </c>
      <c r="P174" s="205" t="s">
        <v>441</v>
      </c>
      <c r="Q174" s="204">
        <f>IF('Summary Sheet'!$M$4="Plywood",VLOOKUP($B174,'Pwood &amp; PB List'!$B$4:$V$158,9,FALSE),IF('Summary Sheet'!$M$4="PB w/ Wood Drawers",VLOOKUP($B174,'Pwood &amp; PB List'!$B$4:$V$158,13,FALSE),IF('Summary Sheet'!$M$4="PB w/ PB Drawers",VLOOKUP($B174,'Pwood &amp; PB List'!$B$4:$V$158,17,FALSE))))</f>
        <v>171.695</v>
      </c>
      <c r="R174" s="205" t="s">
        <v>441</v>
      </c>
      <c r="S174" s="204">
        <f>IF('Summary Sheet'!$M$4="Plywood",VLOOKUP($B174,'Pwood &amp; PB List'!$B$4:$V$158,9,FALSE),IF('Summary Sheet'!$M$4="PB w/ Wood Drawers",VLOOKUP($B174,'Pwood &amp; PB List'!$B$4:$V$158,13,FALSE),IF('Summary Sheet'!$M$4="PB w/ PB Drawers",VLOOKUP($B174,'Pwood &amp; PB List'!$B$4:$V$158,17,FALSE))))</f>
        <v>171.695</v>
      </c>
      <c r="T174" s="205" t="s">
        <v>441</v>
      </c>
      <c r="U174" s="204">
        <f>IF('Summary Sheet'!$M$4="Plywood",VLOOKUP($B174,'Pwood &amp; PB List'!$B$4:$V$158,9,FALSE),IF('Summary Sheet'!$M$4="PB w/ Wood Drawers",VLOOKUP($B174,'Pwood &amp; PB List'!$B$4:$V$158,13,FALSE),IF('Summary Sheet'!$M$4="PB w/ PB Drawers",VLOOKUP($B174,'Pwood &amp; PB List'!$B$4:$V$158,17,FALSE))))</f>
        <v>171.695</v>
      </c>
      <c r="V174" s="205" t="s">
        <v>441</v>
      </c>
      <c r="W174" s="204">
        <f>IF('Summary Sheet'!$M$4="Plywood",VLOOKUP($B174,'Pwood &amp; PB List'!$B$4:$V$158,9,FALSE),IF('Summary Sheet'!$M$4="PB w/ Wood Drawers",VLOOKUP($B174,'Pwood &amp; PB List'!$B$4:$V$158,13,FALSE),IF('Summary Sheet'!$M$4="PB w/ PB Drawers",VLOOKUP($B174,'Pwood &amp; PB List'!$B$4:$V$158,17,FALSE))))</f>
        <v>171.695</v>
      </c>
      <c r="X174" s="205" t="s">
        <v>441</v>
      </c>
      <c r="Y174" s="153">
        <v>0.0</v>
      </c>
      <c r="Z174" s="154"/>
      <c r="AA174" s="154"/>
      <c r="AB174" s="154"/>
      <c r="AC174" s="154"/>
      <c r="AD174" s="139"/>
      <c r="AE174" s="139"/>
      <c r="AF174" s="139"/>
      <c r="AG174" s="139"/>
      <c r="AH174" s="139"/>
      <c r="AI174" s="139"/>
      <c r="AJ174" s="139"/>
      <c r="AK174" s="139"/>
      <c r="AL174" s="139"/>
      <c r="AM174" s="139"/>
      <c r="AN174" s="139"/>
      <c r="AO174" s="139"/>
      <c r="AP174" s="139"/>
      <c r="AQ174" s="139"/>
      <c r="AR174" s="139"/>
      <c r="AS174" s="139"/>
    </row>
    <row r="175" ht="14.25" customHeight="1">
      <c r="A175" s="202" t="s">
        <v>808</v>
      </c>
      <c r="B175" s="203" t="s">
        <v>443</v>
      </c>
      <c r="C175" s="204">
        <f>IF('Summary Sheet'!$M$4="Plywood",VLOOKUP($B175,'Pwood &amp; PB List'!$B$4:$V$158,9,FALSE),IF('Summary Sheet'!$M$4="PB w/ Wood Drawers",VLOOKUP($B175,'Pwood &amp; PB List'!$B$4:$V$158,13,FALSE),IF('Summary Sheet'!$M$4="PB w/ PB Drawers",VLOOKUP($B175,'Pwood &amp; PB List'!$B$4:$V$158,17,FALSE))))</f>
        <v>182.62</v>
      </c>
      <c r="D175" s="205" t="s">
        <v>443</v>
      </c>
      <c r="E175" s="204">
        <f>IF('Summary Sheet'!$M$4="Plywood",VLOOKUP($B175,'Pwood &amp; PB List'!$B$4:$V$158,10,FALSE),IF('Summary Sheet'!$M$4="PB w/ Wood Drawers",VLOOKUP($B175,'Pwood &amp; PB List'!$B$4:$V$158,14,FALSE),IF('Summary Sheet'!$M$4="PB w/ PB Drawers",VLOOKUP($B175,'Pwood &amp; PB List'!$B$4:$V$158,18,FALSE))))</f>
        <v>182.62</v>
      </c>
      <c r="F175" s="205" t="s">
        <v>443</v>
      </c>
      <c r="G175" s="204">
        <f>IF('Summary Sheet'!$M$4="Plywood",VLOOKUP($B175,'Pwood &amp; PB List'!$B$4:$V$158,11,FALSE),IF('Summary Sheet'!$M$4="PB w/ Wood Drawers",VLOOKUP($B175,'Pwood &amp; PB List'!$B$4:$V$158,15,FALSE),IF('Summary Sheet'!$M$4="PB w/ PB Drawers",VLOOKUP($B175,'Pwood &amp; PB List'!$B$4:$V$158,19,FALSE))))</f>
        <v>182.62</v>
      </c>
      <c r="H175" s="205" t="s">
        <v>443</v>
      </c>
      <c r="I175" s="204">
        <f>IF('Summary Sheet'!$M$4="Plywood",VLOOKUP($B175,'Pwood &amp; PB List'!$B$4:$V$158,10,FALSE),IF('Summary Sheet'!$M$4="PB w/ Wood Drawers",VLOOKUP($B175,'Pwood &amp; PB List'!$B$4:$V$158,14,FALSE),IF('Summary Sheet'!$M$4="PB w/ PB Drawers",VLOOKUP($B175,'Pwood &amp; PB List'!$B$4:$V$158,18,FALSE))))</f>
        <v>182.62</v>
      </c>
      <c r="J175" s="205" t="s">
        <v>443</v>
      </c>
      <c r="K175" s="204">
        <f>IF('Summary Sheet'!$M$4="Plywood",VLOOKUP($B175,'Pwood &amp; PB List'!$B$4:$V$158,9,FALSE),IF('Summary Sheet'!$M$4="PB w/ Wood Drawers",VLOOKUP($B175,'Pwood &amp; PB List'!$B$4:$V$158,13,FALSE),IF('Summary Sheet'!$M$4="PB w/ PB Drawers",VLOOKUP($B175,'Pwood &amp; PB List'!$B$4:$V$158,17,FALSE))))</f>
        <v>182.62</v>
      </c>
      <c r="L175" s="205" t="s">
        <v>443</v>
      </c>
      <c r="M175" s="204">
        <f>IF('Summary Sheet'!$M$4="Plywood",VLOOKUP($B175,'Pwood &amp; PB List'!$B$4:$V$158,12,FALSE),IF('Summary Sheet'!$M$4="PB w/ Wood Drawers",VLOOKUP($B175,'Pwood &amp; PB List'!$B$4:$V$158,16,FALSE),IF('Summary Sheet'!$M$4="PB w/ PB Drawers",VLOOKUP($B175,'Pwood &amp; PB List'!$B$4:$V$158,20,FALSE))))</f>
        <v>182.62</v>
      </c>
      <c r="N175" s="205" t="s">
        <v>443</v>
      </c>
      <c r="O175" s="204">
        <f>IF('Summary Sheet'!$M$4="Plywood",VLOOKUP($B175,'Pwood &amp; PB List'!$B$4:$V$158,12,FALSE),IF('Summary Sheet'!$M$4="PB w/ Wood Drawers",VLOOKUP($B175,'Pwood &amp; PB List'!$B$4:$V$158,16,FALSE),IF('Summary Sheet'!$M$4="PB w/ PB Drawers",VLOOKUP($B175,'Pwood &amp; PB List'!$B$4:$V$158,20,FALSE))))</f>
        <v>182.62</v>
      </c>
      <c r="P175" s="205" t="s">
        <v>443</v>
      </c>
      <c r="Q175" s="204">
        <f>IF('Summary Sheet'!$M$4="Plywood",VLOOKUP($B175,'Pwood &amp; PB List'!$B$4:$V$158,9,FALSE),IF('Summary Sheet'!$M$4="PB w/ Wood Drawers",VLOOKUP($B175,'Pwood &amp; PB List'!$B$4:$V$158,13,FALSE),IF('Summary Sheet'!$M$4="PB w/ PB Drawers",VLOOKUP($B175,'Pwood &amp; PB List'!$B$4:$V$158,17,FALSE))))</f>
        <v>182.62</v>
      </c>
      <c r="R175" s="205" t="s">
        <v>443</v>
      </c>
      <c r="S175" s="204">
        <f>IF('Summary Sheet'!$M$4="Plywood",VLOOKUP($B175,'Pwood &amp; PB List'!$B$4:$V$158,9,FALSE),IF('Summary Sheet'!$M$4="PB w/ Wood Drawers",VLOOKUP($B175,'Pwood &amp; PB List'!$B$4:$V$158,13,FALSE),IF('Summary Sheet'!$M$4="PB w/ PB Drawers",VLOOKUP($B175,'Pwood &amp; PB List'!$B$4:$V$158,17,FALSE))))</f>
        <v>182.62</v>
      </c>
      <c r="T175" s="205" t="s">
        <v>443</v>
      </c>
      <c r="U175" s="204">
        <f>IF('Summary Sheet'!$M$4="Plywood",VLOOKUP($B175,'Pwood &amp; PB List'!$B$4:$V$158,9,FALSE),IF('Summary Sheet'!$M$4="PB w/ Wood Drawers",VLOOKUP($B175,'Pwood &amp; PB List'!$B$4:$V$158,13,FALSE),IF('Summary Sheet'!$M$4="PB w/ PB Drawers",VLOOKUP($B175,'Pwood &amp; PB List'!$B$4:$V$158,17,FALSE))))</f>
        <v>182.62</v>
      </c>
      <c r="V175" s="205" t="s">
        <v>443</v>
      </c>
      <c r="W175" s="204">
        <f>IF('Summary Sheet'!$M$4="Plywood",VLOOKUP($B175,'Pwood &amp; PB List'!$B$4:$V$158,9,FALSE),IF('Summary Sheet'!$M$4="PB w/ Wood Drawers",VLOOKUP($B175,'Pwood &amp; PB List'!$B$4:$V$158,13,FALSE),IF('Summary Sheet'!$M$4="PB w/ PB Drawers",VLOOKUP($B175,'Pwood &amp; PB List'!$B$4:$V$158,17,FALSE))))</f>
        <v>182.62</v>
      </c>
      <c r="X175" s="205" t="s">
        <v>443</v>
      </c>
      <c r="Y175" s="153">
        <v>0.0</v>
      </c>
      <c r="Z175" s="154"/>
      <c r="AA175" s="154"/>
      <c r="AB175" s="154"/>
      <c r="AC175" s="154"/>
      <c r="AD175" s="139"/>
      <c r="AE175" s="139"/>
      <c r="AF175" s="139"/>
      <c r="AG175" s="139"/>
      <c r="AH175" s="139"/>
      <c r="AI175" s="139"/>
      <c r="AJ175" s="139"/>
      <c r="AK175" s="139"/>
      <c r="AL175" s="139"/>
      <c r="AM175" s="139"/>
      <c r="AN175" s="139"/>
      <c r="AO175" s="139"/>
      <c r="AP175" s="139"/>
      <c r="AQ175" s="139"/>
      <c r="AR175" s="139"/>
      <c r="AS175" s="139"/>
    </row>
    <row r="176" ht="14.25" customHeight="1">
      <c r="A176" s="202" t="s">
        <v>809</v>
      </c>
      <c r="B176" s="203" t="s">
        <v>445</v>
      </c>
      <c r="C176" s="204">
        <f>IF('Summary Sheet'!$M$4="Plywood",VLOOKUP($B176,'Pwood &amp; PB List'!$B$4:$V$158,9,FALSE),IF('Summary Sheet'!$M$4="PB w/ Wood Drawers",VLOOKUP($B176,'Pwood &amp; PB List'!$B$4:$V$158,13,FALSE),IF('Summary Sheet'!$M$4="PB w/ PB Drawers",VLOOKUP($B176,'Pwood &amp; PB List'!$B$4:$V$158,17,FALSE))))</f>
        <v>193.315</v>
      </c>
      <c r="D176" s="205" t="s">
        <v>445</v>
      </c>
      <c r="E176" s="204">
        <f>IF('Summary Sheet'!$M$4="Plywood",VLOOKUP($B176,'Pwood &amp; PB List'!$B$4:$V$158,10,FALSE),IF('Summary Sheet'!$M$4="PB w/ Wood Drawers",VLOOKUP($B176,'Pwood &amp; PB List'!$B$4:$V$158,14,FALSE),IF('Summary Sheet'!$M$4="PB w/ PB Drawers",VLOOKUP($B176,'Pwood &amp; PB List'!$B$4:$V$158,18,FALSE))))</f>
        <v>193.315</v>
      </c>
      <c r="F176" s="205" t="s">
        <v>445</v>
      </c>
      <c r="G176" s="204">
        <f>IF('Summary Sheet'!$M$4="Plywood",VLOOKUP($B176,'Pwood &amp; PB List'!$B$4:$V$158,11,FALSE),IF('Summary Sheet'!$M$4="PB w/ Wood Drawers",VLOOKUP($B176,'Pwood &amp; PB List'!$B$4:$V$158,15,FALSE),IF('Summary Sheet'!$M$4="PB w/ PB Drawers",VLOOKUP($B176,'Pwood &amp; PB List'!$B$4:$V$158,19,FALSE))))</f>
        <v>193.315</v>
      </c>
      <c r="H176" s="205" t="s">
        <v>445</v>
      </c>
      <c r="I176" s="204">
        <f>IF('Summary Sheet'!$M$4="Plywood",VLOOKUP($B176,'Pwood &amp; PB List'!$B$4:$V$158,10,FALSE),IF('Summary Sheet'!$M$4="PB w/ Wood Drawers",VLOOKUP($B176,'Pwood &amp; PB List'!$B$4:$V$158,14,FALSE),IF('Summary Sheet'!$M$4="PB w/ PB Drawers",VLOOKUP($B176,'Pwood &amp; PB List'!$B$4:$V$158,18,FALSE))))</f>
        <v>193.315</v>
      </c>
      <c r="J176" s="205" t="s">
        <v>445</v>
      </c>
      <c r="K176" s="204">
        <f>IF('Summary Sheet'!$M$4="Plywood",VLOOKUP($B176,'Pwood &amp; PB List'!$B$4:$V$158,9,FALSE),IF('Summary Sheet'!$M$4="PB w/ Wood Drawers",VLOOKUP($B176,'Pwood &amp; PB List'!$B$4:$V$158,13,FALSE),IF('Summary Sheet'!$M$4="PB w/ PB Drawers",VLOOKUP($B176,'Pwood &amp; PB List'!$B$4:$V$158,17,FALSE))))</f>
        <v>193.315</v>
      </c>
      <c r="L176" s="205" t="s">
        <v>445</v>
      </c>
      <c r="M176" s="204">
        <f>IF('Summary Sheet'!$M$4="Plywood",VLOOKUP($B176,'Pwood &amp; PB List'!$B$4:$V$158,12,FALSE),IF('Summary Sheet'!$M$4="PB w/ Wood Drawers",VLOOKUP($B176,'Pwood &amp; PB List'!$B$4:$V$158,16,FALSE),IF('Summary Sheet'!$M$4="PB w/ PB Drawers",VLOOKUP($B176,'Pwood &amp; PB List'!$B$4:$V$158,20,FALSE))))</f>
        <v>193.315</v>
      </c>
      <c r="N176" s="205" t="s">
        <v>445</v>
      </c>
      <c r="O176" s="204">
        <f>IF('Summary Sheet'!$M$4="Plywood",VLOOKUP($B176,'Pwood &amp; PB List'!$B$4:$V$158,12,FALSE),IF('Summary Sheet'!$M$4="PB w/ Wood Drawers",VLOOKUP($B176,'Pwood &amp; PB List'!$B$4:$V$158,16,FALSE),IF('Summary Sheet'!$M$4="PB w/ PB Drawers",VLOOKUP($B176,'Pwood &amp; PB List'!$B$4:$V$158,20,FALSE))))</f>
        <v>193.315</v>
      </c>
      <c r="P176" s="205" t="s">
        <v>445</v>
      </c>
      <c r="Q176" s="204">
        <f>IF('Summary Sheet'!$M$4="Plywood",VLOOKUP($B176,'Pwood &amp; PB List'!$B$4:$V$158,9,FALSE),IF('Summary Sheet'!$M$4="PB w/ Wood Drawers",VLOOKUP($B176,'Pwood &amp; PB List'!$B$4:$V$158,13,FALSE),IF('Summary Sheet'!$M$4="PB w/ PB Drawers",VLOOKUP($B176,'Pwood &amp; PB List'!$B$4:$V$158,17,FALSE))))</f>
        <v>193.315</v>
      </c>
      <c r="R176" s="205" t="s">
        <v>445</v>
      </c>
      <c r="S176" s="204">
        <f>IF('Summary Sheet'!$M$4="Plywood",VLOOKUP($B176,'Pwood &amp; PB List'!$B$4:$V$158,9,FALSE),IF('Summary Sheet'!$M$4="PB w/ Wood Drawers",VLOOKUP($B176,'Pwood &amp; PB List'!$B$4:$V$158,13,FALSE),IF('Summary Sheet'!$M$4="PB w/ PB Drawers",VLOOKUP($B176,'Pwood &amp; PB List'!$B$4:$V$158,17,FALSE))))</f>
        <v>193.315</v>
      </c>
      <c r="T176" s="205" t="s">
        <v>445</v>
      </c>
      <c r="U176" s="204">
        <f>IF('Summary Sheet'!$M$4="Plywood",VLOOKUP($B176,'Pwood &amp; PB List'!$B$4:$V$158,9,FALSE),IF('Summary Sheet'!$M$4="PB w/ Wood Drawers",VLOOKUP($B176,'Pwood &amp; PB List'!$B$4:$V$158,13,FALSE),IF('Summary Sheet'!$M$4="PB w/ PB Drawers",VLOOKUP($B176,'Pwood &amp; PB List'!$B$4:$V$158,17,FALSE))))</f>
        <v>193.315</v>
      </c>
      <c r="V176" s="205" t="s">
        <v>445</v>
      </c>
      <c r="W176" s="204">
        <f>IF('Summary Sheet'!$M$4="Plywood",VLOOKUP($B176,'Pwood &amp; PB List'!$B$4:$V$158,9,FALSE),IF('Summary Sheet'!$M$4="PB w/ Wood Drawers",VLOOKUP($B176,'Pwood &amp; PB List'!$B$4:$V$158,13,FALSE),IF('Summary Sheet'!$M$4="PB w/ PB Drawers",VLOOKUP($B176,'Pwood &amp; PB List'!$B$4:$V$158,17,FALSE))))</f>
        <v>193.315</v>
      </c>
      <c r="X176" s="205" t="s">
        <v>445</v>
      </c>
      <c r="Y176" s="153">
        <v>0.0</v>
      </c>
      <c r="Z176" s="154"/>
      <c r="AA176" s="154"/>
      <c r="AB176" s="154"/>
      <c r="AC176" s="154"/>
      <c r="AD176" s="139"/>
      <c r="AE176" s="139"/>
      <c r="AF176" s="139"/>
      <c r="AG176" s="139"/>
      <c r="AH176" s="139"/>
      <c r="AI176" s="139"/>
      <c r="AJ176" s="139"/>
      <c r="AK176" s="139"/>
      <c r="AL176" s="139"/>
      <c r="AM176" s="139"/>
      <c r="AN176" s="139"/>
      <c r="AO176" s="139"/>
      <c r="AP176" s="139"/>
      <c r="AQ176" s="139"/>
      <c r="AR176" s="139"/>
      <c r="AS176" s="139"/>
    </row>
    <row r="177" ht="14.25" customHeight="1">
      <c r="A177" s="202" t="s">
        <v>810</v>
      </c>
      <c r="B177" s="203" t="s">
        <v>447</v>
      </c>
      <c r="C177" s="204">
        <f>IF('Summary Sheet'!$M$4="Plywood",VLOOKUP($B177,'Pwood &amp; PB List'!$B$4:$V$158,9,FALSE),IF('Summary Sheet'!$M$4="PB w/ Wood Drawers",VLOOKUP($B177,'Pwood &amp; PB List'!$B$4:$V$158,13,FALSE),IF('Summary Sheet'!$M$4="PB w/ PB Drawers",VLOOKUP($B177,'Pwood &amp; PB List'!$B$4:$V$158,17,FALSE))))</f>
        <v>209.76</v>
      </c>
      <c r="D177" s="205" t="s">
        <v>447</v>
      </c>
      <c r="E177" s="204">
        <f>IF('Summary Sheet'!$M$4="Plywood",VLOOKUP($B177,'Pwood &amp; PB List'!$B$4:$V$158,10,FALSE),IF('Summary Sheet'!$M$4="PB w/ Wood Drawers",VLOOKUP($B177,'Pwood &amp; PB List'!$B$4:$V$158,14,FALSE),IF('Summary Sheet'!$M$4="PB w/ PB Drawers",VLOOKUP($B177,'Pwood &amp; PB List'!$B$4:$V$158,18,FALSE))))</f>
        <v>209.76</v>
      </c>
      <c r="F177" s="205" t="s">
        <v>447</v>
      </c>
      <c r="G177" s="204">
        <f>IF('Summary Sheet'!$M$4="Plywood",VLOOKUP($B177,'Pwood &amp; PB List'!$B$4:$V$158,11,FALSE),IF('Summary Sheet'!$M$4="PB w/ Wood Drawers",VLOOKUP($B177,'Pwood &amp; PB List'!$B$4:$V$158,15,FALSE),IF('Summary Sheet'!$M$4="PB w/ PB Drawers",VLOOKUP($B177,'Pwood &amp; PB List'!$B$4:$V$158,19,FALSE))))</f>
        <v>209.76</v>
      </c>
      <c r="H177" s="205" t="s">
        <v>447</v>
      </c>
      <c r="I177" s="204">
        <f>IF('Summary Sheet'!$M$4="Plywood",VLOOKUP($B177,'Pwood &amp; PB List'!$B$4:$V$158,10,FALSE),IF('Summary Sheet'!$M$4="PB w/ Wood Drawers",VLOOKUP($B177,'Pwood &amp; PB List'!$B$4:$V$158,14,FALSE),IF('Summary Sheet'!$M$4="PB w/ PB Drawers",VLOOKUP($B177,'Pwood &amp; PB List'!$B$4:$V$158,18,FALSE))))</f>
        <v>209.76</v>
      </c>
      <c r="J177" s="205" t="s">
        <v>447</v>
      </c>
      <c r="K177" s="204">
        <f>IF('Summary Sheet'!$M$4="Plywood",VLOOKUP($B177,'Pwood &amp; PB List'!$B$4:$V$158,9,FALSE),IF('Summary Sheet'!$M$4="PB w/ Wood Drawers",VLOOKUP($B177,'Pwood &amp; PB List'!$B$4:$V$158,13,FALSE),IF('Summary Sheet'!$M$4="PB w/ PB Drawers",VLOOKUP($B177,'Pwood &amp; PB List'!$B$4:$V$158,17,FALSE))))</f>
        <v>209.76</v>
      </c>
      <c r="L177" s="205" t="s">
        <v>447</v>
      </c>
      <c r="M177" s="204">
        <f>IF('Summary Sheet'!$M$4="Plywood",VLOOKUP($B177,'Pwood &amp; PB List'!$B$4:$V$158,12,FALSE),IF('Summary Sheet'!$M$4="PB w/ Wood Drawers",VLOOKUP($B177,'Pwood &amp; PB List'!$B$4:$V$158,16,FALSE),IF('Summary Sheet'!$M$4="PB w/ PB Drawers",VLOOKUP($B177,'Pwood &amp; PB List'!$B$4:$V$158,20,FALSE))))</f>
        <v>209.76</v>
      </c>
      <c r="N177" s="205" t="s">
        <v>447</v>
      </c>
      <c r="O177" s="204">
        <f>IF('Summary Sheet'!$M$4="Plywood",VLOOKUP($B177,'Pwood &amp; PB List'!$B$4:$V$158,12,FALSE),IF('Summary Sheet'!$M$4="PB w/ Wood Drawers",VLOOKUP($B177,'Pwood &amp; PB List'!$B$4:$V$158,16,FALSE),IF('Summary Sheet'!$M$4="PB w/ PB Drawers",VLOOKUP($B177,'Pwood &amp; PB List'!$B$4:$V$158,20,FALSE))))</f>
        <v>209.76</v>
      </c>
      <c r="P177" s="205" t="s">
        <v>447</v>
      </c>
      <c r="Q177" s="204">
        <f>IF('Summary Sheet'!$M$4="Plywood",VLOOKUP($B177,'Pwood &amp; PB List'!$B$4:$V$158,9,FALSE),IF('Summary Sheet'!$M$4="PB w/ Wood Drawers",VLOOKUP($B177,'Pwood &amp; PB List'!$B$4:$V$158,13,FALSE),IF('Summary Sheet'!$M$4="PB w/ PB Drawers",VLOOKUP($B177,'Pwood &amp; PB List'!$B$4:$V$158,17,FALSE))))</f>
        <v>209.76</v>
      </c>
      <c r="R177" s="205" t="s">
        <v>447</v>
      </c>
      <c r="S177" s="204">
        <f>IF('Summary Sheet'!$M$4="Plywood",VLOOKUP($B177,'Pwood &amp; PB List'!$B$4:$V$158,9,FALSE),IF('Summary Sheet'!$M$4="PB w/ Wood Drawers",VLOOKUP($B177,'Pwood &amp; PB List'!$B$4:$V$158,13,FALSE),IF('Summary Sheet'!$M$4="PB w/ PB Drawers",VLOOKUP($B177,'Pwood &amp; PB List'!$B$4:$V$158,17,FALSE))))</f>
        <v>209.76</v>
      </c>
      <c r="T177" s="205" t="s">
        <v>447</v>
      </c>
      <c r="U177" s="204">
        <f>IF('Summary Sheet'!$M$4="Plywood",VLOOKUP($B177,'Pwood &amp; PB List'!$B$4:$V$158,9,FALSE),IF('Summary Sheet'!$M$4="PB w/ Wood Drawers",VLOOKUP($B177,'Pwood &amp; PB List'!$B$4:$V$158,13,FALSE),IF('Summary Sheet'!$M$4="PB w/ PB Drawers",VLOOKUP($B177,'Pwood &amp; PB List'!$B$4:$V$158,17,FALSE))))</f>
        <v>209.76</v>
      </c>
      <c r="V177" s="205" t="s">
        <v>447</v>
      </c>
      <c r="W177" s="204">
        <f>IF('Summary Sheet'!$M$4="Plywood",VLOOKUP($B177,'Pwood &amp; PB List'!$B$4:$V$158,9,FALSE),IF('Summary Sheet'!$M$4="PB w/ Wood Drawers",VLOOKUP($B177,'Pwood &amp; PB List'!$B$4:$V$158,13,FALSE),IF('Summary Sheet'!$M$4="PB w/ PB Drawers",VLOOKUP($B177,'Pwood &amp; PB List'!$B$4:$V$158,17,FALSE))))</f>
        <v>209.76</v>
      </c>
      <c r="X177" s="205" t="s">
        <v>447</v>
      </c>
      <c r="Y177" s="153">
        <v>0.0</v>
      </c>
      <c r="Z177" s="154"/>
      <c r="AA177" s="154"/>
      <c r="AB177" s="154"/>
      <c r="AC177" s="154"/>
      <c r="AD177" s="139"/>
      <c r="AE177" s="139"/>
      <c r="AF177" s="139"/>
      <c r="AG177" s="139"/>
      <c r="AH177" s="139"/>
      <c r="AI177" s="139"/>
      <c r="AJ177" s="139"/>
      <c r="AK177" s="139"/>
      <c r="AL177" s="139"/>
      <c r="AM177" s="139"/>
      <c r="AN177" s="139"/>
      <c r="AO177" s="139"/>
      <c r="AP177" s="139"/>
      <c r="AQ177" s="139"/>
      <c r="AR177" s="139"/>
      <c r="AS177" s="139"/>
    </row>
    <row r="178" ht="14.25" customHeight="1">
      <c r="A178" s="202" t="s">
        <v>811</v>
      </c>
      <c r="B178" s="203" t="s">
        <v>449</v>
      </c>
      <c r="C178" s="204">
        <f>IF('Summary Sheet'!$M$4="Plywood",VLOOKUP($B178,'Pwood &amp; PB List'!$B$4:$V$158,9,FALSE),IF('Summary Sheet'!$M$4="PB w/ Wood Drawers",VLOOKUP($B178,'Pwood &amp; PB List'!$B$4:$V$158,13,FALSE),IF('Summary Sheet'!$M$4="PB w/ PB Drawers",VLOOKUP($B178,'Pwood &amp; PB List'!$B$4:$V$158,17,FALSE))))</f>
        <v>220.57</v>
      </c>
      <c r="D178" s="205" t="s">
        <v>449</v>
      </c>
      <c r="E178" s="204">
        <f>IF('Summary Sheet'!$M$4="Plywood",VLOOKUP($B178,'Pwood &amp; PB List'!$B$4:$V$158,10,FALSE),IF('Summary Sheet'!$M$4="PB w/ Wood Drawers",VLOOKUP($B178,'Pwood &amp; PB List'!$B$4:$V$158,14,FALSE),IF('Summary Sheet'!$M$4="PB w/ PB Drawers",VLOOKUP($B178,'Pwood &amp; PB List'!$B$4:$V$158,18,FALSE))))</f>
        <v>220.57</v>
      </c>
      <c r="F178" s="205" t="s">
        <v>449</v>
      </c>
      <c r="G178" s="204">
        <f>IF('Summary Sheet'!$M$4="Plywood",VLOOKUP($B178,'Pwood &amp; PB List'!$B$4:$V$158,11,FALSE),IF('Summary Sheet'!$M$4="PB w/ Wood Drawers",VLOOKUP($B178,'Pwood &amp; PB List'!$B$4:$V$158,15,FALSE),IF('Summary Sheet'!$M$4="PB w/ PB Drawers",VLOOKUP($B178,'Pwood &amp; PB List'!$B$4:$V$158,19,FALSE))))</f>
        <v>220.57</v>
      </c>
      <c r="H178" s="205" t="s">
        <v>449</v>
      </c>
      <c r="I178" s="204">
        <f>IF('Summary Sheet'!$M$4="Plywood",VLOOKUP($B178,'Pwood &amp; PB List'!$B$4:$V$158,10,FALSE),IF('Summary Sheet'!$M$4="PB w/ Wood Drawers",VLOOKUP($B178,'Pwood &amp; PB List'!$B$4:$V$158,14,FALSE),IF('Summary Sheet'!$M$4="PB w/ PB Drawers",VLOOKUP($B178,'Pwood &amp; PB List'!$B$4:$V$158,18,FALSE))))</f>
        <v>220.57</v>
      </c>
      <c r="J178" s="205" t="s">
        <v>449</v>
      </c>
      <c r="K178" s="204">
        <f>IF('Summary Sheet'!$M$4="Plywood",VLOOKUP($B178,'Pwood &amp; PB List'!$B$4:$V$158,9,FALSE),IF('Summary Sheet'!$M$4="PB w/ Wood Drawers",VLOOKUP($B178,'Pwood &amp; PB List'!$B$4:$V$158,13,FALSE),IF('Summary Sheet'!$M$4="PB w/ PB Drawers",VLOOKUP($B178,'Pwood &amp; PB List'!$B$4:$V$158,17,FALSE))))</f>
        <v>220.57</v>
      </c>
      <c r="L178" s="205" t="s">
        <v>449</v>
      </c>
      <c r="M178" s="204">
        <f>IF('Summary Sheet'!$M$4="Plywood",VLOOKUP($B178,'Pwood &amp; PB List'!$B$4:$V$158,12,FALSE),IF('Summary Sheet'!$M$4="PB w/ Wood Drawers",VLOOKUP($B178,'Pwood &amp; PB List'!$B$4:$V$158,16,FALSE),IF('Summary Sheet'!$M$4="PB w/ PB Drawers",VLOOKUP($B178,'Pwood &amp; PB List'!$B$4:$V$158,20,FALSE))))</f>
        <v>220.57</v>
      </c>
      <c r="N178" s="205" t="s">
        <v>449</v>
      </c>
      <c r="O178" s="204">
        <f>IF('Summary Sheet'!$M$4="Plywood",VLOOKUP($B178,'Pwood &amp; PB List'!$B$4:$V$158,12,FALSE),IF('Summary Sheet'!$M$4="PB w/ Wood Drawers",VLOOKUP($B178,'Pwood &amp; PB List'!$B$4:$V$158,16,FALSE),IF('Summary Sheet'!$M$4="PB w/ PB Drawers",VLOOKUP($B178,'Pwood &amp; PB List'!$B$4:$V$158,20,FALSE))))</f>
        <v>220.57</v>
      </c>
      <c r="P178" s="205" t="s">
        <v>449</v>
      </c>
      <c r="Q178" s="204">
        <f>IF('Summary Sheet'!$M$4="Plywood",VLOOKUP($B178,'Pwood &amp; PB List'!$B$4:$V$158,9,FALSE),IF('Summary Sheet'!$M$4="PB w/ Wood Drawers",VLOOKUP($B178,'Pwood &amp; PB List'!$B$4:$V$158,13,FALSE),IF('Summary Sheet'!$M$4="PB w/ PB Drawers",VLOOKUP($B178,'Pwood &amp; PB List'!$B$4:$V$158,17,FALSE))))</f>
        <v>220.57</v>
      </c>
      <c r="R178" s="205" t="s">
        <v>449</v>
      </c>
      <c r="S178" s="204">
        <f>IF('Summary Sheet'!$M$4="Plywood",VLOOKUP($B178,'Pwood &amp; PB List'!$B$4:$V$158,9,FALSE),IF('Summary Sheet'!$M$4="PB w/ Wood Drawers",VLOOKUP($B178,'Pwood &amp; PB List'!$B$4:$V$158,13,FALSE),IF('Summary Sheet'!$M$4="PB w/ PB Drawers",VLOOKUP($B178,'Pwood &amp; PB List'!$B$4:$V$158,17,FALSE))))</f>
        <v>220.57</v>
      </c>
      <c r="T178" s="205" t="s">
        <v>449</v>
      </c>
      <c r="U178" s="204">
        <f>IF('Summary Sheet'!$M$4="Plywood",VLOOKUP($B178,'Pwood &amp; PB List'!$B$4:$V$158,9,FALSE),IF('Summary Sheet'!$M$4="PB w/ Wood Drawers",VLOOKUP($B178,'Pwood &amp; PB List'!$B$4:$V$158,13,FALSE),IF('Summary Sheet'!$M$4="PB w/ PB Drawers",VLOOKUP($B178,'Pwood &amp; PB List'!$B$4:$V$158,17,FALSE))))</f>
        <v>220.57</v>
      </c>
      <c r="V178" s="205" t="s">
        <v>449</v>
      </c>
      <c r="W178" s="204">
        <f>IF('Summary Sheet'!$M$4="Plywood",VLOOKUP($B178,'Pwood &amp; PB List'!$B$4:$V$158,9,FALSE),IF('Summary Sheet'!$M$4="PB w/ Wood Drawers",VLOOKUP($B178,'Pwood &amp; PB List'!$B$4:$V$158,13,FALSE),IF('Summary Sheet'!$M$4="PB w/ PB Drawers",VLOOKUP($B178,'Pwood &amp; PB List'!$B$4:$V$158,17,FALSE))))</f>
        <v>220.57</v>
      </c>
      <c r="X178" s="205" t="s">
        <v>449</v>
      </c>
      <c r="Y178" s="153">
        <v>0.0</v>
      </c>
      <c r="Z178" s="154"/>
      <c r="AA178" s="154"/>
      <c r="AB178" s="154"/>
      <c r="AC178" s="154"/>
      <c r="AD178" s="139"/>
      <c r="AE178" s="139"/>
      <c r="AF178" s="139"/>
      <c r="AG178" s="139"/>
      <c r="AH178" s="139"/>
      <c r="AI178" s="139"/>
      <c r="AJ178" s="139"/>
      <c r="AK178" s="139"/>
      <c r="AL178" s="139"/>
      <c r="AM178" s="139"/>
      <c r="AN178" s="139"/>
      <c r="AO178" s="139"/>
      <c r="AP178" s="139"/>
      <c r="AQ178" s="139"/>
      <c r="AR178" s="139"/>
      <c r="AS178" s="139"/>
    </row>
    <row r="179" ht="14.25" customHeight="1">
      <c r="A179" s="212" t="s">
        <v>812</v>
      </c>
      <c r="B179" s="203" t="s">
        <v>451</v>
      </c>
      <c r="C179" s="204">
        <f>IF('Summary Sheet'!$M$4="Plywood",VLOOKUP($B179,'Pwood &amp; PB List'!$B$4:$V$158,9,FALSE),IF('Summary Sheet'!$M$4="PB w/ Wood Drawers",VLOOKUP($B179,'Pwood &amp; PB List'!$B$4:$V$158,13,FALSE),IF('Summary Sheet'!$M$4="PB w/ PB Drawers",VLOOKUP($B179,'Pwood &amp; PB List'!$B$4:$V$158,17,FALSE))))</f>
        <v>231.265</v>
      </c>
      <c r="D179" s="205" t="s">
        <v>451</v>
      </c>
      <c r="E179" s="204">
        <f>IF('Summary Sheet'!$M$4="Plywood",VLOOKUP($B179,'Pwood &amp; PB List'!$B$4:$V$158,10,FALSE),IF('Summary Sheet'!$M$4="PB w/ Wood Drawers",VLOOKUP($B179,'Pwood &amp; PB List'!$B$4:$V$158,14,FALSE),IF('Summary Sheet'!$M$4="PB w/ PB Drawers",VLOOKUP($B179,'Pwood &amp; PB List'!$B$4:$V$158,18,FALSE))))</f>
        <v>231.265</v>
      </c>
      <c r="F179" s="205" t="s">
        <v>451</v>
      </c>
      <c r="G179" s="204">
        <f>IF('Summary Sheet'!$M$4="Plywood",VLOOKUP($B179,'Pwood &amp; PB List'!$B$4:$V$158,11,FALSE),IF('Summary Sheet'!$M$4="PB w/ Wood Drawers",VLOOKUP($B179,'Pwood &amp; PB List'!$B$4:$V$158,15,FALSE),IF('Summary Sheet'!$M$4="PB w/ PB Drawers",VLOOKUP($B179,'Pwood &amp; PB List'!$B$4:$V$158,19,FALSE))))</f>
        <v>231.265</v>
      </c>
      <c r="H179" s="205" t="s">
        <v>451</v>
      </c>
      <c r="I179" s="204">
        <f>IF('Summary Sheet'!$M$4="Plywood",VLOOKUP($B179,'Pwood &amp; PB List'!$B$4:$V$158,10,FALSE),IF('Summary Sheet'!$M$4="PB w/ Wood Drawers",VLOOKUP($B179,'Pwood &amp; PB List'!$B$4:$V$158,14,FALSE),IF('Summary Sheet'!$M$4="PB w/ PB Drawers",VLOOKUP($B179,'Pwood &amp; PB List'!$B$4:$V$158,18,FALSE))))</f>
        <v>231.265</v>
      </c>
      <c r="J179" s="205" t="s">
        <v>451</v>
      </c>
      <c r="K179" s="204">
        <f>IF('Summary Sheet'!$M$4="Plywood",VLOOKUP($B179,'Pwood &amp; PB List'!$B$4:$V$158,9,FALSE),IF('Summary Sheet'!$M$4="PB w/ Wood Drawers",VLOOKUP($B179,'Pwood &amp; PB List'!$B$4:$V$158,13,FALSE),IF('Summary Sheet'!$M$4="PB w/ PB Drawers",VLOOKUP($B179,'Pwood &amp; PB List'!$B$4:$V$158,17,FALSE))))</f>
        <v>231.265</v>
      </c>
      <c r="L179" s="205" t="s">
        <v>451</v>
      </c>
      <c r="M179" s="204">
        <f>IF('Summary Sheet'!$M$4="Plywood",VLOOKUP($B179,'Pwood &amp; PB List'!$B$4:$V$158,12,FALSE),IF('Summary Sheet'!$M$4="PB w/ Wood Drawers",VLOOKUP($B179,'Pwood &amp; PB List'!$B$4:$V$158,16,FALSE),IF('Summary Sheet'!$M$4="PB w/ PB Drawers",VLOOKUP($B179,'Pwood &amp; PB List'!$B$4:$V$158,20,FALSE))))</f>
        <v>231.265</v>
      </c>
      <c r="N179" s="205" t="s">
        <v>451</v>
      </c>
      <c r="O179" s="204">
        <f>IF('Summary Sheet'!$M$4="Plywood",VLOOKUP($B179,'Pwood &amp; PB List'!$B$4:$V$158,12,FALSE),IF('Summary Sheet'!$M$4="PB w/ Wood Drawers",VLOOKUP($B179,'Pwood &amp; PB List'!$B$4:$V$158,16,FALSE),IF('Summary Sheet'!$M$4="PB w/ PB Drawers",VLOOKUP($B179,'Pwood &amp; PB List'!$B$4:$V$158,20,FALSE))))</f>
        <v>231.265</v>
      </c>
      <c r="P179" s="205" t="s">
        <v>451</v>
      </c>
      <c r="Q179" s="204">
        <f>IF('Summary Sheet'!$M$4="Plywood",VLOOKUP($B179,'Pwood &amp; PB List'!$B$4:$V$158,9,FALSE),IF('Summary Sheet'!$M$4="PB w/ Wood Drawers",VLOOKUP($B179,'Pwood &amp; PB List'!$B$4:$V$158,13,FALSE),IF('Summary Sheet'!$M$4="PB w/ PB Drawers",VLOOKUP($B179,'Pwood &amp; PB List'!$B$4:$V$158,17,FALSE))))</f>
        <v>231.265</v>
      </c>
      <c r="R179" s="205" t="s">
        <v>451</v>
      </c>
      <c r="S179" s="204">
        <f>IF('Summary Sheet'!$M$4="Plywood",VLOOKUP($B179,'Pwood &amp; PB List'!$B$4:$V$158,9,FALSE),IF('Summary Sheet'!$M$4="PB w/ Wood Drawers",VLOOKUP($B179,'Pwood &amp; PB List'!$B$4:$V$158,13,FALSE),IF('Summary Sheet'!$M$4="PB w/ PB Drawers",VLOOKUP($B179,'Pwood &amp; PB List'!$B$4:$V$158,17,FALSE))))</f>
        <v>231.265</v>
      </c>
      <c r="T179" s="205" t="s">
        <v>451</v>
      </c>
      <c r="U179" s="204">
        <f>IF('Summary Sheet'!$M$4="Plywood",VLOOKUP($B179,'Pwood &amp; PB List'!$B$4:$V$158,9,FALSE),IF('Summary Sheet'!$M$4="PB w/ Wood Drawers",VLOOKUP($B179,'Pwood &amp; PB List'!$B$4:$V$158,13,FALSE),IF('Summary Sheet'!$M$4="PB w/ PB Drawers",VLOOKUP($B179,'Pwood &amp; PB List'!$B$4:$V$158,17,FALSE))))</f>
        <v>231.265</v>
      </c>
      <c r="V179" s="205" t="s">
        <v>451</v>
      </c>
      <c r="W179" s="204">
        <f>IF('Summary Sheet'!$M$4="Plywood",VLOOKUP($B179,'Pwood &amp; PB List'!$B$4:$V$158,9,FALSE),IF('Summary Sheet'!$M$4="PB w/ Wood Drawers",VLOOKUP($B179,'Pwood &amp; PB List'!$B$4:$V$158,13,FALSE),IF('Summary Sheet'!$M$4="PB w/ PB Drawers",VLOOKUP($B179,'Pwood &amp; PB List'!$B$4:$V$158,17,FALSE))))</f>
        <v>231.265</v>
      </c>
      <c r="X179" s="205" t="s">
        <v>451</v>
      </c>
      <c r="Y179" s="213">
        <v>0.0</v>
      </c>
      <c r="Z179" s="214"/>
      <c r="AA179" s="214"/>
      <c r="AB179" s="214"/>
      <c r="AC179" s="214"/>
      <c r="AD179" s="215"/>
      <c r="AE179" s="215"/>
      <c r="AF179" s="215"/>
      <c r="AG179" s="215"/>
      <c r="AH179" s="215"/>
      <c r="AI179" s="215"/>
      <c r="AJ179" s="215"/>
      <c r="AK179" s="215"/>
      <c r="AL179" s="215"/>
      <c r="AM179" s="215"/>
      <c r="AN179" s="215"/>
      <c r="AO179" s="215"/>
      <c r="AP179" s="215"/>
      <c r="AQ179" s="215"/>
      <c r="AR179" s="215"/>
      <c r="AS179" s="215"/>
    </row>
    <row r="180" ht="15.75" customHeight="1">
      <c r="A180" s="216"/>
      <c r="B180" s="217"/>
      <c r="C180" s="218"/>
      <c r="D180" s="219"/>
      <c r="E180" s="220"/>
      <c r="F180" s="219"/>
      <c r="G180" s="218"/>
      <c r="H180" s="219"/>
      <c r="I180" s="218"/>
      <c r="J180" s="219"/>
      <c r="K180" s="220"/>
      <c r="L180" s="219"/>
      <c r="M180" s="220"/>
      <c r="N180" s="221"/>
      <c r="O180" s="218"/>
      <c r="P180" s="221"/>
      <c r="Q180" s="221"/>
      <c r="R180" s="221"/>
      <c r="S180" s="221"/>
      <c r="T180" s="221"/>
      <c r="U180" s="221"/>
      <c r="V180" s="221"/>
      <c r="W180" s="218"/>
      <c r="X180" s="219"/>
      <c r="Y180" s="222"/>
      <c r="Z180" s="222"/>
      <c r="AA180" s="222"/>
      <c r="AB180" s="222"/>
      <c r="AC180" s="222"/>
      <c r="AD180" s="216"/>
      <c r="AE180" s="216"/>
      <c r="AF180" s="216"/>
      <c r="AG180" s="216"/>
      <c r="AH180" s="216"/>
      <c r="AI180" s="216"/>
      <c r="AJ180" s="216"/>
      <c r="AK180" s="216"/>
      <c r="AL180" s="216"/>
      <c r="AM180" s="216"/>
      <c r="AN180" s="216"/>
      <c r="AO180" s="216"/>
      <c r="AP180" s="216"/>
      <c r="AQ180" s="216"/>
      <c r="AR180" s="216"/>
      <c r="AS180" s="216"/>
    </row>
    <row r="181" ht="15.0" customHeight="1">
      <c r="A181" s="223"/>
      <c r="B181" s="224"/>
      <c r="C181" s="115" t="s">
        <v>567</v>
      </c>
      <c r="D181" s="116"/>
      <c r="E181" s="117" t="s">
        <v>568</v>
      </c>
      <c r="F181" s="116"/>
      <c r="G181" s="118" t="s">
        <v>569</v>
      </c>
      <c r="H181" s="116"/>
      <c r="I181" s="120" t="s">
        <v>570</v>
      </c>
      <c r="J181" s="116"/>
      <c r="K181" s="121" t="s">
        <v>571</v>
      </c>
      <c r="L181" s="116"/>
      <c r="M181" s="122" t="s">
        <v>572</v>
      </c>
      <c r="N181" s="116"/>
      <c r="O181" s="186" t="s">
        <v>573</v>
      </c>
      <c r="P181" s="116"/>
      <c r="Q181" s="187" t="s">
        <v>574</v>
      </c>
      <c r="R181" s="116"/>
      <c r="S181" s="188" t="s">
        <v>575</v>
      </c>
      <c r="T181" s="116"/>
      <c r="U181" s="189" t="s">
        <v>576</v>
      </c>
      <c r="V181" s="116"/>
      <c r="W181" s="189" t="s">
        <v>577</v>
      </c>
      <c r="X181" s="116"/>
      <c r="Y181" s="153"/>
      <c r="Z181" s="154"/>
      <c r="AA181" s="154"/>
      <c r="AB181" s="154"/>
      <c r="AC181" s="154"/>
      <c r="AD181" s="139"/>
      <c r="AE181" s="139"/>
      <c r="AF181" s="139"/>
      <c r="AG181" s="139"/>
      <c r="AH181" s="139"/>
      <c r="AI181" s="139"/>
      <c r="AJ181" s="139"/>
      <c r="AK181" s="139"/>
      <c r="AL181" s="139"/>
      <c r="AM181" s="139"/>
      <c r="AN181" s="139"/>
      <c r="AO181" s="139"/>
      <c r="AP181" s="139"/>
      <c r="AQ181" s="139"/>
      <c r="AR181" s="139"/>
      <c r="AS181" s="139"/>
    </row>
    <row r="182" ht="15.75" customHeight="1">
      <c r="A182" s="225" t="s">
        <v>813</v>
      </c>
      <c r="B182" s="226"/>
      <c r="C182" s="227"/>
      <c r="D182" s="142"/>
      <c r="E182" s="228"/>
      <c r="F182" s="229"/>
      <c r="G182" s="227"/>
      <c r="H182" s="229"/>
      <c r="I182" s="227"/>
      <c r="J182" s="229"/>
      <c r="K182" s="228"/>
      <c r="L182" s="229"/>
      <c r="M182" s="228"/>
      <c r="N182" s="112"/>
      <c r="O182" s="227"/>
      <c r="P182" s="112"/>
      <c r="Q182" s="112"/>
      <c r="R182" s="112"/>
      <c r="S182" s="112"/>
      <c r="T182" s="112"/>
      <c r="U182" s="112"/>
      <c r="V182" s="112"/>
      <c r="W182" s="227"/>
      <c r="X182" s="229"/>
      <c r="Y182" s="112"/>
      <c r="Z182" s="112"/>
      <c r="AA182" s="112"/>
      <c r="AB182" s="112"/>
      <c r="AC182" s="112"/>
      <c r="AD182" s="162"/>
      <c r="AE182" s="162"/>
      <c r="AF182" s="162"/>
      <c r="AG182" s="162"/>
      <c r="AH182" s="162"/>
      <c r="AI182" s="162"/>
      <c r="AJ182" s="162"/>
      <c r="AK182" s="162"/>
      <c r="AL182" s="162"/>
      <c r="AM182" s="162"/>
      <c r="AN182" s="162"/>
      <c r="AO182" s="162"/>
      <c r="AP182" s="162"/>
      <c r="AQ182" s="162"/>
      <c r="AR182" s="162"/>
      <c r="AS182" s="162"/>
    </row>
    <row r="183" ht="14.25" customHeight="1">
      <c r="A183" s="230" t="s">
        <v>814</v>
      </c>
      <c r="B183" s="231"/>
      <c r="C183" s="232"/>
      <c r="D183" s="205"/>
      <c r="E183" s="228"/>
      <c r="F183" s="229"/>
      <c r="G183" s="228"/>
      <c r="H183" s="112"/>
      <c r="I183" s="227"/>
      <c r="J183" s="112"/>
      <c r="K183" s="112"/>
      <c r="L183" s="112"/>
      <c r="M183" s="112"/>
      <c r="N183" s="112"/>
      <c r="O183" s="112"/>
      <c r="P183" s="112"/>
      <c r="Q183" s="227"/>
      <c r="R183" s="229"/>
      <c r="S183" s="112"/>
      <c r="T183" s="112"/>
      <c r="U183" s="112"/>
      <c r="V183" s="112"/>
      <c r="W183" s="112"/>
      <c r="X183" s="162"/>
      <c r="Y183" s="162"/>
      <c r="Z183" s="162"/>
      <c r="AA183" s="162"/>
      <c r="AB183" s="162"/>
      <c r="AC183" s="162"/>
      <c r="AD183" s="162"/>
      <c r="AE183" s="162"/>
      <c r="AF183" s="162"/>
      <c r="AG183" s="162"/>
      <c r="AH183" s="162"/>
      <c r="AI183" s="162"/>
      <c r="AJ183" s="162"/>
      <c r="AK183" s="162"/>
      <c r="AL183" s="162"/>
      <c r="AM183" s="162"/>
    </row>
    <row r="184" ht="14.25" customHeight="1">
      <c r="A184" s="233"/>
      <c r="B184" s="234" t="s">
        <v>815</v>
      </c>
      <c r="C184" s="234"/>
      <c r="D184" s="235"/>
      <c r="E184" s="236"/>
      <c r="F184" s="236"/>
      <c r="G184" s="236"/>
      <c r="H184" s="236"/>
      <c r="I184" s="235">
        <v>1284.92</v>
      </c>
      <c r="J184" s="235" t="str">
        <f>CONCATENATE("WEO-",B184)</f>
        <v>WEO-*SB30 - ADA</v>
      </c>
      <c r="K184" s="236"/>
      <c r="L184" s="236"/>
      <c r="M184" s="236"/>
      <c r="N184" s="236"/>
      <c r="O184" s="236"/>
      <c r="P184" s="236"/>
      <c r="Q184" s="236"/>
      <c r="R184" s="236"/>
      <c r="S184" s="236"/>
      <c r="T184" s="236"/>
      <c r="U184" s="236"/>
      <c r="V184" s="236"/>
      <c r="W184" s="236"/>
      <c r="X184" s="236"/>
      <c r="Y184" s="236"/>
      <c r="Z184" s="236"/>
      <c r="AA184" s="162"/>
      <c r="AB184" s="162"/>
      <c r="AC184" s="162"/>
      <c r="AD184" s="162"/>
      <c r="AE184" s="162"/>
      <c r="AF184" s="162"/>
      <c r="AG184" s="162"/>
      <c r="AH184" s="162"/>
      <c r="AI184" s="162"/>
      <c r="AJ184" s="162"/>
      <c r="AK184" s="162"/>
      <c r="AL184" s="162"/>
      <c r="AM184" s="162"/>
    </row>
    <row r="185" ht="14.25" customHeight="1">
      <c r="A185" s="139"/>
      <c r="B185" s="234" t="s">
        <v>816</v>
      </c>
      <c r="C185" s="234">
        <v>1335.06</v>
      </c>
      <c r="D185" s="235" t="str">
        <f t="shared" ref="D185:D198" si="221">CONCATENATE("GLW-",B185)</f>
        <v>GLW-*SB33 - ADA</v>
      </c>
      <c r="E185" s="236"/>
      <c r="F185" s="236"/>
      <c r="G185" s="236"/>
      <c r="H185" s="236"/>
      <c r="I185" s="236"/>
      <c r="J185" s="236"/>
      <c r="K185" s="234">
        <v>1335.06</v>
      </c>
      <c r="L185" s="235" t="str">
        <f t="shared" ref="L185:L198" si="222">CONCATENATE("GLG-",B185)</f>
        <v>GLG-*SB33 - ADA</v>
      </c>
      <c r="M185" s="236"/>
      <c r="N185" s="236"/>
      <c r="O185" s="236"/>
      <c r="P185" s="236"/>
      <c r="Q185" s="234">
        <v>1335.06</v>
      </c>
      <c r="R185" s="235" t="str">
        <f t="shared" ref="R185:R198" si="223">CONCATENATE("MAW-",B185)</f>
        <v>MAW-*SB33 - ADA</v>
      </c>
      <c r="S185" s="234">
        <v>1335.06</v>
      </c>
      <c r="T185" s="235" t="str">
        <f t="shared" ref="T185:T198" si="224">CONCATENATE("MAG-",B185)</f>
        <v>MAG-*SB33 - ADA</v>
      </c>
      <c r="U185" s="234">
        <v>1335.06</v>
      </c>
      <c r="V185" s="235" t="str">
        <f t="shared" ref="V185:V198" si="225">CONCATENATE("MAB-",B185)</f>
        <v>MAB-*SB33 - ADA</v>
      </c>
      <c r="W185" s="234">
        <v>1335.06</v>
      </c>
      <c r="X185" s="235" t="str">
        <f t="shared" ref="X185:X198" si="226">CONCATENATE("GLB-",B185)</f>
        <v>GLB-*SB33 - ADA</v>
      </c>
      <c r="Y185" s="236">
        <v>2.0</v>
      </c>
      <c r="Z185" s="236"/>
      <c r="AA185" s="162"/>
      <c r="AB185" s="162"/>
      <c r="AC185" s="162"/>
      <c r="AD185" s="162"/>
      <c r="AE185" s="162"/>
      <c r="AF185" s="162"/>
      <c r="AG185" s="162"/>
      <c r="AH185" s="162"/>
      <c r="AI185" s="162"/>
      <c r="AJ185" s="162"/>
      <c r="AK185" s="162"/>
      <c r="AL185" s="162"/>
      <c r="AM185" s="162"/>
    </row>
    <row r="186" ht="14.25" customHeight="1">
      <c r="A186" s="139"/>
      <c r="B186" s="234" t="s">
        <v>817</v>
      </c>
      <c r="C186" s="234">
        <v>1415.67</v>
      </c>
      <c r="D186" s="235" t="str">
        <f t="shared" si="221"/>
        <v>GLW-*SB36 - ADA</v>
      </c>
      <c r="E186" s="236"/>
      <c r="F186" s="236"/>
      <c r="G186" s="236"/>
      <c r="H186" s="236"/>
      <c r="I186" s="236"/>
      <c r="J186" s="236"/>
      <c r="K186" s="234">
        <v>1415.67</v>
      </c>
      <c r="L186" s="237" t="str">
        <f t="shared" si="222"/>
        <v>GLG-*SB36 - ADA</v>
      </c>
      <c r="M186" s="238">
        <v>1236.85</v>
      </c>
      <c r="N186" s="235" t="str">
        <f t="shared" ref="N186:N187" si="227">CONCATENATE("NAO-",B186)</f>
        <v>NAO-*SB36 - ADA</v>
      </c>
      <c r="O186" s="238">
        <v>1236.85</v>
      </c>
      <c r="P186" s="235" t="str">
        <f>CONCATENATE("WHO-",B186)</f>
        <v>WHO-*SB36 - ADA</v>
      </c>
      <c r="Q186" s="234">
        <v>1415.67</v>
      </c>
      <c r="R186" s="235" t="str">
        <f t="shared" si="223"/>
        <v>MAW-*SB36 - ADA</v>
      </c>
      <c r="S186" s="234">
        <v>1415.67</v>
      </c>
      <c r="T186" s="235" t="str">
        <f t="shared" si="224"/>
        <v>MAG-*SB36 - ADA</v>
      </c>
      <c r="U186" s="234">
        <v>1415.67</v>
      </c>
      <c r="V186" s="235" t="str">
        <f t="shared" si="225"/>
        <v>MAB-*SB36 - ADA</v>
      </c>
      <c r="W186" s="234">
        <v>1415.67</v>
      </c>
      <c r="X186" s="235" t="str">
        <f t="shared" si="226"/>
        <v>GLB-*SB36 - ADA</v>
      </c>
      <c r="Y186" s="236">
        <v>2.0</v>
      </c>
      <c r="Z186" s="236"/>
      <c r="AA186" s="162"/>
      <c r="AB186" s="162"/>
      <c r="AC186" s="162"/>
      <c r="AD186" s="162"/>
      <c r="AE186" s="162"/>
      <c r="AF186" s="162"/>
      <c r="AG186" s="162"/>
      <c r="AH186" s="162"/>
      <c r="AI186" s="162"/>
      <c r="AJ186" s="162"/>
      <c r="AK186" s="162"/>
      <c r="AL186" s="162"/>
      <c r="AM186" s="162"/>
    </row>
    <row r="187" ht="14.25" customHeight="1">
      <c r="A187" s="139"/>
      <c r="B187" s="234" t="s">
        <v>818</v>
      </c>
      <c r="C187" s="234"/>
      <c r="D187" s="235" t="str">
        <f t="shared" si="221"/>
        <v>GLW-*SB42 - ADA</v>
      </c>
      <c r="E187" s="236"/>
      <c r="F187" s="236"/>
      <c r="G187" s="236"/>
      <c r="H187" s="236"/>
      <c r="I187" s="236"/>
      <c r="J187" s="236"/>
      <c r="K187" s="234"/>
      <c r="L187" s="235" t="str">
        <f t="shared" si="222"/>
        <v>GLG-*SB42 - ADA</v>
      </c>
      <c r="M187" s="239"/>
      <c r="N187" s="235" t="str">
        <f t="shared" si="227"/>
        <v>NAO-*SB42 - ADA</v>
      </c>
      <c r="O187" s="239"/>
      <c r="P187" s="236"/>
      <c r="Q187" s="234"/>
      <c r="R187" s="235" t="str">
        <f t="shared" si="223"/>
        <v>MAW-*SB42 - ADA</v>
      </c>
      <c r="S187" s="234"/>
      <c r="T187" s="235" t="str">
        <f t="shared" si="224"/>
        <v>MAG-*SB42 - ADA</v>
      </c>
      <c r="U187" s="234"/>
      <c r="V187" s="235" t="str">
        <f t="shared" si="225"/>
        <v>MAB-*SB42 - ADA</v>
      </c>
      <c r="W187" s="234"/>
      <c r="X187" s="235" t="str">
        <f t="shared" si="226"/>
        <v>GLB-*SB42 - ADA</v>
      </c>
      <c r="Y187" s="236"/>
      <c r="Z187" s="236"/>
      <c r="AA187" s="162"/>
      <c r="AB187" s="162"/>
      <c r="AC187" s="162"/>
      <c r="AD187" s="162"/>
      <c r="AE187" s="162"/>
      <c r="AF187" s="162"/>
      <c r="AG187" s="162"/>
      <c r="AH187" s="162"/>
      <c r="AI187" s="162"/>
      <c r="AJ187" s="162"/>
      <c r="AK187" s="162"/>
      <c r="AL187" s="162"/>
      <c r="AM187" s="162"/>
    </row>
    <row r="188" ht="14.25" customHeight="1">
      <c r="A188" s="139"/>
      <c r="B188" s="234" t="s">
        <v>819</v>
      </c>
      <c r="C188" s="234">
        <v>2480.59</v>
      </c>
      <c r="D188" s="235" t="str">
        <f t="shared" si="221"/>
        <v>GLW-*SB48 - ADA</v>
      </c>
      <c r="E188" s="236"/>
      <c r="F188" s="236"/>
      <c r="G188" s="236"/>
      <c r="H188" s="236"/>
      <c r="I188" s="236"/>
      <c r="J188" s="236"/>
      <c r="K188" s="234">
        <v>2480.59</v>
      </c>
      <c r="L188" s="235" t="str">
        <f t="shared" si="222"/>
        <v>GLG-*SB48 - ADA</v>
      </c>
      <c r="M188" s="236"/>
      <c r="N188" s="236"/>
      <c r="O188" s="236"/>
      <c r="P188" s="236"/>
      <c r="Q188" s="234">
        <v>2480.59</v>
      </c>
      <c r="R188" s="235" t="str">
        <f t="shared" si="223"/>
        <v>MAW-*SB48 - ADA</v>
      </c>
      <c r="S188" s="234">
        <v>2480.59</v>
      </c>
      <c r="T188" s="235" t="str">
        <f t="shared" si="224"/>
        <v>MAG-*SB48 - ADA</v>
      </c>
      <c r="U188" s="234">
        <v>2480.59</v>
      </c>
      <c r="V188" s="235" t="str">
        <f t="shared" si="225"/>
        <v>MAB-*SB48 - ADA</v>
      </c>
      <c r="W188" s="234">
        <v>2480.59</v>
      </c>
      <c r="X188" s="235" t="str">
        <f t="shared" si="226"/>
        <v>GLB-*SB48 - ADA</v>
      </c>
      <c r="Y188" s="236">
        <v>2.0</v>
      </c>
      <c r="Z188" s="236"/>
      <c r="AA188" s="162"/>
      <c r="AB188" s="162"/>
      <c r="AC188" s="162"/>
      <c r="AD188" s="162"/>
      <c r="AE188" s="162"/>
      <c r="AF188" s="162"/>
      <c r="AG188" s="162"/>
      <c r="AH188" s="162"/>
      <c r="AI188" s="162"/>
      <c r="AJ188" s="162"/>
      <c r="AK188" s="162"/>
      <c r="AL188" s="162"/>
      <c r="AM188" s="162"/>
    </row>
    <row r="189" ht="14.25" customHeight="1">
      <c r="A189" s="139"/>
      <c r="B189" s="234" t="s">
        <v>820</v>
      </c>
      <c r="C189" s="234">
        <v>1168.15</v>
      </c>
      <c r="D189" s="235" t="str">
        <f t="shared" si="221"/>
        <v>GLW-*VSB27 - ADA</v>
      </c>
      <c r="E189" s="236"/>
      <c r="F189" s="236"/>
      <c r="G189" s="236"/>
      <c r="H189" s="236"/>
      <c r="I189" s="236"/>
      <c r="J189" s="236"/>
      <c r="K189" s="234">
        <v>1168.15</v>
      </c>
      <c r="L189" s="235" t="str">
        <f t="shared" si="222"/>
        <v>GLG-*VSB27 - ADA</v>
      </c>
      <c r="M189" s="236"/>
      <c r="N189" s="236"/>
      <c r="O189" s="236"/>
      <c r="P189" s="236"/>
      <c r="Q189" s="234">
        <v>1168.15</v>
      </c>
      <c r="R189" s="235" t="str">
        <f t="shared" si="223"/>
        <v>MAW-*VSB27 - ADA</v>
      </c>
      <c r="S189" s="234">
        <v>1168.15</v>
      </c>
      <c r="T189" s="235" t="str">
        <f t="shared" si="224"/>
        <v>MAG-*VSB27 - ADA</v>
      </c>
      <c r="U189" s="234">
        <v>1168.15</v>
      </c>
      <c r="V189" s="235" t="str">
        <f t="shared" si="225"/>
        <v>MAB-*VSB27 - ADA</v>
      </c>
      <c r="W189" s="234">
        <v>1168.15</v>
      </c>
      <c r="X189" s="235" t="str">
        <f t="shared" si="226"/>
        <v>GLB-*VSB27 - ADA</v>
      </c>
      <c r="Y189" s="236">
        <v>2.0</v>
      </c>
      <c r="Z189" s="236"/>
      <c r="AA189" s="162"/>
      <c r="AB189" s="162"/>
      <c r="AC189" s="162"/>
      <c r="AD189" s="162"/>
      <c r="AE189" s="162"/>
      <c r="AF189" s="162"/>
      <c r="AG189" s="162"/>
      <c r="AH189" s="162"/>
      <c r="AI189" s="162"/>
      <c r="AJ189" s="162"/>
      <c r="AK189" s="162"/>
      <c r="AL189" s="162"/>
      <c r="AM189" s="162"/>
    </row>
    <row r="190" ht="14.25" customHeight="1">
      <c r="A190" s="139"/>
      <c r="B190" s="234" t="s">
        <v>821</v>
      </c>
      <c r="C190" s="234">
        <v>1254.44</v>
      </c>
      <c r="D190" s="235" t="str">
        <f t="shared" si="221"/>
        <v>GLW-*VSB30 - ADA</v>
      </c>
      <c r="E190" s="236"/>
      <c r="F190" s="236"/>
      <c r="G190" s="236"/>
      <c r="H190" s="236"/>
      <c r="I190" s="236"/>
      <c r="J190" s="236"/>
      <c r="K190" s="234">
        <v>1254.44</v>
      </c>
      <c r="L190" s="235" t="str">
        <f t="shared" si="222"/>
        <v>GLG-*VSB30 - ADA</v>
      </c>
      <c r="M190" s="239">
        <v>1137.24</v>
      </c>
      <c r="N190" s="236"/>
      <c r="O190" s="236"/>
      <c r="P190" s="236"/>
      <c r="Q190" s="234">
        <v>1254.44</v>
      </c>
      <c r="R190" s="235" t="str">
        <f t="shared" si="223"/>
        <v>MAW-*VSB30 - ADA</v>
      </c>
      <c r="S190" s="234">
        <v>1254.44</v>
      </c>
      <c r="T190" s="235" t="str">
        <f t="shared" si="224"/>
        <v>MAG-*VSB30 - ADA</v>
      </c>
      <c r="U190" s="234">
        <v>1254.44</v>
      </c>
      <c r="V190" s="235" t="str">
        <f t="shared" si="225"/>
        <v>MAB-*VSB30 - ADA</v>
      </c>
      <c r="W190" s="234">
        <v>1254.44</v>
      </c>
      <c r="X190" s="235" t="str">
        <f t="shared" si="226"/>
        <v>GLB-*VSB30 - ADA</v>
      </c>
      <c r="Y190" s="236">
        <v>2.0</v>
      </c>
      <c r="Z190" s="236"/>
      <c r="AA190" s="162"/>
      <c r="AB190" s="162"/>
      <c r="AC190" s="162"/>
      <c r="AD190" s="162"/>
      <c r="AE190" s="162"/>
      <c r="AF190" s="162"/>
      <c r="AG190" s="162"/>
      <c r="AH190" s="162"/>
      <c r="AI190" s="162"/>
      <c r="AJ190" s="162"/>
      <c r="AK190" s="162"/>
      <c r="AL190" s="162"/>
      <c r="AM190" s="162"/>
    </row>
    <row r="191" ht="14.25" customHeight="1">
      <c r="A191" s="139"/>
      <c r="B191" s="234" t="s">
        <v>822</v>
      </c>
      <c r="C191" s="234">
        <v>1295.37</v>
      </c>
      <c r="D191" s="235" t="str">
        <f t="shared" si="221"/>
        <v>GLW-*VSB33 - ADA</v>
      </c>
      <c r="E191" s="236"/>
      <c r="F191" s="236"/>
      <c r="G191" s="236"/>
      <c r="H191" s="236"/>
      <c r="I191" s="236"/>
      <c r="J191" s="236"/>
      <c r="K191" s="234">
        <v>1295.37</v>
      </c>
      <c r="L191" s="235" t="str">
        <f t="shared" si="222"/>
        <v>GLG-*VSB33 - ADA</v>
      </c>
      <c r="M191" s="236"/>
      <c r="N191" s="236"/>
      <c r="O191" s="236"/>
      <c r="P191" s="236"/>
      <c r="Q191" s="234">
        <v>1295.37</v>
      </c>
      <c r="R191" s="235" t="str">
        <f t="shared" si="223"/>
        <v>MAW-*VSB33 - ADA</v>
      </c>
      <c r="S191" s="234">
        <v>1295.37</v>
      </c>
      <c r="T191" s="235" t="str">
        <f t="shared" si="224"/>
        <v>MAG-*VSB33 - ADA</v>
      </c>
      <c r="U191" s="234">
        <v>1295.37</v>
      </c>
      <c r="V191" s="235" t="str">
        <f t="shared" si="225"/>
        <v>MAB-*VSB33 - ADA</v>
      </c>
      <c r="W191" s="234">
        <v>1295.37</v>
      </c>
      <c r="X191" s="235" t="str">
        <f t="shared" si="226"/>
        <v>GLB-*VSB33 - ADA</v>
      </c>
      <c r="Y191" s="236">
        <v>2.0</v>
      </c>
      <c r="Z191" s="236"/>
      <c r="AA191" s="162"/>
      <c r="AB191" s="162"/>
      <c r="AC191" s="162"/>
      <c r="AD191" s="162"/>
      <c r="AE191" s="162"/>
      <c r="AF191" s="162"/>
      <c r="AG191" s="162"/>
      <c r="AH191" s="162"/>
      <c r="AI191" s="162"/>
      <c r="AJ191" s="162"/>
      <c r="AK191" s="162"/>
      <c r="AL191" s="162"/>
      <c r="AM191" s="162"/>
    </row>
    <row r="192" ht="14.25" customHeight="1">
      <c r="A192" s="139"/>
      <c r="B192" s="234" t="s">
        <v>823</v>
      </c>
      <c r="C192" s="234">
        <v>1415.67</v>
      </c>
      <c r="D192" s="235" t="str">
        <f t="shared" si="221"/>
        <v>GLW-*VSB36 - ADA</v>
      </c>
      <c r="E192" s="236"/>
      <c r="F192" s="236"/>
      <c r="G192" s="236"/>
      <c r="H192" s="236"/>
      <c r="I192" s="236"/>
      <c r="J192" s="236"/>
      <c r="K192" s="234">
        <v>1415.67</v>
      </c>
      <c r="L192" s="237" t="str">
        <f t="shared" si="222"/>
        <v>GLG-*VSB36 - ADA</v>
      </c>
      <c r="M192" s="238">
        <v>1236.85</v>
      </c>
      <c r="N192" s="235" t="str">
        <f>CONCATENATE("NAO-",B192)</f>
        <v>NAO-*VSB36 - ADA</v>
      </c>
      <c r="O192" s="238">
        <v>1236.85</v>
      </c>
      <c r="P192" s="235" t="s">
        <v>824</v>
      </c>
      <c r="Q192" s="240">
        <v>1415.67</v>
      </c>
      <c r="R192" s="235" t="str">
        <f t="shared" si="223"/>
        <v>MAW-*VSB36 - ADA</v>
      </c>
      <c r="S192" s="234">
        <v>1415.67</v>
      </c>
      <c r="T192" s="235" t="str">
        <f t="shared" si="224"/>
        <v>MAG-*VSB36 - ADA</v>
      </c>
      <c r="U192" s="234">
        <v>1415.67</v>
      </c>
      <c r="V192" s="235" t="str">
        <f t="shared" si="225"/>
        <v>MAB-*VSB36 - ADA</v>
      </c>
      <c r="W192" s="234">
        <v>1415.67</v>
      </c>
      <c r="X192" s="235" t="str">
        <f t="shared" si="226"/>
        <v>GLB-*VSB36 - ADA</v>
      </c>
      <c r="Y192" s="236">
        <v>2.0</v>
      </c>
      <c r="Z192" s="236"/>
      <c r="AA192" s="162"/>
      <c r="AB192" s="162"/>
      <c r="AC192" s="162"/>
      <c r="AD192" s="162"/>
      <c r="AE192" s="162"/>
      <c r="AF192" s="162"/>
      <c r="AG192" s="162"/>
      <c r="AH192" s="162"/>
      <c r="AI192" s="162"/>
      <c r="AJ192" s="162"/>
      <c r="AK192" s="162"/>
      <c r="AL192" s="162"/>
      <c r="AM192" s="162"/>
    </row>
    <row r="193" ht="14.25" customHeight="1">
      <c r="A193" s="139"/>
      <c r="B193" s="234" t="s">
        <v>825</v>
      </c>
      <c r="C193" s="234">
        <v>1495.04</v>
      </c>
      <c r="D193" s="235" t="str">
        <f t="shared" si="221"/>
        <v>GLW-*VSB39 - ADA</v>
      </c>
      <c r="E193" s="236"/>
      <c r="F193" s="236"/>
      <c r="G193" s="236"/>
      <c r="H193" s="236"/>
      <c r="I193" s="236"/>
      <c r="J193" s="236"/>
      <c r="K193" s="234">
        <v>1495.04</v>
      </c>
      <c r="L193" s="235" t="str">
        <f t="shared" si="222"/>
        <v>GLG-*VSB39 - ADA</v>
      </c>
      <c r="M193" s="236"/>
      <c r="N193" s="236"/>
      <c r="O193" s="236"/>
      <c r="P193" s="236"/>
      <c r="Q193" s="234">
        <v>1495.04</v>
      </c>
      <c r="R193" s="235" t="str">
        <f t="shared" si="223"/>
        <v>MAW-*VSB39 - ADA</v>
      </c>
      <c r="S193" s="234">
        <v>1495.04</v>
      </c>
      <c r="T193" s="235" t="str">
        <f t="shared" si="224"/>
        <v>MAG-*VSB39 - ADA</v>
      </c>
      <c r="U193" s="234">
        <v>1495.04</v>
      </c>
      <c r="V193" s="235" t="str">
        <f t="shared" si="225"/>
        <v>MAB-*VSB39 - ADA</v>
      </c>
      <c r="W193" s="234">
        <v>1495.04</v>
      </c>
      <c r="X193" s="235" t="str">
        <f t="shared" si="226"/>
        <v>GLB-*VSB39 - ADA</v>
      </c>
      <c r="Y193" s="236">
        <v>2.0</v>
      </c>
      <c r="Z193" s="236"/>
      <c r="AA193" s="162"/>
      <c r="AB193" s="162"/>
      <c r="AC193" s="162"/>
      <c r="AD193" s="162"/>
      <c r="AE193" s="162"/>
      <c r="AF193" s="162"/>
      <c r="AG193" s="162"/>
      <c r="AH193" s="162"/>
      <c r="AI193" s="162"/>
      <c r="AJ193" s="162"/>
      <c r="AK193" s="162"/>
      <c r="AL193" s="162"/>
      <c r="AM193" s="162"/>
    </row>
    <row r="194" ht="14.25" customHeight="1">
      <c r="A194" s="139"/>
      <c r="B194" s="234" t="s">
        <v>826</v>
      </c>
      <c r="C194" s="234"/>
      <c r="D194" s="235" t="str">
        <f t="shared" si="221"/>
        <v>GLW-*VSB48 - ADA</v>
      </c>
      <c r="E194" s="236"/>
      <c r="F194" s="236"/>
      <c r="G194" s="236"/>
      <c r="H194" s="236"/>
      <c r="I194" s="236"/>
      <c r="J194" s="236"/>
      <c r="K194" s="234"/>
      <c r="L194" s="237" t="str">
        <f t="shared" si="222"/>
        <v>GLG-*VSB48 - ADA</v>
      </c>
      <c r="M194" s="238">
        <v>1274.39</v>
      </c>
      <c r="N194" s="235" t="str">
        <f>CONCATENATE("NAO-",B194)</f>
        <v>NAO-*VSB48 - ADA</v>
      </c>
      <c r="O194" s="238">
        <v>1274.39</v>
      </c>
      <c r="P194" s="235" t="str">
        <f>CONCATENATE("WHO-",B194)</f>
        <v>WHO-*VSB48 - ADA</v>
      </c>
      <c r="Q194" s="234"/>
      <c r="R194" s="235" t="str">
        <f t="shared" si="223"/>
        <v>MAW-*VSB48 - ADA</v>
      </c>
      <c r="S194" s="234"/>
      <c r="T194" s="235" t="str">
        <f t="shared" si="224"/>
        <v>MAG-*VSB48 - ADA</v>
      </c>
      <c r="U194" s="234"/>
      <c r="V194" s="235" t="str">
        <f t="shared" si="225"/>
        <v>MAB-*VSB48 - ADA</v>
      </c>
      <c r="W194" s="234"/>
      <c r="X194" s="235" t="str">
        <f t="shared" si="226"/>
        <v>GLB-*VSB48 - ADA</v>
      </c>
      <c r="Y194" s="236"/>
      <c r="Z194" s="236"/>
      <c r="AA194" s="162"/>
      <c r="AB194" s="162"/>
      <c r="AC194" s="162"/>
      <c r="AD194" s="162"/>
      <c r="AE194" s="162"/>
      <c r="AF194" s="162"/>
      <c r="AG194" s="162"/>
      <c r="AH194" s="162"/>
      <c r="AI194" s="162"/>
      <c r="AJ194" s="162"/>
      <c r="AK194" s="162"/>
      <c r="AL194" s="162"/>
      <c r="AM194" s="162"/>
    </row>
    <row r="195" ht="14.25" customHeight="1">
      <c r="A195" s="139"/>
      <c r="B195" s="234" t="s">
        <v>827</v>
      </c>
      <c r="C195" s="234">
        <v>1246.27</v>
      </c>
      <c r="D195" s="235" t="str">
        <f t="shared" si="221"/>
        <v>GLW-*B24 - ADA</v>
      </c>
      <c r="E195" s="236"/>
      <c r="F195" s="236"/>
      <c r="G195" s="236"/>
      <c r="H195" s="236"/>
      <c r="I195" s="236"/>
      <c r="J195" s="236"/>
      <c r="K195" s="234">
        <v>1246.27</v>
      </c>
      <c r="L195" s="235" t="str">
        <f t="shared" si="222"/>
        <v>GLG-*B24 - ADA</v>
      </c>
      <c r="M195" s="236"/>
      <c r="N195" s="236"/>
      <c r="O195" s="236"/>
      <c r="P195" s="236"/>
      <c r="Q195" s="234">
        <v>1246.27</v>
      </c>
      <c r="R195" s="235" t="str">
        <f t="shared" si="223"/>
        <v>MAW-*B24 - ADA</v>
      </c>
      <c r="S195" s="234">
        <v>1246.27</v>
      </c>
      <c r="T195" s="235" t="str">
        <f t="shared" si="224"/>
        <v>MAG-*B24 - ADA</v>
      </c>
      <c r="U195" s="234">
        <v>1246.27</v>
      </c>
      <c r="V195" s="235" t="str">
        <f t="shared" si="225"/>
        <v>MAB-*B24 - ADA</v>
      </c>
      <c r="W195" s="234">
        <v>1246.27</v>
      </c>
      <c r="X195" s="235" t="str">
        <f t="shared" si="226"/>
        <v>GLB-*B24 - ADA</v>
      </c>
      <c r="Y195" s="236">
        <v>3.0</v>
      </c>
      <c r="Z195" s="236"/>
      <c r="AA195" s="162"/>
      <c r="AB195" s="162"/>
      <c r="AC195" s="162"/>
      <c r="AD195" s="162"/>
      <c r="AE195" s="162"/>
      <c r="AF195" s="162"/>
      <c r="AG195" s="162"/>
      <c r="AH195" s="162"/>
      <c r="AI195" s="162"/>
      <c r="AJ195" s="162"/>
      <c r="AK195" s="162"/>
      <c r="AL195" s="162"/>
      <c r="AM195" s="162"/>
    </row>
    <row r="196" ht="14.25" customHeight="1">
      <c r="A196" s="139"/>
      <c r="B196" s="234" t="s">
        <v>828</v>
      </c>
      <c r="C196" s="234">
        <v>1452.85</v>
      </c>
      <c r="D196" s="235" t="str">
        <f t="shared" si="221"/>
        <v>GLW-*B30 - ADA</v>
      </c>
      <c r="E196" s="236"/>
      <c r="F196" s="236"/>
      <c r="G196" s="236"/>
      <c r="H196" s="236"/>
      <c r="I196" s="236"/>
      <c r="J196" s="236"/>
      <c r="K196" s="234">
        <v>1452.85</v>
      </c>
      <c r="L196" s="237" t="str">
        <f t="shared" si="222"/>
        <v>GLG-*B30 - ADA</v>
      </c>
      <c r="M196" s="238">
        <v>1185.0</v>
      </c>
      <c r="N196" s="235" t="str">
        <f t="shared" ref="N196:N197" si="228">CONCATENATE("NAO-",B196)</f>
        <v>NAO-*B30 - ADA</v>
      </c>
      <c r="O196" s="238">
        <v>1185.0</v>
      </c>
      <c r="P196" s="235" t="str">
        <f t="shared" ref="P196:P197" si="229">CONCATENATE("WHO-",B196)</f>
        <v>WHO-*B30 - ADA</v>
      </c>
      <c r="Q196" s="234">
        <v>1452.85</v>
      </c>
      <c r="R196" s="235" t="str">
        <f t="shared" si="223"/>
        <v>MAW-*B30 - ADA</v>
      </c>
      <c r="S196" s="234">
        <v>1452.85</v>
      </c>
      <c r="T196" s="235" t="str">
        <f t="shared" si="224"/>
        <v>MAG-*B30 - ADA</v>
      </c>
      <c r="U196" s="234">
        <v>1452.85</v>
      </c>
      <c r="V196" s="235" t="str">
        <f t="shared" si="225"/>
        <v>MAB-*B30 - ADA</v>
      </c>
      <c r="W196" s="234">
        <v>1452.85</v>
      </c>
      <c r="X196" s="235" t="str">
        <f t="shared" si="226"/>
        <v>GLB-*B30 - ADA</v>
      </c>
      <c r="Y196" s="236">
        <v>3.0</v>
      </c>
      <c r="Z196" s="236"/>
      <c r="AA196" s="162"/>
      <c r="AB196" s="162"/>
      <c r="AC196" s="162"/>
      <c r="AD196" s="162"/>
      <c r="AE196" s="162"/>
      <c r="AF196" s="162"/>
      <c r="AG196" s="162"/>
      <c r="AH196" s="162"/>
      <c r="AI196" s="162"/>
      <c r="AJ196" s="162"/>
      <c r="AK196" s="162"/>
      <c r="AL196" s="162"/>
      <c r="AM196" s="162"/>
    </row>
    <row r="197" ht="14.25" customHeight="1">
      <c r="A197" s="139"/>
      <c r="B197" s="234" t="s">
        <v>829</v>
      </c>
      <c r="C197" s="234">
        <v>1534.72</v>
      </c>
      <c r="D197" s="235" t="str">
        <f t="shared" si="221"/>
        <v>GLW-*B36 - ADA</v>
      </c>
      <c r="E197" s="236"/>
      <c r="F197" s="236"/>
      <c r="G197" s="236"/>
      <c r="H197" s="236"/>
      <c r="I197" s="236"/>
      <c r="J197" s="236"/>
      <c r="K197" s="234">
        <v>1534.72</v>
      </c>
      <c r="L197" s="237" t="str">
        <f t="shared" si="222"/>
        <v>GLG-*B36 - ADA</v>
      </c>
      <c r="M197" s="238">
        <v>1236.85</v>
      </c>
      <c r="N197" s="235" t="str">
        <f t="shared" si="228"/>
        <v>NAO-*B36 - ADA</v>
      </c>
      <c r="O197" s="238">
        <v>1236.85</v>
      </c>
      <c r="P197" s="235" t="str">
        <f t="shared" si="229"/>
        <v>WHO-*B36 - ADA</v>
      </c>
      <c r="Q197" s="234">
        <v>1534.72</v>
      </c>
      <c r="R197" s="235" t="str">
        <f t="shared" si="223"/>
        <v>MAW-*B36 - ADA</v>
      </c>
      <c r="S197" s="234">
        <v>1534.72</v>
      </c>
      <c r="T197" s="235" t="str">
        <f t="shared" si="224"/>
        <v>MAG-*B36 - ADA</v>
      </c>
      <c r="U197" s="234">
        <v>1534.72</v>
      </c>
      <c r="V197" s="235" t="str">
        <f t="shared" si="225"/>
        <v>MAB-*B36 - ADA</v>
      </c>
      <c r="W197" s="234">
        <v>1534.72</v>
      </c>
      <c r="X197" s="235" t="str">
        <f t="shared" si="226"/>
        <v>GLB-*B36 - ADA</v>
      </c>
      <c r="Y197" s="236">
        <v>3.0</v>
      </c>
      <c r="Z197" s="236"/>
      <c r="AA197" s="162"/>
      <c r="AB197" s="162"/>
      <c r="AC197" s="162"/>
      <c r="AD197" s="162"/>
      <c r="AE197" s="162"/>
      <c r="AF197" s="162"/>
      <c r="AG197" s="162"/>
      <c r="AH197" s="162"/>
      <c r="AI197" s="162"/>
      <c r="AJ197" s="162"/>
      <c r="AK197" s="162"/>
      <c r="AL197" s="162"/>
      <c r="AM197" s="162"/>
    </row>
    <row r="198" ht="14.25" customHeight="1">
      <c r="A198" s="139"/>
      <c r="B198" s="234" t="s">
        <v>830</v>
      </c>
      <c r="C198" s="234">
        <v>2090.27</v>
      </c>
      <c r="D198" s="235" t="str">
        <f t="shared" si="221"/>
        <v>GLW-*B48 - ADA</v>
      </c>
      <c r="E198" s="236"/>
      <c r="F198" s="236"/>
      <c r="G198" s="236"/>
      <c r="H198" s="236"/>
      <c r="I198" s="236"/>
      <c r="J198" s="236"/>
      <c r="K198" s="234">
        <v>2090.27</v>
      </c>
      <c r="L198" s="235" t="str">
        <f t="shared" si="222"/>
        <v>GLG-*B48 - ADA</v>
      </c>
      <c r="M198" s="236"/>
      <c r="N198" s="236"/>
      <c r="O198" s="236"/>
      <c r="P198" s="236"/>
      <c r="Q198" s="234">
        <v>2090.27</v>
      </c>
      <c r="R198" s="235" t="str">
        <f t="shared" si="223"/>
        <v>MAW-*B48 - ADA</v>
      </c>
      <c r="S198" s="234">
        <v>2090.27</v>
      </c>
      <c r="T198" s="235" t="str">
        <f t="shared" si="224"/>
        <v>MAG-*B48 - ADA</v>
      </c>
      <c r="U198" s="234">
        <v>2090.27</v>
      </c>
      <c r="V198" s="235" t="str">
        <f t="shared" si="225"/>
        <v>MAB-*B48 - ADA</v>
      </c>
      <c r="W198" s="234">
        <v>2090.27</v>
      </c>
      <c r="X198" s="235" t="str">
        <f t="shared" si="226"/>
        <v>GLB-*B48 - ADA</v>
      </c>
      <c r="Y198" s="236">
        <v>4.0</v>
      </c>
      <c r="Z198" s="236"/>
      <c r="AA198" s="162"/>
      <c r="AB198" s="162"/>
      <c r="AC198" s="162"/>
      <c r="AD198" s="162"/>
      <c r="AE198" s="162"/>
      <c r="AF198" s="162"/>
      <c r="AG198" s="162"/>
      <c r="AH198" s="162"/>
      <c r="AI198" s="162"/>
      <c r="AJ198" s="162"/>
      <c r="AK198" s="162"/>
      <c r="AL198" s="162"/>
      <c r="AM198" s="162"/>
    </row>
    <row r="199" ht="14.25" customHeight="1">
      <c r="A199" s="230" t="s">
        <v>831</v>
      </c>
      <c r="B199" s="241"/>
      <c r="C199" s="234"/>
      <c r="D199" s="235"/>
      <c r="E199" s="236"/>
      <c r="F199" s="236"/>
      <c r="G199" s="236"/>
      <c r="H199" s="236"/>
      <c r="I199" s="236"/>
      <c r="J199" s="236"/>
      <c r="K199" s="234"/>
      <c r="L199" s="235"/>
      <c r="M199" s="236"/>
      <c r="N199" s="236"/>
      <c r="O199" s="236"/>
      <c r="P199" s="236"/>
      <c r="Q199" s="234"/>
      <c r="R199" s="235"/>
      <c r="S199" s="234"/>
      <c r="T199" s="235"/>
      <c r="U199" s="234"/>
      <c r="V199" s="235"/>
      <c r="W199" s="234"/>
      <c r="X199" s="235"/>
      <c r="Y199" s="236"/>
      <c r="Z199" s="236"/>
      <c r="AA199" s="162"/>
      <c r="AB199" s="162"/>
      <c r="AC199" s="162"/>
      <c r="AD199" s="162"/>
      <c r="AE199" s="162"/>
      <c r="AF199" s="162"/>
      <c r="AG199" s="162"/>
      <c r="AH199" s="162"/>
      <c r="AI199" s="162"/>
      <c r="AJ199" s="162"/>
      <c r="AK199" s="162"/>
      <c r="AL199" s="162"/>
      <c r="AM199" s="162"/>
    </row>
    <row r="200" ht="14.25" customHeight="1">
      <c r="A200" s="139"/>
      <c r="B200" s="234" t="s">
        <v>832</v>
      </c>
      <c r="C200" s="234">
        <v>463.32</v>
      </c>
      <c r="D200" s="235" t="str">
        <f t="shared" ref="D200:D230" si="230">CONCATENATE("GLW-",B200)</f>
        <v>GLW-*W0942</v>
      </c>
      <c r="E200" s="236"/>
      <c r="F200" s="236"/>
      <c r="G200" s="236"/>
      <c r="H200" s="236"/>
      <c r="I200" s="236"/>
      <c r="J200" s="236"/>
      <c r="K200" s="234">
        <v>463.32</v>
      </c>
      <c r="L200" s="235" t="str">
        <f t="shared" ref="L200:L230" si="231">CONCATENATE("GLG-",B200)</f>
        <v>GLG-*W0942</v>
      </c>
      <c r="M200" s="236"/>
      <c r="N200" s="236"/>
      <c r="O200" s="236"/>
      <c r="P200" s="236"/>
      <c r="Q200" s="234">
        <v>463.32</v>
      </c>
      <c r="R200" s="235" t="str">
        <f t="shared" ref="R200:R230" si="232">CONCATENATE("MAW-",B200)</f>
        <v>MAW-*W0942</v>
      </c>
      <c r="S200" s="234">
        <v>463.32</v>
      </c>
      <c r="T200" s="235" t="str">
        <f t="shared" ref="T200:T230" si="233">CONCATENATE("MAG-",B200)</f>
        <v>MAG-*W0942</v>
      </c>
      <c r="U200" s="234">
        <v>463.32</v>
      </c>
      <c r="V200" s="235" t="str">
        <f t="shared" ref="V200:V230" si="234">CONCATENATE("MAB-",B200)</f>
        <v>MAB-*W0942</v>
      </c>
      <c r="W200" s="234">
        <v>463.32</v>
      </c>
      <c r="X200" s="235" t="str">
        <f t="shared" ref="X200:X230" si="235">CONCATENATE("GLB-",B200)</f>
        <v>GLB-*W0942</v>
      </c>
      <c r="Y200" s="236">
        <v>1.0</v>
      </c>
      <c r="Z200" s="236"/>
      <c r="AA200" s="162"/>
      <c r="AB200" s="162"/>
      <c r="AC200" s="162"/>
      <c r="AD200" s="162"/>
      <c r="AE200" s="162"/>
      <c r="AF200" s="162"/>
      <c r="AG200" s="162"/>
      <c r="AH200" s="162"/>
      <c r="AI200" s="162"/>
      <c r="AJ200" s="162"/>
      <c r="AK200" s="162"/>
      <c r="AL200" s="162"/>
      <c r="AM200" s="162"/>
    </row>
    <row r="201" ht="14.25" customHeight="1">
      <c r="A201" s="139"/>
      <c r="B201" s="234" t="s">
        <v>833</v>
      </c>
      <c r="C201" s="234">
        <v>548.87</v>
      </c>
      <c r="D201" s="235" t="str">
        <f t="shared" si="230"/>
        <v>GLW-*W1240</v>
      </c>
      <c r="E201" s="236"/>
      <c r="F201" s="236"/>
      <c r="G201" s="236"/>
      <c r="H201" s="236"/>
      <c r="I201" s="236"/>
      <c r="J201" s="236"/>
      <c r="K201" s="234">
        <v>548.87</v>
      </c>
      <c r="L201" s="235" t="str">
        <f t="shared" si="231"/>
        <v>GLG-*W1240</v>
      </c>
      <c r="M201" s="236"/>
      <c r="N201" s="236"/>
      <c r="O201" s="236"/>
      <c r="P201" s="236"/>
      <c r="Q201" s="234">
        <v>548.87</v>
      </c>
      <c r="R201" s="235" t="str">
        <f t="shared" si="232"/>
        <v>MAW-*W1240</v>
      </c>
      <c r="S201" s="234">
        <v>548.87</v>
      </c>
      <c r="T201" s="235" t="str">
        <f t="shared" si="233"/>
        <v>MAG-*W1240</v>
      </c>
      <c r="U201" s="234">
        <v>548.87</v>
      </c>
      <c r="V201" s="235" t="str">
        <f t="shared" si="234"/>
        <v>MAB-*W1240</v>
      </c>
      <c r="W201" s="234">
        <v>548.87</v>
      </c>
      <c r="X201" s="235" t="str">
        <f t="shared" si="235"/>
        <v>GLB-*W1240</v>
      </c>
      <c r="Y201" s="236">
        <v>1.0</v>
      </c>
      <c r="Z201" s="236"/>
      <c r="AA201" s="162"/>
      <c r="AB201" s="162"/>
      <c r="AC201" s="162"/>
      <c r="AD201" s="162"/>
      <c r="AE201" s="162"/>
      <c r="AF201" s="162"/>
      <c r="AG201" s="162"/>
      <c r="AH201" s="162"/>
      <c r="AI201" s="162"/>
      <c r="AJ201" s="162"/>
      <c r="AK201" s="162"/>
      <c r="AL201" s="162"/>
      <c r="AM201" s="162"/>
    </row>
    <row r="202" ht="14.25" customHeight="1">
      <c r="A202" s="139"/>
      <c r="B202" s="234" t="s">
        <v>834</v>
      </c>
      <c r="C202" s="234">
        <v>534.31</v>
      </c>
      <c r="D202" s="235" t="str">
        <f t="shared" si="230"/>
        <v>GLW-*W1533</v>
      </c>
      <c r="E202" s="236"/>
      <c r="F202" s="236"/>
      <c r="G202" s="236"/>
      <c r="H202" s="236"/>
      <c r="I202" s="236"/>
      <c r="J202" s="236"/>
      <c r="K202" s="234">
        <v>534.31</v>
      </c>
      <c r="L202" s="235" t="str">
        <f t="shared" si="231"/>
        <v>GLG-*W1533</v>
      </c>
      <c r="M202" s="236"/>
      <c r="N202" s="236"/>
      <c r="O202" s="236"/>
      <c r="P202" s="236"/>
      <c r="Q202" s="234">
        <v>534.31</v>
      </c>
      <c r="R202" s="235" t="str">
        <f t="shared" si="232"/>
        <v>MAW-*W1533</v>
      </c>
      <c r="S202" s="234">
        <v>534.31</v>
      </c>
      <c r="T202" s="235" t="str">
        <f t="shared" si="233"/>
        <v>MAG-*W1533</v>
      </c>
      <c r="U202" s="234">
        <v>534.31</v>
      </c>
      <c r="V202" s="235" t="str">
        <f t="shared" si="234"/>
        <v>MAB-*W1533</v>
      </c>
      <c r="W202" s="234">
        <v>534.31</v>
      </c>
      <c r="X202" s="235" t="str">
        <f t="shared" si="235"/>
        <v>GLB-*W1533</v>
      </c>
      <c r="Y202" s="236">
        <v>1.0</v>
      </c>
      <c r="Z202" s="236"/>
      <c r="AA202" s="162"/>
      <c r="AB202" s="162"/>
      <c r="AC202" s="162"/>
      <c r="AD202" s="162"/>
      <c r="AE202" s="162"/>
      <c r="AF202" s="162"/>
      <c r="AG202" s="162"/>
      <c r="AH202" s="162"/>
      <c r="AI202" s="162"/>
      <c r="AJ202" s="162"/>
      <c r="AK202" s="162"/>
      <c r="AL202" s="162"/>
      <c r="AM202" s="162"/>
    </row>
    <row r="203" ht="14.25" customHeight="1">
      <c r="A203" s="139"/>
      <c r="B203" s="234" t="s">
        <v>835</v>
      </c>
      <c r="C203" s="234">
        <v>634.45</v>
      </c>
      <c r="D203" s="235" t="str">
        <f t="shared" si="230"/>
        <v>GLW-*W1540</v>
      </c>
      <c r="E203" s="236"/>
      <c r="F203" s="236"/>
      <c r="G203" s="236"/>
      <c r="H203" s="236"/>
      <c r="I203" s="236"/>
      <c r="J203" s="236"/>
      <c r="K203" s="234">
        <v>634.45</v>
      </c>
      <c r="L203" s="235" t="str">
        <f t="shared" si="231"/>
        <v>GLG-*W1540</v>
      </c>
      <c r="M203" s="236"/>
      <c r="N203" s="236"/>
      <c r="O203" s="236"/>
      <c r="P203" s="236"/>
      <c r="Q203" s="234">
        <v>634.45</v>
      </c>
      <c r="R203" s="235" t="str">
        <f t="shared" si="232"/>
        <v>MAW-*W1540</v>
      </c>
      <c r="S203" s="234">
        <v>634.45</v>
      </c>
      <c r="T203" s="235" t="str">
        <f t="shared" si="233"/>
        <v>MAG-*W1540</v>
      </c>
      <c r="U203" s="234">
        <v>634.45</v>
      </c>
      <c r="V203" s="235" t="str">
        <f t="shared" si="234"/>
        <v>MAB-*W1540</v>
      </c>
      <c r="W203" s="234">
        <v>634.45</v>
      </c>
      <c r="X203" s="235" t="str">
        <f t="shared" si="235"/>
        <v>GLB-*W1540</v>
      </c>
      <c r="Y203" s="236">
        <v>1.0</v>
      </c>
      <c r="Z203" s="236"/>
      <c r="AA203" s="162"/>
      <c r="AB203" s="162"/>
      <c r="AC203" s="162"/>
      <c r="AD203" s="162"/>
      <c r="AE203" s="162"/>
      <c r="AF203" s="162"/>
      <c r="AG203" s="162"/>
      <c r="AH203" s="162"/>
      <c r="AI203" s="162"/>
      <c r="AJ203" s="162"/>
      <c r="AK203" s="162"/>
      <c r="AL203" s="162"/>
      <c r="AM203" s="162"/>
    </row>
    <row r="204" ht="14.25" customHeight="1">
      <c r="A204" s="139"/>
      <c r="B204" s="234" t="s">
        <v>836</v>
      </c>
      <c r="C204" s="234">
        <v>719.76</v>
      </c>
      <c r="D204" s="235" t="str">
        <f t="shared" si="230"/>
        <v>GLW-*W1840</v>
      </c>
      <c r="E204" s="236"/>
      <c r="F204" s="236"/>
      <c r="G204" s="236"/>
      <c r="H204" s="236"/>
      <c r="I204" s="236"/>
      <c r="J204" s="236"/>
      <c r="K204" s="234">
        <v>719.76</v>
      </c>
      <c r="L204" s="235" t="str">
        <f t="shared" si="231"/>
        <v>GLG-*W1840</v>
      </c>
      <c r="M204" s="236"/>
      <c r="N204" s="236"/>
      <c r="O204" s="236"/>
      <c r="P204" s="236"/>
      <c r="Q204" s="234">
        <v>719.76</v>
      </c>
      <c r="R204" s="235" t="str">
        <f t="shared" si="232"/>
        <v>MAW-*W1840</v>
      </c>
      <c r="S204" s="234">
        <v>719.76</v>
      </c>
      <c r="T204" s="235" t="str">
        <f t="shared" si="233"/>
        <v>MAG-*W1840</v>
      </c>
      <c r="U204" s="234">
        <v>719.76</v>
      </c>
      <c r="V204" s="235" t="str">
        <f t="shared" si="234"/>
        <v>MAB-*W1840</v>
      </c>
      <c r="W204" s="234">
        <v>719.76</v>
      </c>
      <c r="X204" s="235" t="str">
        <f t="shared" si="235"/>
        <v>GLB-*W1840</v>
      </c>
      <c r="Y204" s="236">
        <v>1.0</v>
      </c>
      <c r="Z204" s="236"/>
      <c r="AA204" s="162"/>
      <c r="AB204" s="162"/>
      <c r="AC204" s="162"/>
      <c r="AD204" s="162"/>
      <c r="AE204" s="162"/>
      <c r="AF204" s="162"/>
      <c r="AG204" s="162"/>
      <c r="AH204" s="162"/>
      <c r="AI204" s="162"/>
      <c r="AJ204" s="162"/>
      <c r="AK204" s="162"/>
      <c r="AL204" s="162"/>
      <c r="AM204" s="162"/>
    </row>
    <row r="205" ht="14.25" customHeight="1">
      <c r="A205" s="139"/>
      <c r="B205" s="234" t="s">
        <v>837</v>
      </c>
      <c r="C205" s="234">
        <v>805.38</v>
      </c>
      <c r="D205" s="235" t="str">
        <f t="shared" si="230"/>
        <v>GLW-*W2140</v>
      </c>
      <c r="E205" s="236"/>
      <c r="F205" s="236"/>
      <c r="G205" s="236"/>
      <c r="H205" s="236"/>
      <c r="I205" s="236"/>
      <c r="J205" s="236"/>
      <c r="K205" s="234">
        <v>805.38</v>
      </c>
      <c r="L205" s="235" t="str">
        <f t="shared" si="231"/>
        <v>GLG-*W2140</v>
      </c>
      <c r="M205" s="236"/>
      <c r="N205" s="236"/>
      <c r="O205" s="236"/>
      <c r="P205" s="236"/>
      <c r="Q205" s="234">
        <v>805.38</v>
      </c>
      <c r="R205" s="235" t="str">
        <f t="shared" si="232"/>
        <v>MAW-*W2140</v>
      </c>
      <c r="S205" s="234">
        <v>805.38</v>
      </c>
      <c r="T205" s="235" t="str">
        <f t="shared" si="233"/>
        <v>MAG-*W2140</v>
      </c>
      <c r="U205" s="234">
        <v>805.38</v>
      </c>
      <c r="V205" s="235" t="str">
        <f t="shared" si="234"/>
        <v>MAB-*W2140</v>
      </c>
      <c r="W205" s="234">
        <v>805.38</v>
      </c>
      <c r="X205" s="235" t="str">
        <f t="shared" si="235"/>
        <v>GLB-*W2140</v>
      </c>
      <c r="Y205" s="236">
        <v>1.0</v>
      </c>
      <c r="Z205" s="236"/>
      <c r="AA205" s="162"/>
      <c r="AB205" s="162"/>
      <c r="AC205" s="162"/>
      <c r="AD205" s="162"/>
      <c r="AE205" s="162"/>
      <c r="AF205" s="162"/>
      <c r="AG205" s="162"/>
      <c r="AH205" s="162"/>
      <c r="AI205" s="162"/>
      <c r="AJ205" s="162"/>
      <c r="AK205" s="162"/>
      <c r="AL205" s="162"/>
      <c r="AM205" s="162"/>
    </row>
    <row r="206" ht="14.25" customHeight="1">
      <c r="A206" s="139"/>
      <c r="B206" s="234" t="s">
        <v>838</v>
      </c>
      <c r="C206" s="234"/>
      <c r="D206" s="235" t="str">
        <f t="shared" si="230"/>
        <v>GLW-*W2418</v>
      </c>
      <c r="E206" s="236"/>
      <c r="F206" s="236"/>
      <c r="G206" s="236"/>
      <c r="H206" s="236"/>
      <c r="I206" s="236"/>
      <c r="J206" s="236"/>
      <c r="K206" s="234"/>
      <c r="L206" s="237" t="str">
        <f t="shared" si="231"/>
        <v>GLG-*W2418</v>
      </c>
      <c r="M206" s="236">
        <v>351.27</v>
      </c>
      <c r="N206" s="235" t="str">
        <f t="shared" ref="N206:N207" si="236">CONCATENATE("NAO-",B206)</f>
        <v>NAO-*W2418</v>
      </c>
      <c r="O206" s="236">
        <v>351.27</v>
      </c>
      <c r="P206" s="235" t="str">
        <f t="shared" ref="P206:P207" si="237">CONCATENATE("WHO-",B206)</f>
        <v>WHO-*W2418</v>
      </c>
      <c r="Q206" s="234"/>
      <c r="R206" s="235" t="str">
        <f t="shared" si="232"/>
        <v>MAW-*W2418</v>
      </c>
      <c r="S206" s="234"/>
      <c r="T206" s="235" t="str">
        <f t="shared" si="233"/>
        <v>MAG-*W2418</v>
      </c>
      <c r="U206" s="234"/>
      <c r="V206" s="235" t="str">
        <f t="shared" si="234"/>
        <v>MAB-*W2418</v>
      </c>
      <c r="W206" s="234"/>
      <c r="X206" s="235" t="str">
        <f t="shared" si="235"/>
        <v>GLB-*W2418</v>
      </c>
      <c r="Y206" s="236"/>
      <c r="Z206" s="236"/>
      <c r="AA206" s="162"/>
      <c r="AB206" s="162"/>
      <c r="AC206" s="162"/>
      <c r="AD206" s="162"/>
      <c r="AE206" s="162"/>
      <c r="AF206" s="162"/>
      <c r="AG206" s="162"/>
      <c r="AH206" s="162"/>
      <c r="AI206" s="162"/>
      <c r="AJ206" s="162"/>
      <c r="AK206" s="162"/>
      <c r="AL206" s="162"/>
      <c r="AM206" s="162"/>
    </row>
    <row r="207" ht="14.25" customHeight="1">
      <c r="A207" s="139"/>
      <c r="B207" s="234" t="s">
        <v>839</v>
      </c>
      <c r="C207" s="234">
        <v>916.3</v>
      </c>
      <c r="D207" s="235" t="str">
        <f t="shared" si="230"/>
        <v>GLW-*W2440</v>
      </c>
      <c r="E207" s="236"/>
      <c r="F207" s="236"/>
      <c r="G207" s="236"/>
      <c r="H207" s="236"/>
      <c r="I207" s="236"/>
      <c r="J207" s="236"/>
      <c r="K207" s="234">
        <v>916.3</v>
      </c>
      <c r="L207" s="237" t="str">
        <f t="shared" si="231"/>
        <v>GLG-*W2440</v>
      </c>
      <c r="M207" s="238">
        <v>749.32</v>
      </c>
      <c r="N207" s="235" t="str">
        <f t="shared" si="236"/>
        <v>NAO-*W2440</v>
      </c>
      <c r="O207" s="238">
        <v>749.32</v>
      </c>
      <c r="P207" s="235" t="str">
        <f t="shared" si="237"/>
        <v>WHO-*W2440</v>
      </c>
      <c r="Q207" s="234">
        <v>916.3</v>
      </c>
      <c r="R207" s="235" t="str">
        <f t="shared" si="232"/>
        <v>MAW-*W2440</v>
      </c>
      <c r="S207" s="234">
        <v>916.3</v>
      </c>
      <c r="T207" s="235" t="str">
        <f t="shared" si="233"/>
        <v>MAG-*W2440</v>
      </c>
      <c r="U207" s="234">
        <v>916.3</v>
      </c>
      <c r="V207" s="235" t="str">
        <f t="shared" si="234"/>
        <v>MAB-*W2440</v>
      </c>
      <c r="W207" s="234">
        <v>916.3</v>
      </c>
      <c r="X207" s="235" t="str">
        <f t="shared" si="235"/>
        <v>GLB-*W2440</v>
      </c>
      <c r="Y207" s="236">
        <v>2.0</v>
      </c>
      <c r="Z207" s="236"/>
      <c r="AA207" s="162"/>
      <c r="AB207" s="162"/>
      <c r="AC207" s="162"/>
      <c r="AD207" s="162"/>
      <c r="AE207" s="162"/>
      <c r="AF207" s="162"/>
      <c r="AG207" s="162"/>
      <c r="AH207" s="162"/>
      <c r="AI207" s="162"/>
      <c r="AJ207" s="162"/>
      <c r="AK207" s="162"/>
      <c r="AL207" s="162"/>
      <c r="AM207" s="162"/>
    </row>
    <row r="208" ht="14.25" customHeight="1">
      <c r="A208" s="139"/>
      <c r="B208" s="234" t="s">
        <v>840</v>
      </c>
      <c r="C208" s="234">
        <v>1547.62</v>
      </c>
      <c r="D208" s="235" t="str">
        <f t="shared" si="230"/>
        <v>GLW-*W2445</v>
      </c>
      <c r="E208" s="236"/>
      <c r="F208" s="236"/>
      <c r="G208" s="236"/>
      <c r="H208" s="236"/>
      <c r="I208" s="236"/>
      <c r="J208" s="236"/>
      <c r="K208" s="234">
        <v>1547.62</v>
      </c>
      <c r="L208" s="235" t="str">
        <f t="shared" si="231"/>
        <v>GLG-*W2445</v>
      </c>
      <c r="M208" s="236"/>
      <c r="N208" s="236"/>
      <c r="O208" s="236"/>
      <c r="P208" s="235"/>
      <c r="Q208" s="234">
        <v>1547.62</v>
      </c>
      <c r="R208" s="235" t="str">
        <f t="shared" si="232"/>
        <v>MAW-*W2445</v>
      </c>
      <c r="S208" s="234">
        <v>1547.62</v>
      </c>
      <c r="T208" s="235" t="str">
        <f t="shared" si="233"/>
        <v>MAG-*W2445</v>
      </c>
      <c r="U208" s="234">
        <v>1547.62</v>
      </c>
      <c r="V208" s="235" t="str">
        <f t="shared" si="234"/>
        <v>MAB-*W2445</v>
      </c>
      <c r="W208" s="234">
        <v>1547.62</v>
      </c>
      <c r="X208" s="235" t="str">
        <f t="shared" si="235"/>
        <v>GLB-*W2445</v>
      </c>
      <c r="Y208" s="236">
        <v>2.0</v>
      </c>
      <c r="Z208" s="236"/>
      <c r="AA208" s="162"/>
      <c r="AB208" s="162"/>
      <c r="AC208" s="162"/>
      <c r="AD208" s="162"/>
      <c r="AE208" s="162"/>
      <c r="AF208" s="162"/>
      <c r="AG208" s="162"/>
      <c r="AH208" s="162"/>
      <c r="AI208" s="162"/>
      <c r="AJ208" s="162"/>
      <c r="AK208" s="162"/>
      <c r="AL208" s="162"/>
      <c r="AM208" s="162"/>
    </row>
    <row r="209" ht="14.25" customHeight="1">
      <c r="A209" s="139"/>
      <c r="B209" s="234" t="s">
        <v>841</v>
      </c>
      <c r="C209" s="234"/>
      <c r="D209" s="235" t="str">
        <f t="shared" si="230"/>
        <v>GLW-*W2718</v>
      </c>
      <c r="E209" s="236"/>
      <c r="F209" s="236"/>
      <c r="G209" s="236"/>
      <c r="H209" s="236"/>
      <c r="I209" s="236"/>
      <c r="J209" s="236"/>
      <c r="K209" s="234"/>
      <c r="L209" s="235" t="str">
        <f t="shared" si="231"/>
        <v>GLG-*W2718</v>
      </c>
      <c r="M209" s="236">
        <v>375.08</v>
      </c>
      <c r="N209" s="235" t="str">
        <f>CONCATENATE("NAO-",B209)</f>
        <v>NAO-*W2718</v>
      </c>
      <c r="O209" s="236">
        <v>375.08</v>
      </c>
      <c r="P209" s="235" t="str">
        <f>CONCATENATE("WHO-",B209)</f>
        <v>WHO-*W2718</v>
      </c>
      <c r="Q209" s="234"/>
      <c r="R209" s="235" t="str">
        <f t="shared" si="232"/>
        <v>MAW-*W2718</v>
      </c>
      <c r="S209" s="234"/>
      <c r="T209" s="235" t="str">
        <f t="shared" si="233"/>
        <v>MAG-*W2718</v>
      </c>
      <c r="U209" s="234"/>
      <c r="V209" s="235" t="str">
        <f t="shared" si="234"/>
        <v>MAB-*W2718</v>
      </c>
      <c r="W209" s="234"/>
      <c r="X209" s="235" t="str">
        <f t="shared" si="235"/>
        <v>GLB-*W2718</v>
      </c>
      <c r="Y209" s="236"/>
      <c r="Z209" s="236"/>
      <c r="AA209" s="162"/>
      <c r="AB209" s="162"/>
      <c r="AC209" s="162"/>
      <c r="AD209" s="162"/>
      <c r="AE209" s="162"/>
      <c r="AF209" s="162"/>
      <c r="AG209" s="162"/>
      <c r="AH209" s="162"/>
      <c r="AI209" s="162"/>
      <c r="AJ209" s="162"/>
      <c r="AK209" s="162"/>
      <c r="AL209" s="162"/>
      <c r="AM209" s="162"/>
    </row>
    <row r="210" ht="14.25" customHeight="1">
      <c r="A210" s="139"/>
      <c r="B210" s="234" t="s">
        <v>842</v>
      </c>
      <c r="C210" s="234">
        <v>644.93</v>
      </c>
      <c r="D210" s="235" t="str">
        <f t="shared" si="230"/>
        <v>GLW-*W2724</v>
      </c>
      <c r="E210" s="236"/>
      <c r="F210" s="236"/>
      <c r="G210" s="236"/>
      <c r="H210" s="236"/>
      <c r="I210" s="236"/>
      <c r="J210" s="236"/>
      <c r="K210" s="234">
        <v>644.93</v>
      </c>
      <c r="L210" s="235" t="str">
        <f t="shared" si="231"/>
        <v>GLG-*W2724</v>
      </c>
      <c r="M210" s="236"/>
      <c r="N210" s="236"/>
      <c r="O210" s="236"/>
      <c r="P210" s="235"/>
      <c r="Q210" s="234">
        <v>644.93</v>
      </c>
      <c r="R210" s="235" t="str">
        <f t="shared" si="232"/>
        <v>MAW-*W2724</v>
      </c>
      <c r="S210" s="234">
        <v>644.93</v>
      </c>
      <c r="T210" s="235" t="str">
        <f t="shared" si="233"/>
        <v>MAG-*W2724</v>
      </c>
      <c r="U210" s="234">
        <v>644.93</v>
      </c>
      <c r="V210" s="235" t="str">
        <f t="shared" si="234"/>
        <v>MAB-*W2724</v>
      </c>
      <c r="W210" s="234">
        <v>644.93</v>
      </c>
      <c r="X210" s="235" t="str">
        <f t="shared" si="235"/>
        <v>GLB-*W2724</v>
      </c>
      <c r="Y210" s="236">
        <v>2.0</v>
      </c>
      <c r="Z210" s="236"/>
      <c r="AA210" s="162"/>
      <c r="AB210" s="162"/>
      <c r="AC210" s="162"/>
      <c r="AD210" s="162"/>
      <c r="AE210" s="162"/>
      <c r="AF210" s="162"/>
      <c r="AG210" s="162"/>
      <c r="AH210" s="162"/>
      <c r="AI210" s="162"/>
      <c r="AJ210" s="162"/>
      <c r="AK210" s="162"/>
      <c r="AL210" s="162"/>
      <c r="AM210" s="162"/>
    </row>
    <row r="211" ht="14.25" customHeight="1">
      <c r="A211" s="139"/>
      <c r="B211" s="234" t="s">
        <v>843</v>
      </c>
      <c r="C211" s="234">
        <v>1001.88</v>
      </c>
      <c r="D211" s="235" t="str">
        <f t="shared" si="230"/>
        <v>GLW-*W2740</v>
      </c>
      <c r="E211" s="236"/>
      <c r="F211" s="236"/>
      <c r="G211" s="236"/>
      <c r="H211" s="236"/>
      <c r="I211" s="236"/>
      <c r="J211" s="236"/>
      <c r="K211" s="234">
        <v>1001.88</v>
      </c>
      <c r="L211" s="235" t="str">
        <f t="shared" si="231"/>
        <v>GLG-*W2740</v>
      </c>
      <c r="M211" s="236"/>
      <c r="N211" s="236"/>
      <c r="O211" s="236"/>
      <c r="P211" s="235"/>
      <c r="Q211" s="234">
        <v>1001.88</v>
      </c>
      <c r="R211" s="235" t="str">
        <f t="shared" si="232"/>
        <v>MAW-*W2740</v>
      </c>
      <c r="S211" s="234">
        <v>1001.88</v>
      </c>
      <c r="T211" s="235" t="str">
        <f t="shared" si="233"/>
        <v>MAG-*W2740</v>
      </c>
      <c r="U211" s="234">
        <v>1001.88</v>
      </c>
      <c r="V211" s="235" t="str">
        <f t="shared" si="234"/>
        <v>MAB-*W2740</v>
      </c>
      <c r="W211" s="234">
        <v>1001.88</v>
      </c>
      <c r="X211" s="235" t="str">
        <f t="shared" si="235"/>
        <v>GLB-*W2740</v>
      </c>
      <c r="Y211" s="236">
        <v>2.0</v>
      </c>
      <c r="Z211" s="236"/>
      <c r="AA211" s="162"/>
      <c r="AB211" s="162"/>
      <c r="AC211" s="162"/>
      <c r="AD211" s="162"/>
      <c r="AE211" s="162"/>
      <c r="AF211" s="162"/>
      <c r="AG211" s="162"/>
      <c r="AH211" s="162"/>
      <c r="AI211" s="162"/>
      <c r="AJ211" s="162"/>
      <c r="AK211" s="162"/>
      <c r="AL211" s="162"/>
      <c r="AM211" s="162"/>
    </row>
    <row r="212" ht="14.25" customHeight="1">
      <c r="A212" s="139"/>
      <c r="B212" s="234" t="s">
        <v>844</v>
      </c>
      <c r="C212" s="234">
        <v>1200.3</v>
      </c>
      <c r="D212" s="235" t="str">
        <f t="shared" si="230"/>
        <v>GLW-*W2745</v>
      </c>
      <c r="E212" s="236"/>
      <c r="F212" s="236"/>
      <c r="G212" s="236"/>
      <c r="H212" s="236"/>
      <c r="I212" s="236"/>
      <c r="J212" s="236"/>
      <c r="K212" s="234">
        <v>1200.3</v>
      </c>
      <c r="L212" s="235" t="str">
        <f t="shared" si="231"/>
        <v>GLG-*W2745</v>
      </c>
      <c r="M212" s="236"/>
      <c r="N212" s="236"/>
      <c r="O212" s="236"/>
      <c r="P212" s="235"/>
      <c r="Q212" s="234">
        <v>1200.3</v>
      </c>
      <c r="R212" s="235" t="str">
        <f t="shared" si="232"/>
        <v>MAW-*W2745</v>
      </c>
      <c r="S212" s="234">
        <v>1200.3</v>
      </c>
      <c r="T212" s="235" t="str">
        <f t="shared" si="233"/>
        <v>MAG-*W2745</v>
      </c>
      <c r="U212" s="234">
        <v>1200.3</v>
      </c>
      <c r="V212" s="235" t="str">
        <f t="shared" si="234"/>
        <v>MAB-*W2745</v>
      </c>
      <c r="W212" s="234">
        <v>1200.3</v>
      </c>
      <c r="X212" s="235" t="str">
        <f t="shared" si="235"/>
        <v>GLB-*W2745</v>
      </c>
      <c r="Y212" s="236">
        <v>2.0</v>
      </c>
      <c r="Z212" s="236"/>
      <c r="AA212" s="162"/>
      <c r="AB212" s="162"/>
      <c r="AC212" s="162"/>
      <c r="AD212" s="162"/>
      <c r="AE212" s="162"/>
      <c r="AF212" s="162"/>
      <c r="AG212" s="162"/>
      <c r="AH212" s="162"/>
      <c r="AI212" s="162"/>
      <c r="AJ212" s="162"/>
      <c r="AK212" s="162"/>
      <c r="AL212" s="162"/>
      <c r="AM212" s="162"/>
    </row>
    <row r="213" ht="14.25" customHeight="1">
      <c r="A213" s="139"/>
      <c r="B213" s="234" t="s">
        <v>845</v>
      </c>
      <c r="C213" s="234"/>
      <c r="D213" s="235" t="str">
        <f t="shared" si="230"/>
        <v>GLW-*W3018</v>
      </c>
      <c r="E213" s="236"/>
      <c r="F213" s="236"/>
      <c r="G213" s="236"/>
      <c r="H213" s="236"/>
      <c r="I213" s="236"/>
      <c r="J213" s="236"/>
      <c r="K213" s="234"/>
      <c r="L213" s="235" t="str">
        <f t="shared" si="231"/>
        <v>GLG-*W3018</v>
      </c>
      <c r="M213" s="236">
        <v>398.89</v>
      </c>
      <c r="N213" s="235" t="str">
        <f>CONCATENATE("NAO-",B213)</f>
        <v>NAO-*W3018</v>
      </c>
      <c r="O213" s="236">
        <v>398.89</v>
      </c>
      <c r="P213" s="235" t="str">
        <f>CONCATENATE("WHO-",B213)</f>
        <v>WHO-*W3018</v>
      </c>
      <c r="Q213" s="234"/>
      <c r="R213" s="235" t="str">
        <f t="shared" si="232"/>
        <v>MAW-*W3018</v>
      </c>
      <c r="S213" s="234"/>
      <c r="T213" s="235" t="str">
        <f t="shared" si="233"/>
        <v>MAG-*W3018</v>
      </c>
      <c r="U213" s="234"/>
      <c r="V213" s="235" t="str">
        <f t="shared" si="234"/>
        <v>MAB-*W3018</v>
      </c>
      <c r="W213" s="234"/>
      <c r="X213" s="235" t="str">
        <f t="shared" si="235"/>
        <v>GLB-*W3018</v>
      </c>
      <c r="Y213" s="236"/>
      <c r="Z213" s="236"/>
      <c r="AA213" s="162"/>
      <c r="AB213" s="162"/>
      <c r="AC213" s="162"/>
      <c r="AD213" s="162"/>
      <c r="AE213" s="162"/>
      <c r="AF213" s="162"/>
      <c r="AG213" s="162"/>
      <c r="AH213" s="162"/>
      <c r="AI213" s="162"/>
      <c r="AJ213" s="162"/>
      <c r="AK213" s="162"/>
      <c r="AL213" s="162"/>
      <c r="AM213" s="162"/>
    </row>
    <row r="214" ht="14.25" customHeight="1">
      <c r="A214" s="139"/>
      <c r="B214" s="234" t="s">
        <v>846</v>
      </c>
      <c r="C214" s="234">
        <v>644.93</v>
      </c>
      <c r="D214" s="235" t="str">
        <f t="shared" si="230"/>
        <v>GLW-*W3022</v>
      </c>
      <c r="E214" s="236"/>
      <c r="F214" s="236"/>
      <c r="G214" s="236"/>
      <c r="H214" s="236"/>
      <c r="I214" s="236"/>
      <c r="J214" s="236"/>
      <c r="K214" s="234">
        <v>644.93</v>
      </c>
      <c r="L214" s="235" t="str">
        <f t="shared" si="231"/>
        <v>GLG-*W3022</v>
      </c>
      <c r="M214" s="236"/>
      <c r="N214" s="236"/>
      <c r="O214" s="236"/>
      <c r="P214" s="235"/>
      <c r="Q214" s="234">
        <v>644.93</v>
      </c>
      <c r="R214" s="235" t="str">
        <f t="shared" si="232"/>
        <v>MAW-*W3022</v>
      </c>
      <c r="S214" s="234">
        <v>644.93</v>
      </c>
      <c r="T214" s="235" t="str">
        <f t="shared" si="233"/>
        <v>MAG-*W3022</v>
      </c>
      <c r="U214" s="234">
        <v>644.93</v>
      </c>
      <c r="V214" s="235" t="str">
        <f t="shared" si="234"/>
        <v>MAB-*W3022</v>
      </c>
      <c r="W214" s="234">
        <v>644.93</v>
      </c>
      <c r="X214" s="235" t="str">
        <f t="shared" si="235"/>
        <v>GLB-*W3022</v>
      </c>
      <c r="Y214" s="236">
        <v>2.0</v>
      </c>
      <c r="Z214" s="236"/>
      <c r="AA214" s="162"/>
      <c r="AB214" s="162"/>
      <c r="AC214" s="162"/>
      <c r="AD214" s="162"/>
      <c r="AE214" s="162"/>
      <c r="AF214" s="162"/>
      <c r="AG214" s="162"/>
      <c r="AH214" s="162"/>
      <c r="AI214" s="162"/>
      <c r="AJ214" s="162"/>
      <c r="AK214" s="162"/>
      <c r="AL214" s="162"/>
      <c r="AM214" s="162"/>
    </row>
    <row r="215" ht="14.25" customHeight="1">
      <c r="A215" s="139"/>
      <c r="B215" s="234" t="s">
        <v>847</v>
      </c>
      <c r="C215" s="234">
        <v>1172.85</v>
      </c>
      <c r="D215" s="235" t="str">
        <f t="shared" si="230"/>
        <v>GLW-*W3340</v>
      </c>
      <c r="E215" s="236"/>
      <c r="F215" s="236"/>
      <c r="G215" s="236"/>
      <c r="H215" s="236"/>
      <c r="I215" s="236"/>
      <c r="J215" s="236"/>
      <c r="K215" s="234">
        <v>1172.85</v>
      </c>
      <c r="L215" s="235" t="str">
        <f t="shared" si="231"/>
        <v>GLG-*W3340</v>
      </c>
      <c r="M215" s="236"/>
      <c r="N215" s="236"/>
      <c r="O215" s="236"/>
      <c r="P215" s="235"/>
      <c r="Q215" s="234">
        <v>1172.85</v>
      </c>
      <c r="R215" s="235" t="str">
        <f t="shared" si="232"/>
        <v>MAW-*W3340</v>
      </c>
      <c r="S215" s="234">
        <v>1172.85</v>
      </c>
      <c r="T215" s="235" t="str">
        <f t="shared" si="233"/>
        <v>MAG-*W3340</v>
      </c>
      <c r="U215" s="234">
        <v>1172.85</v>
      </c>
      <c r="V215" s="235" t="str">
        <f t="shared" si="234"/>
        <v>MAB-*W3340</v>
      </c>
      <c r="W215" s="234">
        <v>1172.85</v>
      </c>
      <c r="X215" s="235" t="str">
        <f t="shared" si="235"/>
        <v>GLB-*W3340</v>
      </c>
      <c r="Y215" s="236">
        <v>2.0</v>
      </c>
      <c r="Z215" s="236"/>
      <c r="AA215" s="162"/>
      <c r="AB215" s="162"/>
      <c r="AC215" s="162"/>
      <c r="AD215" s="162"/>
      <c r="AE215" s="162"/>
      <c r="AF215" s="162"/>
      <c r="AG215" s="162"/>
      <c r="AH215" s="162"/>
      <c r="AI215" s="162"/>
      <c r="AJ215" s="162"/>
      <c r="AK215" s="162"/>
      <c r="AL215" s="162"/>
      <c r="AM215" s="162"/>
    </row>
    <row r="216" ht="14.25" customHeight="1">
      <c r="A216" s="139"/>
      <c r="B216" s="234" t="s">
        <v>848</v>
      </c>
      <c r="C216" s="234">
        <v>1285.84</v>
      </c>
      <c r="D216" s="235" t="str">
        <f t="shared" si="230"/>
        <v>GLW-*W3045</v>
      </c>
      <c r="E216" s="236"/>
      <c r="F216" s="236"/>
      <c r="G216" s="236"/>
      <c r="H216" s="236"/>
      <c r="I216" s="236"/>
      <c r="J216" s="236"/>
      <c r="K216" s="234">
        <v>1285.84</v>
      </c>
      <c r="L216" s="235" t="str">
        <f t="shared" si="231"/>
        <v>GLG-*W3045</v>
      </c>
      <c r="M216" s="236"/>
      <c r="N216" s="236"/>
      <c r="O216" s="236"/>
      <c r="P216" s="235"/>
      <c r="Q216" s="234">
        <v>1285.84</v>
      </c>
      <c r="R216" s="235" t="str">
        <f t="shared" si="232"/>
        <v>MAW-*W3045</v>
      </c>
      <c r="S216" s="234">
        <v>1285.84</v>
      </c>
      <c r="T216" s="235" t="str">
        <f t="shared" si="233"/>
        <v>MAG-*W3045</v>
      </c>
      <c r="U216" s="234">
        <v>1285.84</v>
      </c>
      <c r="V216" s="235" t="str">
        <f t="shared" si="234"/>
        <v>MAB-*W3045</v>
      </c>
      <c r="W216" s="234">
        <v>1285.84</v>
      </c>
      <c r="X216" s="235" t="str">
        <f t="shared" si="235"/>
        <v>GLB-*W3045</v>
      </c>
      <c r="Y216" s="236">
        <v>2.0</v>
      </c>
      <c r="Z216" s="236"/>
      <c r="AA216" s="162"/>
      <c r="AB216" s="162"/>
      <c r="AC216" s="162"/>
      <c r="AD216" s="162"/>
      <c r="AE216" s="162"/>
      <c r="AF216" s="162"/>
      <c r="AG216" s="162"/>
      <c r="AH216" s="162"/>
      <c r="AI216" s="162"/>
      <c r="AJ216" s="162"/>
      <c r="AK216" s="162"/>
      <c r="AL216" s="162"/>
      <c r="AM216" s="162"/>
    </row>
    <row r="217" ht="14.25" customHeight="1">
      <c r="A217" s="139"/>
      <c r="B217" s="234" t="s">
        <v>849</v>
      </c>
      <c r="C217" s="234"/>
      <c r="D217" s="235" t="str">
        <f t="shared" si="230"/>
        <v>GLW-*W3318</v>
      </c>
      <c r="E217" s="236"/>
      <c r="F217" s="236"/>
      <c r="G217" s="236"/>
      <c r="H217" s="236"/>
      <c r="I217" s="236"/>
      <c r="J217" s="236"/>
      <c r="K217" s="234"/>
      <c r="L217" s="235" t="str">
        <f t="shared" si="231"/>
        <v>GLG-*W3318</v>
      </c>
      <c r="M217" s="236">
        <v>438.57</v>
      </c>
      <c r="N217" s="235" t="str">
        <f>CONCATENATE("NAO-",B217)</f>
        <v>NAO-*W3318</v>
      </c>
      <c r="O217" s="236">
        <v>438.57</v>
      </c>
      <c r="P217" s="235" t="str">
        <f>CONCATENATE("WHO-",B217)</f>
        <v>WHO-*W3318</v>
      </c>
      <c r="Q217" s="234"/>
      <c r="R217" s="235" t="str">
        <f t="shared" si="232"/>
        <v>MAW-*W3318</v>
      </c>
      <c r="S217" s="234"/>
      <c r="T217" s="235" t="str">
        <f t="shared" si="233"/>
        <v>MAG-*W3318</v>
      </c>
      <c r="U217" s="234"/>
      <c r="V217" s="235" t="str">
        <f t="shared" si="234"/>
        <v>MAB-*W3318</v>
      </c>
      <c r="W217" s="234"/>
      <c r="X217" s="235" t="str">
        <f t="shared" si="235"/>
        <v>GLB-*W3318</v>
      </c>
      <c r="Y217" s="236"/>
      <c r="Z217" s="236"/>
      <c r="AA217" s="162"/>
      <c r="AB217" s="162"/>
      <c r="AC217" s="162"/>
      <c r="AD217" s="162"/>
      <c r="AE217" s="162"/>
      <c r="AF217" s="162"/>
      <c r="AG217" s="162"/>
      <c r="AH217" s="162"/>
      <c r="AI217" s="162"/>
      <c r="AJ217" s="162"/>
      <c r="AK217" s="162"/>
      <c r="AL217" s="162"/>
      <c r="AM217" s="162"/>
    </row>
    <row r="218" ht="14.25" customHeight="1">
      <c r="A218" s="139"/>
      <c r="B218" s="234" t="s">
        <v>850</v>
      </c>
      <c r="C218" s="234">
        <v>617.56</v>
      </c>
      <c r="D218" s="235" t="str">
        <f t="shared" si="230"/>
        <v>GLW-*W3321</v>
      </c>
      <c r="E218" s="236"/>
      <c r="F218" s="236"/>
      <c r="G218" s="236"/>
      <c r="H218" s="236"/>
      <c r="I218" s="236"/>
      <c r="J218" s="236"/>
      <c r="K218" s="234">
        <v>617.56</v>
      </c>
      <c r="L218" s="235" t="str">
        <f t="shared" si="231"/>
        <v>GLG-*W3321</v>
      </c>
      <c r="M218" s="236"/>
      <c r="N218" s="236"/>
      <c r="O218" s="236"/>
      <c r="P218" s="235"/>
      <c r="Q218" s="234">
        <v>617.56</v>
      </c>
      <c r="R218" s="235" t="str">
        <f t="shared" si="232"/>
        <v>MAW-*W3321</v>
      </c>
      <c r="S218" s="234">
        <v>617.56</v>
      </c>
      <c r="T218" s="235" t="str">
        <f t="shared" si="233"/>
        <v>MAG-*W3321</v>
      </c>
      <c r="U218" s="234">
        <v>617.56</v>
      </c>
      <c r="V218" s="235" t="str">
        <f t="shared" si="234"/>
        <v>MAB-*W3321</v>
      </c>
      <c r="W218" s="234">
        <v>617.56</v>
      </c>
      <c r="X218" s="235" t="str">
        <f t="shared" si="235"/>
        <v>GLB-*W3321</v>
      </c>
      <c r="Y218" s="236">
        <v>2.0</v>
      </c>
      <c r="Z218" s="236"/>
      <c r="AA218" s="162"/>
      <c r="AB218" s="162"/>
      <c r="AC218" s="162"/>
      <c r="AD218" s="162"/>
      <c r="AE218" s="162"/>
      <c r="AF218" s="162"/>
      <c r="AG218" s="162"/>
      <c r="AH218" s="162"/>
      <c r="AI218" s="162"/>
      <c r="AJ218" s="162"/>
      <c r="AK218" s="162"/>
      <c r="AL218" s="162"/>
      <c r="AM218" s="162"/>
    </row>
    <row r="219" ht="14.25" customHeight="1">
      <c r="A219" s="139"/>
      <c r="B219" s="234" t="s">
        <v>851</v>
      </c>
      <c r="C219" s="234">
        <v>746.37</v>
      </c>
      <c r="D219" s="235" t="str">
        <f t="shared" si="230"/>
        <v>GLW-*W3324</v>
      </c>
      <c r="E219" s="236"/>
      <c r="F219" s="236"/>
      <c r="G219" s="236"/>
      <c r="H219" s="236"/>
      <c r="I219" s="236"/>
      <c r="J219" s="236"/>
      <c r="K219" s="234">
        <v>746.37</v>
      </c>
      <c r="L219" s="235" t="str">
        <f t="shared" si="231"/>
        <v>GLG-*W3324</v>
      </c>
      <c r="M219" s="236"/>
      <c r="N219" s="236"/>
      <c r="O219" s="236"/>
      <c r="P219" s="235"/>
      <c r="Q219" s="234">
        <v>746.37</v>
      </c>
      <c r="R219" s="235" t="str">
        <f t="shared" si="232"/>
        <v>MAW-*W3324</v>
      </c>
      <c r="S219" s="234">
        <v>746.37</v>
      </c>
      <c r="T219" s="235" t="str">
        <f t="shared" si="233"/>
        <v>MAG-*W3324</v>
      </c>
      <c r="U219" s="234">
        <v>746.37</v>
      </c>
      <c r="V219" s="235" t="str">
        <f t="shared" si="234"/>
        <v>MAB-*W3324</v>
      </c>
      <c r="W219" s="234">
        <v>746.37</v>
      </c>
      <c r="X219" s="235" t="str">
        <f t="shared" si="235"/>
        <v>GLB-*W3324</v>
      </c>
      <c r="Y219" s="236">
        <v>2.0</v>
      </c>
      <c r="Z219" s="236"/>
      <c r="AA219" s="162"/>
      <c r="AB219" s="162"/>
      <c r="AC219" s="162"/>
      <c r="AD219" s="162"/>
      <c r="AE219" s="162"/>
      <c r="AF219" s="162"/>
      <c r="AG219" s="162"/>
      <c r="AH219" s="162"/>
      <c r="AI219" s="162"/>
      <c r="AJ219" s="162"/>
      <c r="AK219" s="162"/>
      <c r="AL219" s="162"/>
      <c r="AM219" s="162"/>
    </row>
    <row r="220" ht="14.25" customHeight="1">
      <c r="A220" s="139"/>
      <c r="B220" s="234" t="s">
        <v>852</v>
      </c>
      <c r="C220" s="234"/>
      <c r="D220" s="235" t="str">
        <f t="shared" si="230"/>
        <v>GLW-*W3618</v>
      </c>
      <c r="E220" s="236"/>
      <c r="F220" s="236"/>
      <c r="G220" s="236"/>
      <c r="H220" s="236"/>
      <c r="I220" s="236"/>
      <c r="J220" s="236"/>
      <c r="K220" s="234"/>
      <c r="L220" s="235" t="str">
        <f t="shared" si="231"/>
        <v>GLG-*W3618</v>
      </c>
      <c r="M220" s="236">
        <v>455.95</v>
      </c>
      <c r="N220" s="235" t="str">
        <f>CONCATENATE("NAO-",B220)</f>
        <v>NAO-*W3618</v>
      </c>
      <c r="O220" s="236">
        <v>455.95</v>
      </c>
      <c r="P220" s="235" t="str">
        <f>CONCATENATE("WHO-",B220)</f>
        <v>WHO-*W3618</v>
      </c>
      <c r="Q220" s="234"/>
      <c r="R220" s="235" t="str">
        <f t="shared" si="232"/>
        <v>MAW-*W3618</v>
      </c>
      <c r="S220" s="234"/>
      <c r="T220" s="235" t="str">
        <f t="shared" si="233"/>
        <v>MAG-*W3618</v>
      </c>
      <c r="U220" s="234"/>
      <c r="V220" s="235" t="str">
        <f t="shared" si="234"/>
        <v>MAB-*W3618</v>
      </c>
      <c r="W220" s="234"/>
      <c r="X220" s="235" t="str">
        <f t="shared" si="235"/>
        <v>GLB-*W3618</v>
      </c>
      <c r="Y220" s="236"/>
      <c r="Z220" s="236"/>
      <c r="AA220" s="162"/>
      <c r="AB220" s="162"/>
      <c r="AC220" s="162"/>
      <c r="AD220" s="162"/>
      <c r="AE220" s="162"/>
      <c r="AF220" s="162"/>
      <c r="AG220" s="162"/>
      <c r="AH220" s="162"/>
      <c r="AI220" s="162"/>
      <c r="AJ220" s="162"/>
      <c r="AK220" s="162"/>
      <c r="AL220" s="162"/>
      <c r="AM220" s="162"/>
    </row>
    <row r="221" ht="14.25" customHeight="1">
      <c r="A221" s="139"/>
      <c r="B221" s="234" t="s">
        <v>853</v>
      </c>
      <c r="C221" s="234">
        <v>929.56</v>
      </c>
      <c r="D221" s="235" t="str">
        <f t="shared" si="230"/>
        <v>GLW-*W3627</v>
      </c>
      <c r="E221" s="236"/>
      <c r="F221" s="236"/>
      <c r="G221" s="236"/>
      <c r="H221" s="236"/>
      <c r="I221" s="236"/>
      <c r="J221" s="236"/>
      <c r="K221" s="234">
        <v>929.56</v>
      </c>
      <c r="L221" s="235" t="str">
        <f t="shared" si="231"/>
        <v>GLG-*W3627</v>
      </c>
      <c r="M221" s="236"/>
      <c r="N221" s="236"/>
      <c r="O221" s="236"/>
      <c r="P221" s="235"/>
      <c r="Q221" s="234">
        <v>929.56</v>
      </c>
      <c r="R221" s="235" t="str">
        <f t="shared" si="232"/>
        <v>MAW-*W3627</v>
      </c>
      <c r="S221" s="234">
        <v>929.56</v>
      </c>
      <c r="T221" s="235" t="str">
        <f t="shared" si="233"/>
        <v>MAG-*W3627</v>
      </c>
      <c r="U221" s="234">
        <v>929.56</v>
      </c>
      <c r="V221" s="235" t="str">
        <f t="shared" si="234"/>
        <v>MAB-*W3627</v>
      </c>
      <c r="W221" s="234">
        <v>929.56</v>
      </c>
      <c r="X221" s="235" t="str">
        <f t="shared" si="235"/>
        <v>GLB-*W3627</v>
      </c>
      <c r="Y221" s="236">
        <v>2.0</v>
      </c>
      <c r="Z221" s="236"/>
      <c r="AA221" s="162"/>
      <c r="AB221" s="162"/>
      <c r="AC221" s="162"/>
      <c r="AD221" s="162"/>
      <c r="AE221" s="162"/>
      <c r="AF221" s="162"/>
      <c r="AG221" s="162"/>
      <c r="AH221" s="162"/>
      <c r="AI221" s="162"/>
      <c r="AJ221" s="162"/>
      <c r="AK221" s="162"/>
      <c r="AL221" s="162"/>
      <c r="AM221" s="162"/>
    </row>
    <row r="222" ht="14.25" customHeight="1">
      <c r="A222" s="139"/>
      <c r="B222" s="234" t="s">
        <v>854</v>
      </c>
      <c r="C222" s="234">
        <v>1057.2</v>
      </c>
      <c r="D222" s="235" t="str">
        <f t="shared" si="230"/>
        <v>GLW-*W3633</v>
      </c>
      <c r="E222" s="236"/>
      <c r="F222" s="236"/>
      <c r="G222" s="236"/>
      <c r="H222" s="236"/>
      <c r="I222" s="236"/>
      <c r="J222" s="236"/>
      <c r="K222" s="234">
        <v>1057.2</v>
      </c>
      <c r="L222" s="235" t="str">
        <f t="shared" si="231"/>
        <v>GLG-*W3633</v>
      </c>
      <c r="M222" s="236"/>
      <c r="N222" s="236"/>
      <c r="O222" s="236"/>
      <c r="P222" s="235"/>
      <c r="Q222" s="234">
        <v>1057.2</v>
      </c>
      <c r="R222" s="235" t="str">
        <f t="shared" si="232"/>
        <v>MAW-*W3633</v>
      </c>
      <c r="S222" s="234">
        <v>1057.2</v>
      </c>
      <c r="T222" s="235" t="str">
        <f t="shared" si="233"/>
        <v>MAG-*W3633</v>
      </c>
      <c r="U222" s="234">
        <v>1057.2</v>
      </c>
      <c r="V222" s="235" t="str">
        <f t="shared" si="234"/>
        <v>MAB-*W3633</v>
      </c>
      <c r="W222" s="234">
        <v>1057.2</v>
      </c>
      <c r="X222" s="235" t="str">
        <f t="shared" si="235"/>
        <v>GLB-*W3633</v>
      </c>
      <c r="Y222" s="236">
        <v>2.0</v>
      </c>
      <c r="Z222" s="236"/>
      <c r="AA222" s="162"/>
      <c r="AB222" s="162"/>
      <c r="AC222" s="162"/>
      <c r="AD222" s="162"/>
      <c r="AE222" s="162"/>
      <c r="AF222" s="162"/>
      <c r="AG222" s="162"/>
      <c r="AH222" s="162"/>
      <c r="AI222" s="162"/>
      <c r="AJ222" s="162"/>
      <c r="AK222" s="162"/>
      <c r="AL222" s="162"/>
      <c r="AM222" s="162"/>
    </row>
    <row r="223" ht="14.25" customHeight="1">
      <c r="A223" s="139"/>
      <c r="B223" s="234" t="s">
        <v>855</v>
      </c>
      <c r="C223" s="234">
        <v>1258.48</v>
      </c>
      <c r="D223" s="235" t="str">
        <f t="shared" si="230"/>
        <v>GLW-*W3640</v>
      </c>
      <c r="E223" s="236"/>
      <c r="F223" s="236"/>
      <c r="G223" s="236"/>
      <c r="H223" s="236"/>
      <c r="I223" s="236"/>
      <c r="J223" s="236"/>
      <c r="K223" s="234">
        <v>1258.48</v>
      </c>
      <c r="L223" s="237" t="str">
        <f t="shared" si="231"/>
        <v>GLG-*W3640</v>
      </c>
      <c r="M223" s="238">
        <v>1007.2</v>
      </c>
      <c r="N223" s="235" t="str">
        <f>CONCATENATE("NAO-",B223)</f>
        <v>NAO-*W3640</v>
      </c>
      <c r="O223" s="238">
        <v>1007.2</v>
      </c>
      <c r="P223" s="235" t="str">
        <f>CONCATENATE("WHO-",B223)</f>
        <v>WHO-*W3640</v>
      </c>
      <c r="Q223" s="234">
        <v>1258.48</v>
      </c>
      <c r="R223" s="235" t="str">
        <f t="shared" si="232"/>
        <v>MAW-*W3640</v>
      </c>
      <c r="S223" s="234">
        <v>1258.48</v>
      </c>
      <c r="T223" s="235" t="str">
        <f t="shared" si="233"/>
        <v>MAG-*W3640</v>
      </c>
      <c r="U223" s="234">
        <v>1258.48</v>
      </c>
      <c r="V223" s="235" t="str">
        <f t="shared" si="234"/>
        <v>MAB-*W3640</v>
      </c>
      <c r="W223" s="234">
        <v>1258.48</v>
      </c>
      <c r="X223" s="235" t="str">
        <f t="shared" si="235"/>
        <v>GLB-*W3640</v>
      </c>
      <c r="Y223" s="236">
        <v>2.0</v>
      </c>
      <c r="Z223" s="236"/>
      <c r="AA223" s="162"/>
      <c r="AB223" s="162"/>
      <c r="AC223" s="162"/>
      <c r="AD223" s="162"/>
      <c r="AE223" s="162"/>
      <c r="AF223" s="162"/>
      <c r="AG223" s="162"/>
      <c r="AH223" s="162"/>
      <c r="AI223" s="162"/>
      <c r="AJ223" s="162"/>
      <c r="AK223" s="162"/>
      <c r="AL223" s="162"/>
      <c r="AM223" s="162"/>
    </row>
    <row r="224" ht="14.25" customHeight="1">
      <c r="A224" s="139"/>
      <c r="B224" s="234" t="s">
        <v>856</v>
      </c>
      <c r="C224" s="234">
        <v>1215.93</v>
      </c>
      <c r="D224" s="235" t="str">
        <f t="shared" si="230"/>
        <v>GLW-*W3936</v>
      </c>
      <c r="E224" s="236"/>
      <c r="F224" s="236"/>
      <c r="G224" s="236"/>
      <c r="H224" s="236"/>
      <c r="I224" s="236"/>
      <c r="J224" s="236"/>
      <c r="K224" s="234">
        <v>1215.93</v>
      </c>
      <c r="L224" s="235" t="str">
        <f t="shared" si="231"/>
        <v>GLG-*W3936</v>
      </c>
      <c r="M224" s="236"/>
      <c r="N224" s="236"/>
      <c r="O224" s="236"/>
      <c r="P224" s="235"/>
      <c r="Q224" s="234">
        <v>1215.93</v>
      </c>
      <c r="R224" s="235" t="str">
        <f t="shared" si="232"/>
        <v>MAW-*W3936</v>
      </c>
      <c r="S224" s="234">
        <v>1215.93</v>
      </c>
      <c r="T224" s="235" t="str">
        <f t="shared" si="233"/>
        <v>MAG-*W3936</v>
      </c>
      <c r="U224" s="234">
        <v>1215.93</v>
      </c>
      <c r="V224" s="235" t="str">
        <f t="shared" si="234"/>
        <v>MAB-*W3936</v>
      </c>
      <c r="W224" s="234">
        <v>1215.93</v>
      </c>
      <c r="X224" s="235" t="str">
        <f t="shared" si="235"/>
        <v>GLB-*W3936</v>
      </c>
      <c r="Y224" s="236">
        <v>2.0</v>
      </c>
      <c r="Z224" s="236"/>
      <c r="AA224" s="162"/>
      <c r="AB224" s="162"/>
      <c r="AC224" s="162"/>
      <c r="AD224" s="162"/>
      <c r="AE224" s="162"/>
      <c r="AF224" s="162"/>
      <c r="AG224" s="162"/>
      <c r="AH224" s="162"/>
      <c r="AI224" s="162"/>
      <c r="AJ224" s="162"/>
      <c r="AK224" s="162"/>
      <c r="AL224" s="162"/>
      <c r="AM224" s="162"/>
    </row>
    <row r="225" ht="14.25" customHeight="1">
      <c r="A225" s="139"/>
      <c r="B225" s="234" t="s">
        <v>857</v>
      </c>
      <c r="C225" s="234">
        <v>1603.17</v>
      </c>
      <c r="D225" s="235" t="str">
        <f t="shared" si="230"/>
        <v>GLW-*W3945</v>
      </c>
      <c r="E225" s="236"/>
      <c r="F225" s="236"/>
      <c r="G225" s="236"/>
      <c r="H225" s="236"/>
      <c r="I225" s="236"/>
      <c r="J225" s="236"/>
      <c r="K225" s="234">
        <v>1603.17</v>
      </c>
      <c r="L225" s="235" t="str">
        <f t="shared" si="231"/>
        <v>GLG-*W3945</v>
      </c>
      <c r="M225" s="236"/>
      <c r="N225" s="236"/>
      <c r="O225" s="236"/>
      <c r="P225" s="235"/>
      <c r="Q225" s="234">
        <v>1603.17</v>
      </c>
      <c r="R225" s="235" t="str">
        <f t="shared" si="232"/>
        <v>MAW-*W3945</v>
      </c>
      <c r="S225" s="234">
        <v>1603.17</v>
      </c>
      <c r="T225" s="235" t="str">
        <f t="shared" si="233"/>
        <v>MAG-*W3945</v>
      </c>
      <c r="U225" s="234">
        <v>1603.17</v>
      </c>
      <c r="V225" s="235" t="str">
        <f t="shared" si="234"/>
        <v>MAB-*W3945</v>
      </c>
      <c r="W225" s="234">
        <v>1603.17</v>
      </c>
      <c r="X225" s="235" t="str">
        <f t="shared" si="235"/>
        <v>GLB-*W3945</v>
      </c>
      <c r="Y225" s="236">
        <v>2.0</v>
      </c>
      <c r="Z225" s="236"/>
      <c r="AA225" s="162"/>
      <c r="AB225" s="162"/>
      <c r="AC225" s="162"/>
      <c r="AD225" s="162"/>
      <c r="AE225" s="162"/>
      <c r="AF225" s="162"/>
      <c r="AG225" s="162"/>
      <c r="AH225" s="162"/>
      <c r="AI225" s="162"/>
      <c r="AJ225" s="162"/>
      <c r="AK225" s="162"/>
      <c r="AL225" s="162"/>
      <c r="AM225" s="162"/>
    </row>
    <row r="226" ht="14.25" customHeight="1">
      <c r="A226" s="139"/>
      <c r="B226" s="234" t="s">
        <v>858</v>
      </c>
      <c r="C226" s="234"/>
      <c r="D226" s="235" t="str">
        <f t="shared" si="230"/>
        <v>GLW-*W4218</v>
      </c>
      <c r="E226" s="236"/>
      <c r="F226" s="236"/>
      <c r="G226" s="236"/>
      <c r="H226" s="236"/>
      <c r="I226" s="236"/>
      <c r="J226" s="236"/>
      <c r="K226" s="234"/>
      <c r="L226" s="235" t="str">
        <f t="shared" si="231"/>
        <v>GLG-*W4218</v>
      </c>
      <c r="M226" s="236">
        <v>594.05</v>
      </c>
      <c r="N226" s="235" t="str">
        <f>CONCATENATE("NAO-",B226)</f>
        <v>NAO-*W4218</v>
      </c>
      <c r="O226" s="236">
        <v>594.05</v>
      </c>
      <c r="P226" s="235" t="str">
        <f>CONCATENATE("WHO-",B226)</f>
        <v>WHO-*W4218</v>
      </c>
      <c r="Q226" s="234"/>
      <c r="R226" s="235" t="str">
        <f t="shared" si="232"/>
        <v>MAW-*W4218</v>
      </c>
      <c r="S226" s="234"/>
      <c r="T226" s="235" t="str">
        <f t="shared" si="233"/>
        <v>MAG-*W4218</v>
      </c>
      <c r="U226" s="234"/>
      <c r="V226" s="235" t="str">
        <f t="shared" si="234"/>
        <v>MAB-*W4218</v>
      </c>
      <c r="W226" s="234"/>
      <c r="X226" s="235" t="str">
        <f t="shared" si="235"/>
        <v>GLB-*W4218</v>
      </c>
      <c r="Y226" s="236"/>
      <c r="Z226" s="236"/>
      <c r="AA226" s="162"/>
      <c r="AB226" s="162"/>
      <c r="AC226" s="162"/>
      <c r="AD226" s="162"/>
      <c r="AE226" s="162"/>
      <c r="AF226" s="162"/>
      <c r="AG226" s="162"/>
      <c r="AH226" s="162"/>
      <c r="AI226" s="162"/>
      <c r="AJ226" s="162"/>
      <c r="AK226" s="162"/>
      <c r="AL226" s="162"/>
      <c r="AM226" s="162"/>
    </row>
    <row r="227" ht="14.25" customHeight="1">
      <c r="A227" s="139"/>
      <c r="B227" s="234" t="s">
        <v>859</v>
      </c>
      <c r="C227" s="234">
        <v>1214.96</v>
      </c>
      <c r="D227" s="235" t="str">
        <f t="shared" si="230"/>
        <v>GLW-*W4230</v>
      </c>
      <c r="E227" s="236"/>
      <c r="F227" s="236"/>
      <c r="G227" s="236"/>
      <c r="H227" s="236"/>
      <c r="I227" s="236"/>
      <c r="J227" s="236"/>
      <c r="K227" s="234">
        <v>1214.96</v>
      </c>
      <c r="L227" s="235" t="str">
        <f t="shared" si="231"/>
        <v>GLG-*W4230</v>
      </c>
      <c r="M227" s="236"/>
      <c r="N227" s="236"/>
      <c r="O227" s="236"/>
      <c r="P227" s="235"/>
      <c r="Q227" s="234">
        <v>1214.96</v>
      </c>
      <c r="R227" s="235" t="str">
        <f t="shared" si="232"/>
        <v>MAW-*W4230</v>
      </c>
      <c r="S227" s="234">
        <v>1214.96</v>
      </c>
      <c r="T227" s="235" t="str">
        <f t="shared" si="233"/>
        <v>MAG-*W4230</v>
      </c>
      <c r="U227" s="234">
        <v>1214.96</v>
      </c>
      <c r="V227" s="235" t="str">
        <f t="shared" si="234"/>
        <v>MAB-*W4230</v>
      </c>
      <c r="W227" s="234">
        <v>1214.96</v>
      </c>
      <c r="X227" s="235" t="str">
        <f t="shared" si="235"/>
        <v>GLB-*W4230</v>
      </c>
      <c r="Y227" s="236">
        <v>2.0</v>
      </c>
      <c r="Z227" s="236"/>
      <c r="AA227" s="162"/>
      <c r="AB227" s="162"/>
      <c r="AC227" s="162"/>
      <c r="AD227" s="162"/>
      <c r="AE227" s="162"/>
      <c r="AF227" s="162"/>
      <c r="AG227" s="162"/>
      <c r="AH227" s="162"/>
      <c r="AI227" s="162"/>
      <c r="AJ227" s="162"/>
      <c r="AK227" s="162"/>
      <c r="AL227" s="162"/>
      <c r="AM227" s="162"/>
    </row>
    <row r="228" ht="14.25" customHeight="1">
      <c r="A228" s="139"/>
      <c r="B228" s="234" t="s">
        <v>860</v>
      </c>
      <c r="C228" s="234"/>
      <c r="D228" s="235" t="str">
        <f t="shared" si="230"/>
        <v>GLW-*W4518</v>
      </c>
      <c r="E228" s="236"/>
      <c r="F228" s="236"/>
      <c r="G228" s="236"/>
      <c r="H228" s="236"/>
      <c r="I228" s="236"/>
      <c r="J228" s="236"/>
      <c r="K228" s="234"/>
      <c r="L228" s="235" t="str">
        <f t="shared" si="231"/>
        <v>GLG-*W4518</v>
      </c>
      <c r="M228" s="236">
        <v>670.63</v>
      </c>
      <c r="N228" s="235" t="str">
        <f>CONCATENATE("NAO-",B228)</f>
        <v>NAO-*W4518</v>
      </c>
      <c r="O228" s="236">
        <v>670.63</v>
      </c>
      <c r="P228" s="235" t="str">
        <f>CONCATENATE("WHO-",B228)</f>
        <v>WHO-*W4518</v>
      </c>
      <c r="Q228" s="234"/>
      <c r="R228" s="235" t="str">
        <f t="shared" si="232"/>
        <v>MAW-*W4518</v>
      </c>
      <c r="S228" s="234"/>
      <c r="T228" s="235" t="str">
        <f t="shared" si="233"/>
        <v>MAG-*W4518</v>
      </c>
      <c r="U228" s="234"/>
      <c r="V228" s="235" t="str">
        <f t="shared" si="234"/>
        <v>MAB-*W4518</v>
      </c>
      <c r="W228" s="234"/>
      <c r="X228" s="235" t="str">
        <f t="shared" si="235"/>
        <v>GLB-*W4518</v>
      </c>
      <c r="Y228" s="236"/>
      <c r="Z228" s="236"/>
      <c r="AA228" s="162"/>
      <c r="AB228" s="162"/>
      <c r="AC228" s="162"/>
      <c r="AD228" s="162"/>
      <c r="AE228" s="162"/>
      <c r="AF228" s="162"/>
      <c r="AG228" s="162"/>
      <c r="AH228" s="162"/>
      <c r="AI228" s="162"/>
      <c r="AJ228" s="162"/>
      <c r="AK228" s="162"/>
      <c r="AL228" s="162"/>
      <c r="AM228" s="162"/>
    </row>
    <row r="229" ht="14.25" customHeight="1">
      <c r="A229" s="139"/>
      <c r="B229" s="234" t="s">
        <v>861</v>
      </c>
      <c r="C229" s="234">
        <v>1984.13</v>
      </c>
      <c r="D229" s="235" t="str">
        <f t="shared" si="230"/>
        <v>GLW-*W4845</v>
      </c>
      <c r="E229" s="236"/>
      <c r="F229" s="236"/>
      <c r="G229" s="236"/>
      <c r="H229" s="236"/>
      <c r="I229" s="236"/>
      <c r="J229" s="236"/>
      <c r="K229" s="234">
        <v>1984.13</v>
      </c>
      <c r="L229" s="235" t="str">
        <f t="shared" si="231"/>
        <v>GLG-*W4845</v>
      </c>
      <c r="M229" s="236"/>
      <c r="N229" s="236"/>
      <c r="O229" s="236"/>
      <c r="P229" s="236"/>
      <c r="Q229" s="234">
        <v>1984.13</v>
      </c>
      <c r="R229" s="235" t="str">
        <f t="shared" si="232"/>
        <v>MAW-*W4845</v>
      </c>
      <c r="S229" s="234">
        <v>1984.13</v>
      </c>
      <c r="T229" s="235" t="str">
        <f t="shared" si="233"/>
        <v>MAG-*W4845</v>
      </c>
      <c r="U229" s="234">
        <v>1984.13</v>
      </c>
      <c r="V229" s="235" t="str">
        <f t="shared" si="234"/>
        <v>MAB-*W4845</v>
      </c>
      <c r="W229" s="234">
        <v>1984.13</v>
      </c>
      <c r="X229" s="235" t="str">
        <f t="shared" si="235"/>
        <v>GLB-*W4845</v>
      </c>
      <c r="Y229" s="236">
        <v>2.0</v>
      </c>
      <c r="Z229" s="236"/>
      <c r="AA229" s="162"/>
      <c r="AB229" s="162"/>
      <c r="AC229" s="162"/>
      <c r="AD229" s="162"/>
      <c r="AE229" s="162"/>
      <c r="AF229" s="162"/>
      <c r="AG229" s="162"/>
      <c r="AH229" s="162"/>
      <c r="AI229" s="162"/>
      <c r="AJ229" s="162"/>
      <c r="AK229" s="162"/>
      <c r="AL229" s="162"/>
      <c r="AM229" s="162"/>
    </row>
    <row r="230" ht="14.25" customHeight="1">
      <c r="A230" s="139"/>
      <c r="B230" s="234" t="s">
        <v>862</v>
      </c>
      <c r="C230" s="234">
        <v>1535.96</v>
      </c>
      <c r="D230" s="235" t="str">
        <f t="shared" si="230"/>
        <v>GLW-*W4836</v>
      </c>
      <c r="E230" s="236"/>
      <c r="F230" s="236"/>
      <c r="G230" s="236"/>
      <c r="H230" s="236"/>
      <c r="I230" s="236"/>
      <c r="J230" s="236"/>
      <c r="K230" s="234">
        <v>1535.96</v>
      </c>
      <c r="L230" s="235" t="str">
        <f t="shared" si="231"/>
        <v>GLG-*W4836</v>
      </c>
      <c r="M230" s="236"/>
      <c r="N230" s="236"/>
      <c r="O230" s="236"/>
      <c r="P230" s="236"/>
      <c r="Q230" s="234">
        <v>1535.96</v>
      </c>
      <c r="R230" s="235" t="str">
        <f t="shared" si="232"/>
        <v>MAW-*W4836</v>
      </c>
      <c r="S230" s="234">
        <v>1535.96</v>
      </c>
      <c r="T230" s="235" t="str">
        <f t="shared" si="233"/>
        <v>MAG-*W4836</v>
      </c>
      <c r="U230" s="234">
        <v>1535.96</v>
      </c>
      <c r="V230" s="235" t="str">
        <f t="shared" si="234"/>
        <v>MAB-*W4836</v>
      </c>
      <c r="W230" s="234">
        <v>1535.96</v>
      </c>
      <c r="X230" s="235" t="str">
        <f t="shared" si="235"/>
        <v>GLB-*W4836</v>
      </c>
      <c r="Y230" s="236">
        <v>2.0</v>
      </c>
      <c r="Z230" s="236"/>
      <c r="AA230" s="162"/>
      <c r="AB230" s="162"/>
      <c r="AC230" s="162"/>
      <c r="AD230" s="162"/>
      <c r="AE230" s="162"/>
      <c r="AF230" s="162"/>
      <c r="AG230" s="162"/>
      <c r="AH230" s="162"/>
      <c r="AI230" s="162"/>
      <c r="AJ230" s="162"/>
      <c r="AK230" s="162"/>
      <c r="AL230" s="162"/>
      <c r="AM230" s="162"/>
    </row>
    <row r="231" ht="14.25" customHeight="1">
      <c r="A231" s="242" t="s">
        <v>863</v>
      </c>
      <c r="B231" s="243"/>
      <c r="C231" s="234"/>
      <c r="D231" s="235"/>
      <c r="E231" s="236"/>
      <c r="F231" s="236"/>
      <c r="G231" s="236"/>
      <c r="H231" s="236"/>
      <c r="I231" s="236"/>
      <c r="J231" s="236"/>
      <c r="K231" s="234"/>
      <c r="L231" s="235"/>
      <c r="M231" s="236"/>
      <c r="N231" s="236"/>
      <c r="O231" s="236"/>
      <c r="P231" s="236"/>
      <c r="Q231" s="234"/>
      <c r="R231" s="235"/>
      <c r="S231" s="234"/>
      <c r="T231" s="235"/>
      <c r="U231" s="234"/>
      <c r="V231" s="235"/>
      <c r="W231" s="234"/>
      <c r="X231" s="235"/>
      <c r="Y231" s="236"/>
      <c r="Z231" s="236"/>
      <c r="AA231" s="162"/>
      <c r="AB231" s="162"/>
      <c r="AC231" s="162"/>
      <c r="AD231" s="162"/>
      <c r="AE231" s="162"/>
      <c r="AF231" s="162"/>
      <c r="AG231" s="162"/>
      <c r="AH231" s="162"/>
      <c r="AI231" s="162"/>
      <c r="AJ231" s="162"/>
      <c r="AK231" s="162"/>
      <c r="AL231" s="162"/>
      <c r="AM231" s="162"/>
    </row>
    <row r="232" ht="14.25" customHeight="1">
      <c r="A232" s="244"/>
      <c r="B232" s="238" t="s">
        <v>864</v>
      </c>
      <c r="C232" s="234"/>
      <c r="D232" s="235" t="str">
        <f t="shared" ref="D232:D237" si="238">CONCATENATE("GLW-",B232)</f>
        <v>GLW-*W243010</v>
      </c>
      <c r="E232" s="236"/>
      <c r="F232" s="236"/>
      <c r="G232" s="236"/>
      <c r="H232" s="236"/>
      <c r="I232" s="236"/>
      <c r="J232" s="236"/>
      <c r="K232" s="234"/>
      <c r="L232" s="237" t="str">
        <f t="shared" ref="L232:L237" si="239">CONCATENATE("GLG-",B232)</f>
        <v>GLG-*W243010</v>
      </c>
      <c r="M232" s="235">
        <v>554.53</v>
      </c>
      <c r="N232" s="235" t="str">
        <f>CONCATENATE("NAO-",B232)</f>
        <v>NAO-*W243010</v>
      </c>
      <c r="O232" s="235">
        <v>554.53</v>
      </c>
      <c r="P232" s="235" t="str">
        <f>CONCATENATE("WHO-",B232)</f>
        <v>WHO-*W243010</v>
      </c>
      <c r="Q232" s="234"/>
      <c r="R232" s="235"/>
      <c r="S232" s="234"/>
      <c r="T232" s="235"/>
      <c r="U232" s="234"/>
      <c r="V232" s="235"/>
      <c r="W232" s="234"/>
      <c r="X232" s="235"/>
      <c r="Y232" s="236"/>
      <c r="Z232" s="236"/>
      <c r="AA232" s="162"/>
      <c r="AB232" s="162"/>
      <c r="AC232" s="162"/>
      <c r="AD232" s="162"/>
      <c r="AE232" s="162"/>
      <c r="AF232" s="162"/>
      <c r="AG232" s="162"/>
      <c r="AH232" s="162"/>
      <c r="AI232" s="162"/>
      <c r="AJ232" s="162"/>
      <c r="AK232" s="162"/>
      <c r="AL232" s="162"/>
      <c r="AM232" s="162"/>
    </row>
    <row r="233" ht="14.25" customHeight="1">
      <c r="A233" s="139"/>
      <c r="B233" s="234" t="s">
        <v>865</v>
      </c>
      <c r="C233" s="234">
        <v>677.54</v>
      </c>
      <c r="D233" s="235" t="str">
        <f t="shared" si="238"/>
        <v>GLW-*W271824</v>
      </c>
      <c r="E233" s="236"/>
      <c r="F233" s="236"/>
      <c r="G233" s="236"/>
      <c r="H233" s="236"/>
      <c r="I233" s="236"/>
      <c r="J233" s="236"/>
      <c r="K233" s="234">
        <v>677.54</v>
      </c>
      <c r="L233" s="235" t="str">
        <f t="shared" si="239"/>
        <v>GLG-*W271824</v>
      </c>
      <c r="M233" s="236"/>
      <c r="N233" s="236"/>
      <c r="O233" s="236"/>
      <c r="P233" s="236"/>
      <c r="Q233" s="234">
        <v>677.54</v>
      </c>
      <c r="R233" s="235" t="str">
        <f t="shared" ref="R233:R237" si="240">CONCATENATE("MAW-",B233)</f>
        <v>MAW-*W271824</v>
      </c>
      <c r="S233" s="234">
        <v>677.54</v>
      </c>
      <c r="T233" s="235" t="str">
        <f t="shared" ref="T233:T237" si="241">CONCATENATE("MAG-",B233)</f>
        <v>MAG-*W271824</v>
      </c>
      <c r="U233" s="234">
        <v>677.54</v>
      </c>
      <c r="V233" s="235" t="str">
        <f t="shared" ref="V233:V237" si="242">CONCATENATE("MAB-",B233)</f>
        <v>MAB-*W271824</v>
      </c>
      <c r="W233" s="234">
        <v>677.54</v>
      </c>
      <c r="X233" s="235" t="str">
        <f t="shared" ref="X233:X237" si="243">CONCATENATE("GLB-",B233)</f>
        <v>GLB-*W271824</v>
      </c>
      <c r="Y233" s="236">
        <v>2.0</v>
      </c>
      <c r="Z233" s="236"/>
      <c r="AA233" s="162"/>
      <c r="AB233" s="162"/>
      <c r="AC233" s="162"/>
      <c r="AD233" s="162"/>
      <c r="AE233" s="162"/>
      <c r="AF233" s="162"/>
      <c r="AG233" s="162"/>
      <c r="AH233" s="162"/>
      <c r="AI233" s="162"/>
      <c r="AJ233" s="162"/>
      <c r="AK233" s="162"/>
      <c r="AL233" s="162"/>
      <c r="AM233" s="162"/>
    </row>
    <row r="234" ht="14.25" customHeight="1">
      <c r="A234" s="139"/>
      <c r="B234" s="234" t="s">
        <v>866</v>
      </c>
      <c r="C234" s="234">
        <v>644.2</v>
      </c>
      <c r="D234" s="235" t="str">
        <f t="shared" si="238"/>
        <v>GLW-*W331224</v>
      </c>
      <c r="E234" s="236"/>
      <c r="F234" s="236"/>
      <c r="G234" s="236"/>
      <c r="H234" s="236"/>
      <c r="I234" s="236"/>
      <c r="J234" s="236"/>
      <c r="K234" s="234">
        <v>644.2</v>
      </c>
      <c r="L234" s="235" t="str">
        <f t="shared" si="239"/>
        <v>GLG-*W331224</v>
      </c>
      <c r="M234" s="236"/>
      <c r="N234" s="236"/>
      <c r="O234" s="236"/>
      <c r="P234" s="236"/>
      <c r="Q234" s="234">
        <v>644.2</v>
      </c>
      <c r="R234" s="235" t="str">
        <f t="shared" si="240"/>
        <v>MAW-*W331224</v>
      </c>
      <c r="S234" s="234">
        <v>644.2</v>
      </c>
      <c r="T234" s="235" t="str">
        <f t="shared" si="241"/>
        <v>MAG-*W331224</v>
      </c>
      <c r="U234" s="234">
        <v>644.2</v>
      </c>
      <c r="V234" s="235" t="str">
        <f t="shared" si="242"/>
        <v>MAB-*W331224</v>
      </c>
      <c r="W234" s="234">
        <v>644.2</v>
      </c>
      <c r="X234" s="235" t="str">
        <f t="shared" si="243"/>
        <v>GLB-*W331224</v>
      </c>
      <c r="Y234" s="236">
        <v>2.0</v>
      </c>
      <c r="Z234" s="236"/>
      <c r="AA234" s="162"/>
      <c r="AB234" s="162"/>
      <c r="AC234" s="162"/>
      <c r="AD234" s="162"/>
      <c r="AE234" s="162"/>
      <c r="AF234" s="162"/>
      <c r="AG234" s="162"/>
      <c r="AH234" s="162"/>
      <c r="AI234" s="162"/>
      <c r="AJ234" s="162"/>
      <c r="AK234" s="162"/>
      <c r="AL234" s="162"/>
      <c r="AM234" s="162"/>
    </row>
    <row r="235" ht="14.25" customHeight="1">
      <c r="A235" s="139"/>
      <c r="B235" s="234" t="s">
        <v>867</v>
      </c>
      <c r="C235" s="234">
        <v>777.15</v>
      </c>
      <c r="D235" s="235" t="str">
        <f t="shared" si="238"/>
        <v>GLW-*W331824</v>
      </c>
      <c r="E235" s="236"/>
      <c r="F235" s="236"/>
      <c r="G235" s="236"/>
      <c r="H235" s="236"/>
      <c r="I235" s="236"/>
      <c r="J235" s="236"/>
      <c r="K235" s="234">
        <v>777.15</v>
      </c>
      <c r="L235" s="235" t="str">
        <f t="shared" si="239"/>
        <v>GLG-*W331824</v>
      </c>
      <c r="M235" s="236"/>
      <c r="N235" s="236"/>
      <c r="O235" s="236"/>
      <c r="P235" s="236"/>
      <c r="Q235" s="234">
        <v>777.15</v>
      </c>
      <c r="R235" s="235" t="str">
        <f t="shared" si="240"/>
        <v>MAW-*W331824</v>
      </c>
      <c r="S235" s="234">
        <v>777.15</v>
      </c>
      <c r="T235" s="235" t="str">
        <f t="shared" si="241"/>
        <v>MAG-*W331824</v>
      </c>
      <c r="U235" s="234">
        <v>777.15</v>
      </c>
      <c r="V235" s="235" t="str">
        <f t="shared" si="242"/>
        <v>MAB-*W331824</v>
      </c>
      <c r="W235" s="234">
        <v>777.15</v>
      </c>
      <c r="X235" s="235" t="str">
        <f t="shared" si="243"/>
        <v>GLB-*W331824</v>
      </c>
      <c r="Y235" s="236">
        <v>2.0</v>
      </c>
      <c r="Z235" s="236"/>
      <c r="AA235" s="162"/>
      <c r="AB235" s="162"/>
      <c r="AC235" s="162"/>
      <c r="AD235" s="162"/>
      <c r="AE235" s="162"/>
      <c r="AF235" s="162"/>
      <c r="AG235" s="162"/>
      <c r="AH235" s="162"/>
      <c r="AI235" s="162"/>
      <c r="AJ235" s="162"/>
      <c r="AK235" s="162"/>
      <c r="AL235" s="162"/>
      <c r="AM235" s="162"/>
    </row>
    <row r="236" ht="14.25" customHeight="1">
      <c r="A236" s="139"/>
      <c r="B236" s="234" t="s">
        <v>868</v>
      </c>
      <c r="C236" s="234">
        <v>1054.79</v>
      </c>
      <c r="D236" s="235" t="str">
        <f t="shared" si="238"/>
        <v>GLW-*W332424</v>
      </c>
      <c r="E236" s="236"/>
      <c r="F236" s="236"/>
      <c r="G236" s="236"/>
      <c r="H236" s="236"/>
      <c r="I236" s="236"/>
      <c r="J236" s="236"/>
      <c r="K236" s="234">
        <v>1054.79</v>
      </c>
      <c r="L236" s="235" t="str">
        <f t="shared" si="239"/>
        <v>GLG-*W332424</v>
      </c>
      <c r="M236" s="236"/>
      <c r="N236" s="236"/>
      <c r="O236" s="236"/>
      <c r="P236" s="236"/>
      <c r="Q236" s="234">
        <v>1054.79</v>
      </c>
      <c r="R236" s="235" t="str">
        <f t="shared" si="240"/>
        <v>MAW-*W332424</v>
      </c>
      <c r="S236" s="234">
        <v>1054.79</v>
      </c>
      <c r="T236" s="235" t="str">
        <f t="shared" si="241"/>
        <v>MAG-*W332424</v>
      </c>
      <c r="U236" s="234">
        <v>1054.79</v>
      </c>
      <c r="V236" s="235" t="str">
        <f t="shared" si="242"/>
        <v>MAB-*W332424</v>
      </c>
      <c r="W236" s="234">
        <v>1054.79</v>
      </c>
      <c r="X236" s="235" t="str">
        <f t="shared" si="243"/>
        <v>GLB-*W332424</v>
      </c>
      <c r="Y236" s="236">
        <v>2.0</v>
      </c>
      <c r="Z236" s="236"/>
      <c r="AA236" s="162"/>
      <c r="AB236" s="162"/>
      <c r="AC236" s="162"/>
      <c r="AD236" s="162"/>
      <c r="AE236" s="162"/>
      <c r="AF236" s="162"/>
      <c r="AG236" s="162"/>
      <c r="AH236" s="162"/>
      <c r="AI236" s="162"/>
      <c r="AJ236" s="162"/>
      <c r="AK236" s="162"/>
      <c r="AL236" s="162"/>
      <c r="AM236" s="162"/>
    </row>
    <row r="237" ht="14.25" customHeight="1">
      <c r="A237" s="139"/>
      <c r="B237" s="234" t="s">
        <v>869</v>
      </c>
      <c r="C237" s="234">
        <v>1332.56</v>
      </c>
      <c r="D237" s="235" t="str">
        <f t="shared" si="238"/>
        <v>GLW-*W392424</v>
      </c>
      <c r="E237" s="236"/>
      <c r="F237" s="236"/>
      <c r="G237" s="236"/>
      <c r="H237" s="236"/>
      <c r="I237" s="236"/>
      <c r="J237" s="236"/>
      <c r="K237" s="234">
        <v>1332.56</v>
      </c>
      <c r="L237" s="235" t="str">
        <f t="shared" si="239"/>
        <v>GLG-*W392424</v>
      </c>
      <c r="M237" s="236"/>
      <c r="N237" s="236"/>
      <c r="O237" s="236"/>
      <c r="P237" s="236"/>
      <c r="Q237" s="234">
        <v>1332.56</v>
      </c>
      <c r="R237" s="235" t="str">
        <f t="shared" si="240"/>
        <v>MAW-*W392424</v>
      </c>
      <c r="S237" s="234">
        <v>1332.56</v>
      </c>
      <c r="T237" s="235" t="str">
        <f t="shared" si="241"/>
        <v>MAG-*W392424</v>
      </c>
      <c r="U237" s="234">
        <v>1332.56</v>
      </c>
      <c r="V237" s="235" t="str">
        <f t="shared" si="242"/>
        <v>MAB-*W392424</v>
      </c>
      <c r="W237" s="234">
        <v>1332.56</v>
      </c>
      <c r="X237" s="235" t="str">
        <f t="shared" si="243"/>
        <v>GLB-*W392424</v>
      </c>
      <c r="Y237" s="236">
        <v>2.0</v>
      </c>
      <c r="Z237" s="236"/>
      <c r="AA237" s="162"/>
      <c r="AB237" s="162"/>
      <c r="AC237" s="162"/>
      <c r="AD237" s="162"/>
      <c r="AE237" s="162"/>
      <c r="AF237" s="162"/>
      <c r="AG237" s="162"/>
      <c r="AH237" s="162"/>
      <c r="AI237" s="162"/>
      <c r="AJ237" s="162"/>
      <c r="AK237" s="162"/>
      <c r="AL237" s="162"/>
      <c r="AM237" s="162"/>
    </row>
    <row r="238" ht="14.25" customHeight="1">
      <c r="A238" s="230" t="s">
        <v>870</v>
      </c>
      <c r="B238" s="241"/>
      <c r="C238" s="234"/>
      <c r="D238" s="235"/>
      <c r="E238" s="236"/>
      <c r="F238" s="236"/>
      <c r="G238" s="236"/>
      <c r="H238" s="236"/>
      <c r="I238" s="236"/>
      <c r="J238" s="236"/>
      <c r="K238" s="234"/>
      <c r="L238" s="235"/>
      <c r="M238" s="236"/>
      <c r="N238" s="236"/>
      <c r="O238" s="236"/>
      <c r="P238" s="236"/>
      <c r="Q238" s="234"/>
      <c r="R238" s="235"/>
      <c r="S238" s="234"/>
      <c r="T238" s="235"/>
      <c r="U238" s="234"/>
      <c r="V238" s="235"/>
      <c r="W238" s="234"/>
      <c r="X238" s="235"/>
      <c r="Y238" s="236"/>
      <c r="Z238" s="236"/>
      <c r="AA238" s="162"/>
      <c r="AB238" s="162"/>
      <c r="AC238" s="162"/>
      <c r="AD238" s="162"/>
      <c r="AE238" s="162"/>
      <c r="AF238" s="162"/>
      <c r="AG238" s="162"/>
      <c r="AH238" s="162"/>
      <c r="AI238" s="162"/>
      <c r="AJ238" s="162"/>
      <c r="AK238" s="162"/>
      <c r="AL238" s="162"/>
      <c r="AM238" s="162"/>
    </row>
    <row r="239" ht="14.25" customHeight="1">
      <c r="A239" s="139"/>
      <c r="B239" s="234" t="s">
        <v>871</v>
      </c>
      <c r="C239" s="234">
        <v>1047.32</v>
      </c>
      <c r="D239" s="235" t="str">
        <f t="shared" ref="D239:D256" si="244">CONCATENATE("GLW-",B239)</f>
        <v>GLW-*VDB09</v>
      </c>
      <c r="E239" s="236"/>
      <c r="F239" s="236"/>
      <c r="G239" s="236"/>
      <c r="H239" s="236"/>
      <c r="I239" s="236"/>
      <c r="J239" s="236"/>
      <c r="K239" s="234">
        <v>1047.32</v>
      </c>
      <c r="L239" s="237" t="str">
        <f t="shared" ref="L239:L256" si="245">CONCATENATE("GLG-",B239)</f>
        <v>GLG-*VDB09</v>
      </c>
      <c r="M239" s="238">
        <v>869.16</v>
      </c>
      <c r="N239" s="235" t="str">
        <f>CONCATENATE("NAO-",B239)</f>
        <v>NAO-*VDB09</v>
      </c>
      <c r="O239" s="238">
        <v>869.16</v>
      </c>
      <c r="P239" s="235" t="str">
        <f>CONCATENATE("WHO-",B239)</f>
        <v>WHO-*VDB09</v>
      </c>
      <c r="Q239" s="234">
        <v>1047.32</v>
      </c>
      <c r="R239" s="235" t="str">
        <f t="shared" ref="R239:R256" si="246">CONCATENATE("MAW-",B239)</f>
        <v>MAW-*VDB09</v>
      </c>
      <c r="S239" s="234">
        <v>1047.32</v>
      </c>
      <c r="T239" s="235" t="str">
        <f t="shared" ref="T239:T256" si="247">CONCATENATE("MAG-",B239)</f>
        <v>MAG-*VDB09</v>
      </c>
      <c r="U239" s="234">
        <v>1047.32</v>
      </c>
      <c r="V239" s="235" t="str">
        <f t="shared" ref="V239:V256" si="248">CONCATENATE("MAB-",B239)</f>
        <v>MAB-*VDB09</v>
      </c>
      <c r="W239" s="234">
        <v>1047.32</v>
      </c>
      <c r="X239" s="235" t="str">
        <f t="shared" ref="X239:X256" si="249">CONCATENATE("GLB-",B239)</f>
        <v>GLB-*VDB09</v>
      </c>
      <c r="Y239" s="236">
        <v>2.0</v>
      </c>
      <c r="Z239" s="236"/>
      <c r="AA239" s="162"/>
      <c r="AB239" s="162"/>
      <c r="AC239" s="162"/>
      <c r="AD239" s="162"/>
      <c r="AE239" s="162"/>
      <c r="AF239" s="162"/>
      <c r="AG239" s="162"/>
      <c r="AH239" s="162"/>
      <c r="AI239" s="162"/>
      <c r="AJ239" s="162"/>
      <c r="AK239" s="162"/>
      <c r="AL239" s="162"/>
      <c r="AM239" s="162"/>
    </row>
    <row r="240" ht="14.25" customHeight="1">
      <c r="A240" s="139"/>
      <c r="B240" s="234" t="s">
        <v>872</v>
      </c>
      <c r="C240" s="234">
        <v>747.46</v>
      </c>
      <c r="D240" s="235" t="str">
        <f t="shared" si="244"/>
        <v>GLW-*VB12</v>
      </c>
      <c r="E240" s="236"/>
      <c r="F240" s="236"/>
      <c r="G240" s="236"/>
      <c r="H240" s="236"/>
      <c r="I240" s="236"/>
      <c r="J240" s="236"/>
      <c r="K240" s="234">
        <v>747.46</v>
      </c>
      <c r="L240" s="235" t="str">
        <f t="shared" si="245"/>
        <v>GLG-*VB12</v>
      </c>
      <c r="M240" s="236"/>
      <c r="N240" s="236"/>
      <c r="O240" s="236"/>
      <c r="P240" s="236"/>
      <c r="Q240" s="234">
        <v>747.46</v>
      </c>
      <c r="R240" s="235" t="str">
        <f t="shared" si="246"/>
        <v>MAW-*VB12</v>
      </c>
      <c r="S240" s="234">
        <v>747.46</v>
      </c>
      <c r="T240" s="235" t="str">
        <f t="shared" si="247"/>
        <v>MAG-*VB12</v>
      </c>
      <c r="U240" s="234">
        <v>747.46</v>
      </c>
      <c r="V240" s="235" t="str">
        <f t="shared" si="248"/>
        <v>MAB-*VB12</v>
      </c>
      <c r="W240" s="234">
        <v>747.46</v>
      </c>
      <c r="X240" s="235" t="str">
        <f t="shared" si="249"/>
        <v>GLB-*VB12</v>
      </c>
      <c r="Y240" s="236">
        <v>2.0</v>
      </c>
      <c r="Z240" s="236"/>
      <c r="AA240" s="162"/>
      <c r="AB240" s="162"/>
      <c r="AC240" s="162"/>
      <c r="AD240" s="162"/>
      <c r="AE240" s="162"/>
      <c r="AF240" s="162"/>
      <c r="AG240" s="162"/>
      <c r="AH240" s="162"/>
      <c r="AI240" s="162"/>
      <c r="AJ240" s="162"/>
      <c r="AK240" s="162"/>
      <c r="AL240" s="162"/>
      <c r="AM240" s="162"/>
    </row>
    <row r="241" ht="14.25" customHeight="1">
      <c r="A241" s="139"/>
      <c r="B241" s="234" t="s">
        <v>873</v>
      </c>
      <c r="C241" s="234">
        <v>828.24</v>
      </c>
      <c r="D241" s="235" t="str">
        <f t="shared" si="244"/>
        <v>GLW-*VB15</v>
      </c>
      <c r="E241" s="236"/>
      <c r="F241" s="236"/>
      <c r="G241" s="236"/>
      <c r="H241" s="236"/>
      <c r="I241" s="236"/>
      <c r="J241" s="236"/>
      <c r="K241" s="234">
        <v>828.24</v>
      </c>
      <c r="L241" s="235" t="str">
        <f t="shared" si="245"/>
        <v>GLG-*VB15</v>
      </c>
      <c r="M241" s="236"/>
      <c r="N241" s="236"/>
      <c r="O241" s="236"/>
      <c r="P241" s="236"/>
      <c r="Q241" s="234">
        <v>828.24</v>
      </c>
      <c r="R241" s="235" t="str">
        <f t="shared" si="246"/>
        <v>MAW-*VB15</v>
      </c>
      <c r="S241" s="234">
        <v>828.24</v>
      </c>
      <c r="T241" s="235" t="str">
        <f t="shared" si="247"/>
        <v>MAG-*VB15</v>
      </c>
      <c r="U241" s="234">
        <v>828.24</v>
      </c>
      <c r="V241" s="235" t="str">
        <f t="shared" si="248"/>
        <v>MAB-*VB15</v>
      </c>
      <c r="W241" s="234">
        <v>828.24</v>
      </c>
      <c r="X241" s="235" t="str">
        <f t="shared" si="249"/>
        <v>GLB-*VB15</v>
      </c>
      <c r="Y241" s="236">
        <v>2.0</v>
      </c>
      <c r="Z241" s="236"/>
      <c r="AA241" s="162"/>
      <c r="AB241" s="162"/>
      <c r="AC241" s="162"/>
      <c r="AD241" s="162"/>
      <c r="AE241" s="162"/>
      <c r="AF241" s="162"/>
      <c r="AG241" s="162"/>
      <c r="AH241" s="162"/>
      <c r="AI241" s="162"/>
      <c r="AJ241" s="162"/>
      <c r="AK241" s="162"/>
      <c r="AL241" s="162"/>
      <c r="AM241" s="162"/>
    </row>
    <row r="242" ht="14.25" customHeight="1">
      <c r="A242" s="139"/>
      <c r="B242" s="234" t="s">
        <v>874</v>
      </c>
      <c r="C242" s="234">
        <v>908.81</v>
      </c>
      <c r="D242" s="235" t="str">
        <f t="shared" si="244"/>
        <v>GLW-*VB18</v>
      </c>
      <c r="E242" s="236"/>
      <c r="F242" s="236"/>
      <c r="G242" s="236"/>
      <c r="H242" s="236"/>
      <c r="I242" s="236"/>
      <c r="J242" s="236"/>
      <c r="K242" s="234">
        <v>908.81</v>
      </c>
      <c r="L242" s="235" t="str">
        <f t="shared" si="245"/>
        <v>GLG-*VB18</v>
      </c>
      <c r="M242" s="236"/>
      <c r="N242" s="236"/>
      <c r="O242" s="236"/>
      <c r="P242" s="236"/>
      <c r="Q242" s="234">
        <v>908.81</v>
      </c>
      <c r="R242" s="235" t="str">
        <f t="shared" si="246"/>
        <v>MAW-*VB18</v>
      </c>
      <c r="S242" s="234">
        <v>908.81</v>
      </c>
      <c r="T242" s="235" t="str">
        <f t="shared" si="247"/>
        <v>MAG-*VB18</v>
      </c>
      <c r="U242" s="234">
        <v>908.81</v>
      </c>
      <c r="V242" s="235" t="str">
        <f t="shared" si="248"/>
        <v>MAB-*VB18</v>
      </c>
      <c r="W242" s="234">
        <v>908.81</v>
      </c>
      <c r="X242" s="235" t="str">
        <f t="shared" si="249"/>
        <v>GLB-*VB18</v>
      </c>
      <c r="Y242" s="236">
        <v>2.0</v>
      </c>
      <c r="Z242" s="236"/>
      <c r="AA242" s="162"/>
      <c r="AB242" s="162"/>
      <c r="AC242" s="162"/>
      <c r="AD242" s="162"/>
      <c r="AE242" s="162"/>
      <c r="AF242" s="162"/>
      <c r="AG242" s="162"/>
      <c r="AH242" s="162"/>
      <c r="AI242" s="162"/>
      <c r="AJ242" s="162"/>
      <c r="AK242" s="162"/>
      <c r="AL242" s="162"/>
      <c r="AM242" s="162"/>
    </row>
    <row r="243" ht="14.25" customHeight="1">
      <c r="A243" s="139"/>
      <c r="B243" s="234" t="s">
        <v>875</v>
      </c>
      <c r="C243" s="234">
        <v>1087.53</v>
      </c>
      <c r="D243" s="235" t="str">
        <f t="shared" si="244"/>
        <v>GLW-*VB24</v>
      </c>
      <c r="E243" s="236"/>
      <c r="F243" s="236"/>
      <c r="G243" s="236"/>
      <c r="H243" s="236"/>
      <c r="I243" s="236"/>
      <c r="J243" s="236"/>
      <c r="K243" s="234">
        <v>1087.53</v>
      </c>
      <c r="L243" s="235" t="str">
        <f t="shared" si="245"/>
        <v>GLG-*VB24</v>
      </c>
      <c r="M243" s="236"/>
      <c r="N243" s="236"/>
      <c r="O243" s="236"/>
      <c r="P243" s="236"/>
      <c r="Q243" s="234">
        <v>1087.53</v>
      </c>
      <c r="R243" s="235" t="str">
        <f t="shared" si="246"/>
        <v>MAW-*VB24</v>
      </c>
      <c r="S243" s="234">
        <v>1087.53</v>
      </c>
      <c r="T243" s="235" t="str">
        <f t="shared" si="247"/>
        <v>MAG-*VB24</v>
      </c>
      <c r="U243" s="234">
        <v>1087.53</v>
      </c>
      <c r="V243" s="235" t="str">
        <f t="shared" si="248"/>
        <v>MAB-*VB24</v>
      </c>
      <c r="W243" s="234">
        <v>1087.53</v>
      </c>
      <c r="X243" s="235" t="str">
        <f t="shared" si="249"/>
        <v>GLB-*VB24</v>
      </c>
      <c r="Y243" s="236">
        <v>3.0</v>
      </c>
      <c r="Z243" s="236"/>
      <c r="AA243" s="162"/>
      <c r="AB243" s="162"/>
      <c r="AC243" s="162"/>
      <c r="AD243" s="162"/>
      <c r="AE243" s="162"/>
      <c r="AF243" s="162"/>
      <c r="AG243" s="162"/>
      <c r="AH243" s="162"/>
      <c r="AI243" s="162"/>
      <c r="AJ243" s="162"/>
      <c r="AK243" s="162"/>
      <c r="AL243" s="162"/>
      <c r="AM243" s="162"/>
    </row>
    <row r="244" ht="14.25" customHeight="1">
      <c r="A244" s="139"/>
      <c r="B244" s="234" t="s">
        <v>876</v>
      </c>
      <c r="C244" s="234">
        <v>1254.44</v>
      </c>
      <c r="D244" s="235" t="str">
        <f t="shared" si="244"/>
        <v>GLW-*VB30</v>
      </c>
      <c r="E244" s="236"/>
      <c r="F244" s="236"/>
      <c r="G244" s="236"/>
      <c r="H244" s="236"/>
      <c r="I244" s="236"/>
      <c r="J244" s="236"/>
      <c r="K244" s="234">
        <v>1254.44</v>
      </c>
      <c r="L244" s="235" t="str">
        <f t="shared" si="245"/>
        <v>GLG-*VB30</v>
      </c>
      <c r="M244" s="236"/>
      <c r="N244" s="236"/>
      <c r="O244" s="236"/>
      <c r="P244" s="236"/>
      <c r="Q244" s="234">
        <v>1254.44</v>
      </c>
      <c r="R244" s="235" t="str">
        <f t="shared" si="246"/>
        <v>MAW-*VB30</v>
      </c>
      <c r="S244" s="234">
        <v>1254.44</v>
      </c>
      <c r="T244" s="235" t="str">
        <f t="shared" si="247"/>
        <v>MAG-*VB30</v>
      </c>
      <c r="U244" s="234">
        <v>1254.44</v>
      </c>
      <c r="V244" s="235" t="str">
        <f t="shared" si="248"/>
        <v>MAB-*VB30</v>
      </c>
      <c r="W244" s="234">
        <v>1254.44</v>
      </c>
      <c r="X244" s="235" t="str">
        <f t="shared" si="249"/>
        <v>GLB-*VB30</v>
      </c>
      <c r="Y244" s="236">
        <v>3.0</v>
      </c>
      <c r="Z244" s="236"/>
      <c r="AA244" s="162"/>
      <c r="AB244" s="162"/>
      <c r="AC244" s="162"/>
      <c r="AD244" s="162"/>
      <c r="AE244" s="162"/>
      <c r="AF244" s="162"/>
      <c r="AG244" s="162"/>
      <c r="AH244" s="162"/>
      <c r="AI244" s="162"/>
      <c r="AJ244" s="162"/>
      <c r="AK244" s="162"/>
      <c r="AL244" s="162"/>
      <c r="AM244" s="162"/>
    </row>
    <row r="245" ht="14.25" customHeight="1">
      <c r="A245" s="139"/>
      <c r="B245" s="234" t="s">
        <v>877</v>
      </c>
      <c r="C245" s="234">
        <v>716.42</v>
      </c>
      <c r="D245" s="235" t="str">
        <f t="shared" si="244"/>
        <v>GLW-*VSB21</v>
      </c>
      <c r="E245" s="236"/>
      <c r="F245" s="236"/>
      <c r="G245" s="236"/>
      <c r="H245" s="236"/>
      <c r="I245" s="236"/>
      <c r="J245" s="236"/>
      <c r="K245" s="234">
        <v>716.42</v>
      </c>
      <c r="L245" s="235" t="str">
        <f t="shared" si="245"/>
        <v>GLG-*VSB21</v>
      </c>
      <c r="M245" s="236"/>
      <c r="N245" s="236"/>
      <c r="O245" s="236"/>
      <c r="P245" s="236"/>
      <c r="Q245" s="234">
        <v>716.42</v>
      </c>
      <c r="R245" s="235" t="str">
        <f t="shared" si="246"/>
        <v>MAW-*VSB21</v>
      </c>
      <c r="S245" s="234">
        <v>716.42</v>
      </c>
      <c r="T245" s="235" t="str">
        <f t="shared" si="247"/>
        <v>MAG-*VSB21</v>
      </c>
      <c r="U245" s="234">
        <v>716.42</v>
      </c>
      <c r="V245" s="235" t="str">
        <f t="shared" si="248"/>
        <v>MAB-*VSB21</v>
      </c>
      <c r="W245" s="234">
        <v>716.42</v>
      </c>
      <c r="X245" s="235" t="str">
        <f t="shared" si="249"/>
        <v>GLB-*VSB21</v>
      </c>
      <c r="Y245" s="236">
        <v>1.0</v>
      </c>
      <c r="Z245" s="236"/>
      <c r="AA245" s="162"/>
      <c r="AB245" s="162"/>
      <c r="AC245" s="162"/>
      <c r="AD245" s="162"/>
      <c r="AE245" s="162"/>
      <c r="AF245" s="162"/>
      <c r="AG245" s="162"/>
      <c r="AH245" s="162"/>
      <c r="AI245" s="162"/>
      <c r="AJ245" s="162"/>
      <c r="AK245" s="162"/>
      <c r="AL245" s="162"/>
      <c r="AM245" s="162"/>
    </row>
    <row r="246" ht="14.25" customHeight="1">
      <c r="A246" s="139"/>
      <c r="B246" s="234" t="s">
        <v>878</v>
      </c>
      <c r="C246" s="234">
        <v>928.85</v>
      </c>
      <c r="D246" s="235" t="str">
        <f t="shared" si="244"/>
        <v>GLW-*VSB33</v>
      </c>
      <c r="E246" s="236"/>
      <c r="F246" s="236"/>
      <c r="G246" s="236"/>
      <c r="H246" s="236"/>
      <c r="I246" s="236"/>
      <c r="J246" s="236"/>
      <c r="K246" s="234">
        <v>928.85</v>
      </c>
      <c r="L246" s="235" t="str">
        <f t="shared" si="245"/>
        <v>GLG-*VSB33</v>
      </c>
      <c r="M246" s="239">
        <v>793.65</v>
      </c>
      <c r="N246" s="235" t="str">
        <f t="shared" ref="N246:N248" si="250">CONCATENATE("NAO-",B246)</f>
        <v>NAO-*VSB33</v>
      </c>
      <c r="O246" s="236"/>
      <c r="P246" s="236"/>
      <c r="Q246" s="234">
        <v>928.85</v>
      </c>
      <c r="R246" s="235" t="str">
        <f t="shared" si="246"/>
        <v>MAW-*VSB33</v>
      </c>
      <c r="S246" s="234">
        <v>928.85</v>
      </c>
      <c r="T246" s="235" t="str">
        <f t="shared" si="247"/>
        <v>MAG-*VSB33</v>
      </c>
      <c r="U246" s="234">
        <v>928.85</v>
      </c>
      <c r="V246" s="235" t="str">
        <f t="shared" si="248"/>
        <v>MAB-*VSB33</v>
      </c>
      <c r="W246" s="234">
        <v>928.85</v>
      </c>
      <c r="X246" s="235" t="str">
        <f t="shared" si="249"/>
        <v>GLB-*VSB33</v>
      </c>
      <c r="Y246" s="236">
        <v>2.0</v>
      </c>
      <c r="Z246" s="236"/>
      <c r="AA246" s="162"/>
      <c r="AB246" s="162"/>
      <c r="AC246" s="162"/>
      <c r="AD246" s="162"/>
      <c r="AE246" s="162"/>
      <c r="AF246" s="162"/>
      <c r="AG246" s="162"/>
      <c r="AH246" s="162"/>
      <c r="AI246" s="162"/>
      <c r="AJ246" s="162"/>
      <c r="AK246" s="162"/>
      <c r="AL246" s="162"/>
      <c r="AM246" s="162"/>
    </row>
    <row r="247" ht="14.25" customHeight="1">
      <c r="A247" s="139"/>
      <c r="B247" s="234" t="s">
        <v>879</v>
      </c>
      <c r="C247" s="234"/>
      <c r="D247" s="235" t="str">
        <f t="shared" si="244"/>
        <v>GLW-*VSB42</v>
      </c>
      <c r="E247" s="236"/>
      <c r="F247" s="236"/>
      <c r="G247" s="236"/>
      <c r="H247" s="236"/>
      <c r="I247" s="236"/>
      <c r="J247" s="236"/>
      <c r="K247" s="234"/>
      <c r="L247" s="237" t="str">
        <f t="shared" si="245"/>
        <v>GLG-*VSB42</v>
      </c>
      <c r="M247" s="235">
        <v>887.19</v>
      </c>
      <c r="N247" s="235" t="str">
        <f t="shared" si="250"/>
        <v>NAO-*VSB42</v>
      </c>
      <c r="O247" s="235">
        <v>887.19</v>
      </c>
      <c r="P247" s="235" t="str">
        <f t="shared" ref="P247:P248" si="251">CONCATENATE("WHO-",B247)</f>
        <v>WHO-*VSB42</v>
      </c>
      <c r="Q247" s="234"/>
      <c r="R247" s="235" t="str">
        <f t="shared" si="246"/>
        <v>MAW-*VSB42</v>
      </c>
      <c r="S247" s="234"/>
      <c r="T247" s="235" t="str">
        <f t="shared" si="247"/>
        <v>MAG-*VSB42</v>
      </c>
      <c r="U247" s="234"/>
      <c r="V247" s="235" t="str">
        <f t="shared" si="248"/>
        <v>MAB-*VSB42</v>
      </c>
      <c r="W247" s="234"/>
      <c r="X247" s="235" t="str">
        <f t="shared" si="249"/>
        <v>GLB-*VSB42</v>
      </c>
      <c r="Y247" s="236"/>
      <c r="Z247" s="236"/>
      <c r="AA247" s="162"/>
      <c r="AB247" s="162"/>
      <c r="AC247" s="162"/>
      <c r="AD247" s="162"/>
      <c r="AE247" s="162"/>
      <c r="AF247" s="162"/>
      <c r="AG247" s="162"/>
      <c r="AH247" s="162"/>
      <c r="AI247" s="162"/>
      <c r="AJ247" s="162"/>
      <c r="AK247" s="162"/>
      <c r="AL247" s="162"/>
      <c r="AM247" s="162"/>
    </row>
    <row r="248" ht="14.25" customHeight="1">
      <c r="A248" s="139"/>
      <c r="B248" s="234" t="s">
        <v>880</v>
      </c>
      <c r="C248" s="234"/>
      <c r="D248" s="235" t="str">
        <f t="shared" si="244"/>
        <v>GLW-*VSB48</v>
      </c>
      <c r="E248" s="236"/>
      <c r="F248" s="236"/>
      <c r="G248" s="236"/>
      <c r="H248" s="236"/>
      <c r="I248" s="236"/>
      <c r="J248" s="236"/>
      <c r="K248" s="234"/>
      <c r="L248" s="237" t="str">
        <f t="shared" si="245"/>
        <v>GLG-*VSB48</v>
      </c>
      <c r="M248" s="235">
        <v>1195.03</v>
      </c>
      <c r="N248" s="235" t="str">
        <f t="shared" si="250"/>
        <v>NAO-*VSB48</v>
      </c>
      <c r="O248" s="235">
        <v>1195.03</v>
      </c>
      <c r="P248" s="235" t="str">
        <f t="shared" si="251"/>
        <v>WHO-*VSB48</v>
      </c>
      <c r="Q248" s="234"/>
      <c r="R248" s="235" t="str">
        <f t="shared" si="246"/>
        <v>MAW-*VSB48</v>
      </c>
      <c r="S248" s="234"/>
      <c r="T248" s="235" t="str">
        <f t="shared" si="247"/>
        <v>MAG-*VSB48</v>
      </c>
      <c r="U248" s="234"/>
      <c r="V248" s="235" t="str">
        <f t="shared" si="248"/>
        <v>MAB-*VSB48</v>
      </c>
      <c r="W248" s="234"/>
      <c r="X248" s="235" t="str">
        <f t="shared" si="249"/>
        <v>GLB-*VSB48</v>
      </c>
      <c r="Y248" s="236"/>
      <c r="Z248" s="236"/>
      <c r="AA248" s="162"/>
      <c r="AB248" s="162"/>
      <c r="AC248" s="162"/>
      <c r="AD248" s="162"/>
      <c r="AE248" s="162"/>
      <c r="AF248" s="162"/>
      <c r="AG248" s="162"/>
      <c r="AH248" s="162"/>
      <c r="AI248" s="162"/>
      <c r="AJ248" s="162"/>
      <c r="AK248" s="162"/>
      <c r="AL248" s="162"/>
      <c r="AM248" s="162"/>
    </row>
    <row r="249" ht="14.25" customHeight="1">
      <c r="A249" s="139"/>
      <c r="B249" s="234" t="s">
        <v>881</v>
      </c>
      <c r="C249" s="234">
        <v>1335.06</v>
      </c>
      <c r="D249" s="235" t="str">
        <f t="shared" si="244"/>
        <v>GLW-*FVSB3323</v>
      </c>
      <c r="E249" s="236"/>
      <c r="F249" s="236"/>
      <c r="G249" s="236"/>
      <c r="H249" s="236"/>
      <c r="I249" s="236"/>
      <c r="J249" s="236"/>
      <c r="K249" s="234">
        <v>1335.06</v>
      </c>
      <c r="L249" s="235" t="str">
        <f t="shared" si="245"/>
        <v>GLG-*FVSB3323</v>
      </c>
      <c r="M249" s="236"/>
      <c r="N249" s="236"/>
      <c r="O249" s="236"/>
      <c r="P249" s="236"/>
      <c r="Q249" s="234">
        <v>1335.06</v>
      </c>
      <c r="R249" s="235" t="str">
        <f t="shared" si="246"/>
        <v>MAW-*FVSB3323</v>
      </c>
      <c r="S249" s="234">
        <v>1335.06</v>
      </c>
      <c r="T249" s="235" t="str">
        <f t="shared" si="247"/>
        <v>MAG-*FVSB3323</v>
      </c>
      <c r="U249" s="234">
        <v>1335.06</v>
      </c>
      <c r="V249" s="235" t="str">
        <f t="shared" si="248"/>
        <v>MAB-*FVSB3323</v>
      </c>
      <c r="W249" s="234">
        <v>1335.06</v>
      </c>
      <c r="X249" s="235" t="str">
        <f t="shared" si="249"/>
        <v>GLB-*FVSB3323</v>
      </c>
      <c r="Y249" s="236">
        <v>2.0</v>
      </c>
      <c r="Z249" s="236"/>
      <c r="AA249" s="162"/>
      <c r="AB249" s="162"/>
      <c r="AC249" s="162"/>
      <c r="AD249" s="162"/>
      <c r="AE249" s="162"/>
      <c r="AF249" s="162"/>
      <c r="AG249" s="162"/>
      <c r="AH249" s="162"/>
      <c r="AI249" s="162"/>
      <c r="AJ249" s="162"/>
      <c r="AK249" s="162"/>
      <c r="AL249" s="162"/>
      <c r="AM249" s="162"/>
    </row>
    <row r="250" ht="14.25" customHeight="1">
      <c r="A250" s="139"/>
      <c r="B250" s="234" t="s">
        <v>882</v>
      </c>
      <c r="C250" s="234">
        <v>1534.72</v>
      </c>
      <c r="D250" s="235" t="str">
        <f t="shared" si="244"/>
        <v>GLW-*FVSB3823</v>
      </c>
      <c r="E250" s="236"/>
      <c r="F250" s="236"/>
      <c r="G250" s="236"/>
      <c r="H250" s="236"/>
      <c r="I250" s="236"/>
      <c r="J250" s="236"/>
      <c r="K250" s="234">
        <v>1534.72</v>
      </c>
      <c r="L250" s="237" t="str">
        <f t="shared" si="245"/>
        <v>GLG-*FVSB3823</v>
      </c>
      <c r="M250" s="238">
        <v>829.39</v>
      </c>
      <c r="N250" s="235" t="str">
        <f>CONCATENATE("NAO-",B250)</f>
        <v>NAO-*FVSB3823</v>
      </c>
      <c r="O250" s="238">
        <v>829.39</v>
      </c>
      <c r="P250" s="235" t="str">
        <f>CONCATENATE("WHO-",B250)</f>
        <v>WHO-*FVSB3823</v>
      </c>
      <c r="Q250" s="234">
        <v>1534.72</v>
      </c>
      <c r="R250" s="235" t="str">
        <f t="shared" si="246"/>
        <v>MAW-*FVSB3823</v>
      </c>
      <c r="S250" s="234">
        <v>1534.72</v>
      </c>
      <c r="T250" s="235" t="str">
        <f t="shared" si="247"/>
        <v>MAG-*FVSB3823</v>
      </c>
      <c r="U250" s="234">
        <v>1534.72</v>
      </c>
      <c r="V250" s="235" t="str">
        <f t="shared" si="248"/>
        <v>MAB-*FVSB3823</v>
      </c>
      <c r="W250" s="234">
        <v>1534.72</v>
      </c>
      <c r="X250" s="235" t="str">
        <f t="shared" si="249"/>
        <v>GLB-*FVSB3823</v>
      </c>
      <c r="Y250" s="236">
        <v>2.0</v>
      </c>
      <c r="Z250" s="236"/>
      <c r="AA250" s="162"/>
      <c r="AB250" s="162"/>
      <c r="AC250" s="162"/>
      <c r="AD250" s="162"/>
      <c r="AE250" s="162"/>
      <c r="AF250" s="162"/>
      <c r="AG250" s="162"/>
      <c r="AH250" s="162"/>
      <c r="AI250" s="162"/>
      <c r="AJ250" s="162"/>
      <c r="AK250" s="162"/>
      <c r="AL250" s="162"/>
      <c r="AM250" s="162"/>
    </row>
    <row r="251" ht="14.25" customHeight="1">
      <c r="A251" s="139"/>
      <c r="B251" s="234" t="s">
        <v>883</v>
      </c>
      <c r="C251" s="234">
        <v>1869.94</v>
      </c>
      <c r="D251" s="235" t="str">
        <f t="shared" si="244"/>
        <v>GLW-*FVSB4218</v>
      </c>
      <c r="E251" s="236"/>
      <c r="F251" s="236"/>
      <c r="G251" s="236"/>
      <c r="H251" s="236"/>
      <c r="I251" s="236"/>
      <c r="J251" s="236"/>
      <c r="K251" s="234">
        <v>1869.94</v>
      </c>
      <c r="L251" s="235" t="str">
        <f t="shared" si="245"/>
        <v>GLG-*FVSB4218</v>
      </c>
      <c r="M251" s="236"/>
      <c r="N251" s="236"/>
      <c r="O251" s="236"/>
      <c r="P251" s="236"/>
      <c r="Q251" s="234">
        <v>1869.94</v>
      </c>
      <c r="R251" s="235" t="str">
        <f t="shared" si="246"/>
        <v>MAW-*FVSB4218</v>
      </c>
      <c r="S251" s="234">
        <v>1869.94</v>
      </c>
      <c r="T251" s="235" t="str">
        <f t="shared" si="247"/>
        <v>MAG-*FVSB4218</v>
      </c>
      <c r="U251" s="234">
        <v>1869.94</v>
      </c>
      <c r="V251" s="235" t="str">
        <f t="shared" si="248"/>
        <v>MAB-*FVSB4218</v>
      </c>
      <c r="W251" s="234">
        <v>1869.94</v>
      </c>
      <c r="X251" s="235" t="str">
        <f t="shared" si="249"/>
        <v>GLB-*FVSB4218</v>
      </c>
      <c r="Y251" s="236">
        <v>2.0</v>
      </c>
      <c r="Z251" s="236"/>
      <c r="AA251" s="162"/>
      <c r="AB251" s="162"/>
      <c r="AC251" s="162"/>
      <c r="AD251" s="162"/>
      <c r="AE251" s="162"/>
      <c r="AF251" s="162"/>
      <c r="AG251" s="162"/>
      <c r="AH251" s="162"/>
      <c r="AI251" s="162"/>
      <c r="AJ251" s="162"/>
      <c r="AK251" s="162"/>
      <c r="AL251" s="162"/>
      <c r="AM251" s="162"/>
    </row>
    <row r="252" ht="14.25" customHeight="1">
      <c r="A252" s="139"/>
      <c r="B252" s="234" t="s">
        <v>884</v>
      </c>
      <c r="C252" s="234">
        <v>1966.15</v>
      </c>
      <c r="D252" s="235" t="str">
        <f t="shared" si="244"/>
        <v>GLW-*FVSB4618</v>
      </c>
      <c r="E252" s="236"/>
      <c r="F252" s="236"/>
      <c r="G252" s="236"/>
      <c r="H252" s="236"/>
      <c r="I252" s="236"/>
      <c r="J252" s="236"/>
      <c r="K252" s="234">
        <v>1966.15</v>
      </c>
      <c r="L252" s="235" t="str">
        <f t="shared" si="245"/>
        <v>GLG-*FVSB4618</v>
      </c>
      <c r="M252" s="236"/>
      <c r="N252" s="236"/>
      <c r="O252" s="236"/>
      <c r="P252" s="236"/>
      <c r="Q252" s="234">
        <v>1966.15</v>
      </c>
      <c r="R252" s="235" t="str">
        <f t="shared" si="246"/>
        <v>MAW-*FVSB4618</v>
      </c>
      <c r="S252" s="234">
        <v>1966.15</v>
      </c>
      <c r="T252" s="235" t="str">
        <f t="shared" si="247"/>
        <v>MAG-*FVSB4618</v>
      </c>
      <c r="U252" s="234">
        <v>1966.15</v>
      </c>
      <c r="V252" s="235" t="str">
        <f t="shared" si="248"/>
        <v>MAB-*FVSB4618</v>
      </c>
      <c r="W252" s="234">
        <v>1966.15</v>
      </c>
      <c r="X252" s="235" t="str">
        <f t="shared" si="249"/>
        <v>GLB-*FVSB4618</v>
      </c>
      <c r="Y252" s="236">
        <v>2.0</v>
      </c>
      <c r="Z252" s="236"/>
      <c r="AA252" s="162"/>
      <c r="AB252" s="162"/>
      <c r="AC252" s="162"/>
      <c r="AD252" s="162"/>
      <c r="AE252" s="162"/>
      <c r="AF252" s="162"/>
      <c r="AG252" s="162"/>
      <c r="AH252" s="162"/>
      <c r="AI252" s="162"/>
      <c r="AJ252" s="162"/>
      <c r="AK252" s="162"/>
      <c r="AL252" s="162"/>
      <c r="AM252" s="162"/>
    </row>
    <row r="253" ht="14.25" customHeight="1">
      <c r="A253" s="139"/>
      <c r="B253" s="234" t="s">
        <v>885</v>
      </c>
      <c r="C253" s="234">
        <v>2341.98</v>
      </c>
      <c r="D253" s="235" t="str">
        <f t="shared" si="244"/>
        <v>GLW-*FVSB5423</v>
      </c>
      <c r="E253" s="236"/>
      <c r="F253" s="236"/>
      <c r="G253" s="236"/>
      <c r="H253" s="236"/>
      <c r="I253" s="236"/>
      <c r="J253" s="236"/>
      <c r="K253" s="234">
        <v>2341.98</v>
      </c>
      <c r="L253" s="235" t="str">
        <f t="shared" si="245"/>
        <v>GLG-*FVSB5423</v>
      </c>
      <c r="M253" s="236"/>
      <c r="N253" s="236"/>
      <c r="O253" s="236"/>
      <c r="P253" s="236"/>
      <c r="Q253" s="234">
        <v>2341.98</v>
      </c>
      <c r="R253" s="235" t="str">
        <f t="shared" si="246"/>
        <v>MAW-*FVSB5423</v>
      </c>
      <c r="S253" s="234">
        <v>2341.98</v>
      </c>
      <c r="T253" s="235" t="str">
        <f t="shared" si="247"/>
        <v>MAG-*FVSB5423</v>
      </c>
      <c r="U253" s="234">
        <v>2341.98</v>
      </c>
      <c r="V253" s="235" t="str">
        <f t="shared" si="248"/>
        <v>MAB-*FVSB5423</v>
      </c>
      <c r="W253" s="234">
        <v>2341.98</v>
      </c>
      <c r="X253" s="235" t="str">
        <f t="shared" si="249"/>
        <v>GLB-*FVSB5423</v>
      </c>
      <c r="Y253" s="245">
        <v>4.0</v>
      </c>
      <c r="Z253" s="236" t="s">
        <v>886</v>
      </c>
      <c r="AA253" s="162"/>
      <c r="AB253" s="162"/>
      <c r="AC253" s="162"/>
      <c r="AD253" s="162"/>
      <c r="AE253" s="162"/>
      <c r="AF253" s="162"/>
      <c r="AG253" s="162"/>
      <c r="AH253" s="162"/>
      <c r="AI253" s="162"/>
      <c r="AJ253" s="162"/>
      <c r="AK253" s="162"/>
      <c r="AL253" s="162"/>
      <c r="AM253" s="162"/>
    </row>
    <row r="254" ht="14.25" customHeight="1">
      <c r="A254" s="139"/>
      <c r="B254" s="234" t="s">
        <v>887</v>
      </c>
      <c r="C254" s="234">
        <v>1857.69</v>
      </c>
      <c r="D254" s="235" t="str">
        <f t="shared" si="244"/>
        <v>GLW-*FVSB6817</v>
      </c>
      <c r="E254" s="236"/>
      <c r="F254" s="236"/>
      <c r="G254" s="236"/>
      <c r="H254" s="236"/>
      <c r="I254" s="236"/>
      <c r="J254" s="236"/>
      <c r="K254" s="234">
        <v>1857.69</v>
      </c>
      <c r="L254" s="237" t="str">
        <f t="shared" si="245"/>
        <v>GLG-*FVSB6817</v>
      </c>
      <c r="M254" s="238">
        <v>1423.83</v>
      </c>
      <c r="N254" s="235" t="str">
        <f t="shared" ref="N254:N255" si="252">CONCATENATE("NAO-",B254)</f>
        <v>NAO-*FVSB6817</v>
      </c>
      <c r="O254" s="238">
        <v>1423.83</v>
      </c>
      <c r="P254" s="235" t="str">
        <f t="shared" ref="P254:P255" si="253">CONCATENATE("WHO-",B254)</f>
        <v>WHO-*FVSB6817</v>
      </c>
      <c r="Q254" s="234">
        <v>1857.69</v>
      </c>
      <c r="R254" s="235" t="str">
        <f t="shared" si="246"/>
        <v>MAW-*FVSB6817</v>
      </c>
      <c r="S254" s="234">
        <v>1857.69</v>
      </c>
      <c r="T254" s="235" t="str">
        <f t="shared" si="247"/>
        <v>MAG-*FVSB6817</v>
      </c>
      <c r="U254" s="234">
        <v>1857.69</v>
      </c>
      <c r="V254" s="235" t="str">
        <f t="shared" si="248"/>
        <v>MAB-*FVSB6817</v>
      </c>
      <c r="W254" s="234">
        <v>1857.69</v>
      </c>
      <c r="X254" s="235" t="str">
        <f t="shared" si="249"/>
        <v>GLB-*FVSB6817</v>
      </c>
      <c r="Y254" s="245">
        <v>4.0</v>
      </c>
      <c r="Z254" s="236" t="s">
        <v>886</v>
      </c>
      <c r="AA254" s="162"/>
      <c r="AB254" s="162"/>
      <c r="AC254" s="162"/>
      <c r="AD254" s="162"/>
      <c r="AE254" s="162"/>
      <c r="AF254" s="162"/>
      <c r="AG254" s="162"/>
      <c r="AH254" s="162"/>
      <c r="AI254" s="162"/>
      <c r="AJ254" s="162"/>
      <c r="AK254" s="162"/>
      <c r="AL254" s="162"/>
      <c r="AM254" s="162"/>
    </row>
    <row r="255" ht="14.25" customHeight="1">
      <c r="A255" s="139"/>
      <c r="B255" s="234" t="s">
        <v>888</v>
      </c>
      <c r="C255" s="234">
        <v>1857.69</v>
      </c>
      <c r="D255" s="235" t="str">
        <f t="shared" si="244"/>
        <v>GLW-*FVSB7018</v>
      </c>
      <c r="E255" s="236"/>
      <c r="F255" s="236"/>
      <c r="G255" s="236"/>
      <c r="H255" s="236"/>
      <c r="I255" s="236"/>
      <c r="J255" s="236"/>
      <c r="K255" s="234">
        <v>1857.69</v>
      </c>
      <c r="L255" s="237" t="str">
        <f t="shared" si="245"/>
        <v>GLG-*FVSB7018</v>
      </c>
      <c r="M255" s="238">
        <v>1500.04</v>
      </c>
      <c r="N255" s="235" t="str">
        <f t="shared" si="252"/>
        <v>NAO-*FVSB7018</v>
      </c>
      <c r="O255" s="238">
        <v>1500.04</v>
      </c>
      <c r="P255" s="235" t="str">
        <f t="shared" si="253"/>
        <v>WHO-*FVSB7018</v>
      </c>
      <c r="Q255" s="234">
        <v>1857.69</v>
      </c>
      <c r="R255" s="235" t="str">
        <f t="shared" si="246"/>
        <v>MAW-*FVSB7018</v>
      </c>
      <c r="S255" s="234">
        <v>1857.69</v>
      </c>
      <c r="T255" s="235" t="str">
        <f t="shared" si="247"/>
        <v>MAG-*FVSB7018</v>
      </c>
      <c r="U255" s="234">
        <v>1857.69</v>
      </c>
      <c r="V255" s="235" t="str">
        <f t="shared" si="248"/>
        <v>MAB-*FVSB7018</v>
      </c>
      <c r="W255" s="234">
        <v>1857.69</v>
      </c>
      <c r="X255" s="235" t="str">
        <f t="shared" si="249"/>
        <v>GLB-*FVSB7018</v>
      </c>
      <c r="Y255" s="245">
        <v>4.0</v>
      </c>
      <c r="Z255" s="236" t="s">
        <v>886</v>
      </c>
      <c r="AA255" s="162"/>
      <c r="AB255" s="162"/>
      <c r="AC255" s="162"/>
      <c r="AD255" s="162"/>
      <c r="AE255" s="162"/>
      <c r="AF255" s="162"/>
      <c r="AG255" s="162"/>
      <c r="AH255" s="162"/>
      <c r="AI255" s="162"/>
      <c r="AJ255" s="162"/>
      <c r="AK255" s="162"/>
      <c r="AL255" s="162"/>
      <c r="AM255" s="162"/>
    </row>
    <row r="256" ht="14.25" customHeight="1">
      <c r="A256" s="139"/>
      <c r="B256" s="234" t="s">
        <v>889</v>
      </c>
      <c r="C256" s="234">
        <v>3001.22</v>
      </c>
      <c r="D256" s="235" t="str">
        <f t="shared" si="244"/>
        <v>GLW-*FVSB8520</v>
      </c>
      <c r="E256" s="236"/>
      <c r="F256" s="236"/>
      <c r="G256" s="236"/>
      <c r="H256" s="236"/>
      <c r="I256" s="236"/>
      <c r="J256" s="236"/>
      <c r="K256" s="234">
        <v>3001.22</v>
      </c>
      <c r="L256" s="235" t="str">
        <f t="shared" si="245"/>
        <v>GLG-*FVSB8520</v>
      </c>
      <c r="M256" s="236"/>
      <c r="N256" s="236"/>
      <c r="O256" s="236"/>
      <c r="P256" s="236"/>
      <c r="Q256" s="234">
        <v>3001.22</v>
      </c>
      <c r="R256" s="235" t="str">
        <f t="shared" si="246"/>
        <v>MAW-*FVSB8520</v>
      </c>
      <c r="S256" s="234">
        <v>3001.22</v>
      </c>
      <c r="T256" s="235" t="str">
        <f t="shared" si="247"/>
        <v>MAG-*FVSB8520</v>
      </c>
      <c r="U256" s="234">
        <v>3001.22</v>
      </c>
      <c r="V256" s="235" t="str">
        <f t="shared" si="248"/>
        <v>MAB-*FVSB8520</v>
      </c>
      <c r="W256" s="234">
        <v>3001.22</v>
      </c>
      <c r="X256" s="235" t="str">
        <f t="shared" si="249"/>
        <v>GLB-*FVSB8520</v>
      </c>
      <c r="Y256" s="245">
        <v>4.0</v>
      </c>
      <c r="Z256" s="236" t="s">
        <v>886</v>
      </c>
      <c r="AA256" s="162"/>
      <c r="AB256" s="162"/>
      <c r="AC256" s="162"/>
      <c r="AD256" s="162"/>
      <c r="AE256" s="162"/>
      <c r="AF256" s="162"/>
      <c r="AG256" s="162"/>
      <c r="AH256" s="162"/>
      <c r="AI256" s="162"/>
      <c r="AJ256" s="162"/>
      <c r="AK256" s="162"/>
      <c r="AL256" s="162"/>
      <c r="AM256" s="162"/>
    </row>
    <row r="257" ht="14.25" customHeight="1">
      <c r="A257" s="230" t="s">
        <v>890</v>
      </c>
      <c r="B257" s="241"/>
      <c r="C257" s="234"/>
      <c r="D257" s="235"/>
      <c r="E257" s="236"/>
      <c r="F257" s="236"/>
      <c r="G257" s="236"/>
      <c r="H257" s="236"/>
      <c r="I257" s="236"/>
      <c r="J257" s="236"/>
      <c r="K257" s="234"/>
      <c r="L257" s="235"/>
      <c r="M257" s="236"/>
      <c r="N257" s="236"/>
      <c r="O257" s="236"/>
      <c r="P257" s="236"/>
      <c r="Q257" s="234"/>
      <c r="R257" s="235"/>
      <c r="S257" s="234"/>
      <c r="T257" s="235"/>
      <c r="U257" s="234"/>
      <c r="V257" s="235"/>
      <c r="W257" s="234"/>
      <c r="X257" s="235"/>
      <c r="Y257" s="236"/>
      <c r="Z257" s="236"/>
      <c r="AA257" s="162"/>
      <c r="AB257" s="162"/>
      <c r="AC257" s="162"/>
      <c r="AD257" s="162"/>
      <c r="AE257" s="162"/>
      <c r="AF257" s="162"/>
      <c r="AG257" s="162"/>
      <c r="AH257" s="162"/>
      <c r="AI257" s="162"/>
      <c r="AJ257" s="162"/>
      <c r="AK257" s="162"/>
      <c r="AL257" s="162"/>
      <c r="AM257" s="162"/>
    </row>
    <row r="258" ht="14.25" customHeight="1">
      <c r="A258" s="139"/>
      <c r="B258" s="234" t="s">
        <v>891</v>
      </c>
      <c r="C258" s="234">
        <v>707.78</v>
      </c>
      <c r="D258" s="235" t="str">
        <f t="shared" ref="D258:D268" si="254">CONCATENATE("GLW-",B258)</f>
        <v>GLW-*B09</v>
      </c>
      <c r="E258" s="236"/>
      <c r="F258" s="236"/>
      <c r="G258" s="236"/>
      <c r="H258" s="236"/>
      <c r="I258" s="236"/>
      <c r="J258" s="236"/>
      <c r="K258" s="234">
        <v>707.78</v>
      </c>
      <c r="L258" s="235" t="str">
        <f t="shared" ref="L258:L268" si="255">CONCATENATE("GLG-",B258)</f>
        <v>GLG-*B09</v>
      </c>
      <c r="M258" s="236"/>
      <c r="N258" s="236"/>
      <c r="O258" s="236"/>
      <c r="P258" s="236"/>
      <c r="Q258" s="234">
        <v>707.78</v>
      </c>
      <c r="R258" s="235" t="str">
        <f t="shared" ref="R258:R268" si="256">CONCATENATE("MAW-",B258)</f>
        <v>MAW-*B09</v>
      </c>
      <c r="S258" s="234">
        <v>707.78</v>
      </c>
      <c r="T258" s="235" t="str">
        <f t="shared" ref="T258:T268" si="257">CONCATENATE("MAG-",B258)</f>
        <v>MAG-*B09</v>
      </c>
      <c r="U258" s="234">
        <v>707.78</v>
      </c>
      <c r="V258" s="235" t="str">
        <f t="shared" ref="V258:V268" si="258">CONCATENATE("MAB-",B258)</f>
        <v>MAB-*B09</v>
      </c>
      <c r="W258" s="234">
        <v>707.78</v>
      </c>
      <c r="X258" s="235" t="str">
        <f t="shared" ref="X258:X268" si="259">CONCATENATE("GLB-",B258)</f>
        <v>GLB-*B09</v>
      </c>
      <c r="Y258" s="236">
        <v>2.0</v>
      </c>
      <c r="Z258" s="236"/>
      <c r="AA258" s="162"/>
      <c r="AB258" s="162"/>
      <c r="AC258" s="162"/>
      <c r="AD258" s="162"/>
      <c r="AE258" s="162"/>
      <c r="AF258" s="162"/>
      <c r="AG258" s="162"/>
      <c r="AH258" s="162"/>
      <c r="AI258" s="162"/>
      <c r="AJ258" s="162"/>
      <c r="AK258" s="162"/>
      <c r="AL258" s="162"/>
      <c r="AM258" s="162"/>
    </row>
    <row r="259" ht="14.25" customHeight="1">
      <c r="A259" s="139"/>
      <c r="B259" s="234" t="s">
        <v>892</v>
      </c>
      <c r="C259" s="234">
        <v>1693.45</v>
      </c>
      <c r="D259" s="235" t="str">
        <f t="shared" si="254"/>
        <v>GLW-*B42</v>
      </c>
      <c r="E259" s="236"/>
      <c r="F259" s="236"/>
      <c r="G259" s="236"/>
      <c r="H259" s="236"/>
      <c r="I259" s="235">
        <v>1638.71</v>
      </c>
      <c r="J259" s="235" t="str">
        <f>CONCATENATE("WEO-",B259)</f>
        <v>WEO-*B42</v>
      </c>
      <c r="K259" s="234">
        <v>1693.45</v>
      </c>
      <c r="L259" s="235" t="str">
        <f t="shared" si="255"/>
        <v>GLG-*B42</v>
      </c>
      <c r="M259" s="236"/>
      <c r="N259" s="236"/>
      <c r="O259" s="236"/>
      <c r="P259" s="236"/>
      <c r="Q259" s="234">
        <v>1693.45</v>
      </c>
      <c r="R259" s="235" t="str">
        <f t="shared" si="256"/>
        <v>MAW-*B42</v>
      </c>
      <c r="S259" s="234">
        <v>1693.45</v>
      </c>
      <c r="T259" s="235" t="str">
        <f t="shared" si="257"/>
        <v>MAG-*B42</v>
      </c>
      <c r="U259" s="234">
        <v>1693.45</v>
      </c>
      <c r="V259" s="235" t="str">
        <f t="shared" si="258"/>
        <v>MAB-*B42</v>
      </c>
      <c r="W259" s="234">
        <v>1693.45</v>
      </c>
      <c r="X259" s="235" t="str">
        <f t="shared" si="259"/>
        <v>GLB-*B42</v>
      </c>
      <c r="Y259" s="236">
        <v>4.0</v>
      </c>
      <c r="Z259" s="236"/>
      <c r="AA259" s="162"/>
      <c r="AB259" s="162"/>
      <c r="AC259" s="162"/>
      <c r="AD259" s="162"/>
      <c r="AE259" s="162"/>
      <c r="AF259" s="162"/>
      <c r="AG259" s="162"/>
      <c r="AH259" s="162"/>
      <c r="AI259" s="162"/>
      <c r="AJ259" s="162"/>
      <c r="AK259" s="162"/>
      <c r="AL259" s="162"/>
      <c r="AM259" s="162"/>
    </row>
    <row r="260" ht="14.25" customHeight="1">
      <c r="A260" s="139"/>
      <c r="B260" s="234" t="s">
        <v>893</v>
      </c>
      <c r="C260" s="234">
        <v>1574.4</v>
      </c>
      <c r="D260" s="235" t="str">
        <f t="shared" si="254"/>
        <v>GLW-*B39</v>
      </c>
      <c r="E260" s="236"/>
      <c r="F260" s="236"/>
      <c r="G260" s="236"/>
      <c r="H260" s="236"/>
      <c r="I260" s="236"/>
      <c r="J260" s="236"/>
      <c r="K260" s="234">
        <v>1574.4</v>
      </c>
      <c r="L260" s="235" t="str">
        <f t="shared" si="255"/>
        <v>GLG-*B39</v>
      </c>
      <c r="M260" s="236"/>
      <c r="N260" s="236"/>
      <c r="O260" s="236"/>
      <c r="P260" s="236"/>
      <c r="Q260" s="234">
        <v>1574.4</v>
      </c>
      <c r="R260" s="235" t="str">
        <f t="shared" si="256"/>
        <v>MAW-*B39</v>
      </c>
      <c r="S260" s="234">
        <v>1574.4</v>
      </c>
      <c r="T260" s="235" t="str">
        <f t="shared" si="257"/>
        <v>MAG-*B39</v>
      </c>
      <c r="U260" s="234">
        <v>1574.4</v>
      </c>
      <c r="V260" s="235" t="str">
        <f t="shared" si="258"/>
        <v>MAB-*B39</v>
      </c>
      <c r="W260" s="234">
        <v>1574.4</v>
      </c>
      <c r="X260" s="235" t="str">
        <f t="shared" si="259"/>
        <v>GLB-*B39</v>
      </c>
      <c r="Y260" s="236">
        <v>4.0</v>
      </c>
      <c r="Z260" s="236"/>
      <c r="AA260" s="162"/>
      <c r="AB260" s="162"/>
      <c r="AC260" s="162"/>
      <c r="AD260" s="162"/>
      <c r="AE260" s="162"/>
      <c r="AF260" s="162"/>
      <c r="AG260" s="162"/>
      <c r="AH260" s="162"/>
      <c r="AI260" s="162"/>
      <c r="AJ260" s="162"/>
      <c r="AK260" s="162"/>
      <c r="AL260" s="162"/>
      <c r="AM260" s="162"/>
    </row>
    <row r="261" ht="14.25" customHeight="1">
      <c r="A261" s="139"/>
      <c r="B261" s="234" t="s">
        <v>894</v>
      </c>
      <c r="C261" s="234">
        <v>1931.54</v>
      </c>
      <c r="D261" s="235" t="str">
        <f t="shared" si="254"/>
        <v>GLW-*B48</v>
      </c>
      <c r="E261" s="236"/>
      <c r="F261" s="236"/>
      <c r="G261" s="236"/>
      <c r="H261" s="236"/>
      <c r="I261" s="236"/>
      <c r="J261" s="236"/>
      <c r="K261" s="234">
        <v>1931.54</v>
      </c>
      <c r="L261" s="237" t="str">
        <f t="shared" si="255"/>
        <v>GLG-*B48</v>
      </c>
      <c r="M261" s="235">
        <v>1937.25</v>
      </c>
      <c r="N261" s="235" t="str">
        <f>CONCATENATE("NAO-",B261)</f>
        <v>NAO-*B48</v>
      </c>
      <c r="O261" s="235">
        <v>1937.25</v>
      </c>
      <c r="P261" s="235" t="str">
        <f>CONCATENATE("WHO-",B261)</f>
        <v>WHO-*B48</v>
      </c>
      <c r="Q261" s="234">
        <v>1931.54</v>
      </c>
      <c r="R261" s="235" t="str">
        <f t="shared" si="256"/>
        <v>MAW-*B48</v>
      </c>
      <c r="S261" s="234">
        <v>1931.54</v>
      </c>
      <c r="T261" s="235" t="str">
        <f t="shared" si="257"/>
        <v>MAG-*B48</v>
      </c>
      <c r="U261" s="234">
        <v>1931.54</v>
      </c>
      <c r="V261" s="235" t="str">
        <f t="shared" si="258"/>
        <v>MAB-*B48</v>
      </c>
      <c r="W261" s="234">
        <v>1931.54</v>
      </c>
      <c r="X261" s="235" t="str">
        <f t="shared" si="259"/>
        <v>GLB-*B48</v>
      </c>
      <c r="Y261" s="236">
        <v>4.0</v>
      </c>
      <c r="Z261" s="236"/>
      <c r="AA261" s="162"/>
      <c r="AB261" s="162"/>
      <c r="AC261" s="162"/>
      <c r="AD261" s="162"/>
      <c r="AE261" s="162"/>
      <c r="AF261" s="162"/>
      <c r="AG261" s="162"/>
      <c r="AH261" s="162"/>
      <c r="AI261" s="162"/>
      <c r="AJ261" s="162"/>
      <c r="AK261" s="162"/>
      <c r="AL261" s="162"/>
      <c r="AM261" s="162"/>
    </row>
    <row r="262" ht="14.25" customHeight="1">
      <c r="A262" s="139"/>
      <c r="B262" s="234" t="s">
        <v>895</v>
      </c>
      <c r="C262" s="234">
        <v>1358.5</v>
      </c>
      <c r="D262" s="235" t="str">
        <f t="shared" si="254"/>
        <v>GLW-*BTC15</v>
      </c>
      <c r="E262" s="236"/>
      <c r="F262" s="236"/>
      <c r="G262" s="236"/>
      <c r="H262" s="236"/>
      <c r="I262" s="236"/>
      <c r="J262" s="236"/>
      <c r="K262" s="234">
        <v>1358.5</v>
      </c>
      <c r="L262" s="235" t="str">
        <f t="shared" si="255"/>
        <v>GLG-*BTC15</v>
      </c>
      <c r="M262" s="236"/>
      <c r="N262" s="236"/>
      <c r="O262" s="236"/>
      <c r="P262" s="236"/>
      <c r="Q262" s="234">
        <v>1358.5</v>
      </c>
      <c r="R262" s="235" t="str">
        <f t="shared" si="256"/>
        <v>MAW-*BTC15</v>
      </c>
      <c r="S262" s="234">
        <v>1358.5</v>
      </c>
      <c r="T262" s="235" t="str">
        <f t="shared" si="257"/>
        <v>MAG-*BTC15</v>
      </c>
      <c r="U262" s="234">
        <v>1358.5</v>
      </c>
      <c r="V262" s="235" t="str">
        <f t="shared" si="258"/>
        <v>MAB-*BTC15</v>
      </c>
      <c r="W262" s="234">
        <v>1358.5</v>
      </c>
      <c r="X262" s="235" t="str">
        <f t="shared" si="259"/>
        <v>GLB-*BTC15</v>
      </c>
      <c r="Y262" s="236">
        <v>2.0</v>
      </c>
      <c r="Z262" s="236"/>
      <c r="AA262" s="162"/>
      <c r="AB262" s="162"/>
      <c r="AC262" s="162"/>
      <c r="AD262" s="162"/>
      <c r="AE262" s="162"/>
      <c r="AF262" s="162"/>
      <c r="AG262" s="162"/>
      <c r="AH262" s="162"/>
      <c r="AI262" s="162"/>
      <c r="AJ262" s="162"/>
      <c r="AK262" s="162"/>
      <c r="AL262" s="162"/>
      <c r="AM262" s="162"/>
    </row>
    <row r="263" ht="14.25" customHeight="1">
      <c r="A263" s="139"/>
      <c r="B263" s="234" t="s">
        <v>896</v>
      </c>
      <c r="C263" s="234">
        <v>1941.97</v>
      </c>
      <c r="D263" s="235" t="str">
        <f t="shared" si="254"/>
        <v>GLW-*BTC21</v>
      </c>
      <c r="E263" s="236"/>
      <c r="F263" s="236"/>
      <c r="G263" s="236"/>
      <c r="H263" s="236"/>
      <c r="I263" s="236"/>
      <c r="J263" s="236"/>
      <c r="K263" s="234">
        <v>1941.97</v>
      </c>
      <c r="L263" s="235" t="str">
        <f t="shared" si="255"/>
        <v>GLG-*BTC21</v>
      </c>
      <c r="M263" s="236"/>
      <c r="N263" s="236"/>
      <c r="O263" s="236"/>
      <c r="P263" s="236"/>
      <c r="Q263" s="234">
        <v>1941.97</v>
      </c>
      <c r="R263" s="235" t="str">
        <f t="shared" si="256"/>
        <v>MAW-*BTC21</v>
      </c>
      <c r="S263" s="234">
        <v>1941.97</v>
      </c>
      <c r="T263" s="235" t="str">
        <f t="shared" si="257"/>
        <v>MAG-*BTC21</v>
      </c>
      <c r="U263" s="234">
        <v>1941.97</v>
      </c>
      <c r="V263" s="235" t="str">
        <f t="shared" si="258"/>
        <v>MAB-*BTC21</v>
      </c>
      <c r="W263" s="234">
        <v>1941.97</v>
      </c>
      <c r="X263" s="235" t="str">
        <f t="shared" si="259"/>
        <v>GLB-*BTC21</v>
      </c>
      <c r="Y263" s="236">
        <v>2.0</v>
      </c>
      <c r="Z263" s="236"/>
      <c r="AA263" s="162"/>
      <c r="AB263" s="162"/>
      <c r="AC263" s="162"/>
      <c r="AD263" s="162"/>
      <c r="AE263" s="162"/>
      <c r="AF263" s="162"/>
      <c r="AG263" s="162"/>
      <c r="AH263" s="162"/>
      <c r="AI263" s="162"/>
      <c r="AJ263" s="162"/>
      <c r="AK263" s="162"/>
      <c r="AL263" s="162"/>
      <c r="AM263" s="162"/>
    </row>
    <row r="264" ht="14.25" customHeight="1">
      <c r="A264" s="139"/>
      <c r="B264" s="234" t="s">
        <v>897</v>
      </c>
      <c r="C264" s="234"/>
      <c r="D264" s="235" t="str">
        <f t="shared" si="254"/>
        <v>GLW-*BTC24</v>
      </c>
      <c r="E264" s="236"/>
      <c r="F264" s="236"/>
      <c r="G264" s="236"/>
      <c r="H264" s="236"/>
      <c r="I264" s="236"/>
      <c r="J264" s="236"/>
      <c r="K264" s="234"/>
      <c r="L264" s="237" t="str">
        <f t="shared" si="255"/>
        <v>GLG-*BTC24</v>
      </c>
      <c r="M264" s="235">
        <v>1762.28</v>
      </c>
      <c r="N264" s="235" t="str">
        <f>CONCATENATE("NAO-",B264)</f>
        <v>NAO-*BTC24</v>
      </c>
      <c r="O264" s="235">
        <v>1762.28</v>
      </c>
      <c r="P264" s="235" t="str">
        <f>CONCATENATE("WHO-",B264)</f>
        <v>WHO-*BTC24</v>
      </c>
      <c r="Q264" s="234"/>
      <c r="R264" s="235" t="str">
        <f t="shared" si="256"/>
        <v>MAW-*BTC24</v>
      </c>
      <c r="S264" s="234"/>
      <c r="T264" s="235" t="str">
        <f t="shared" si="257"/>
        <v>MAG-*BTC24</v>
      </c>
      <c r="U264" s="234"/>
      <c r="V264" s="235" t="str">
        <f t="shared" si="258"/>
        <v>MAB-*BTC24</v>
      </c>
      <c r="W264" s="234"/>
      <c r="X264" s="235" t="str">
        <f t="shared" si="259"/>
        <v>GLB-*BTC24</v>
      </c>
      <c r="Y264" s="236"/>
      <c r="Z264" s="236"/>
      <c r="AA264" s="162"/>
      <c r="AB264" s="162"/>
      <c r="AC264" s="162"/>
      <c r="AD264" s="162"/>
      <c r="AE264" s="162"/>
      <c r="AF264" s="162"/>
      <c r="AG264" s="162"/>
      <c r="AH264" s="162"/>
      <c r="AI264" s="162"/>
      <c r="AJ264" s="162"/>
      <c r="AK264" s="162"/>
      <c r="AL264" s="162"/>
      <c r="AM264" s="162"/>
    </row>
    <row r="265" ht="14.25" customHeight="1">
      <c r="A265" s="139"/>
      <c r="B265" s="234" t="s">
        <v>898</v>
      </c>
      <c r="C265" s="234">
        <v>1087.53</v>
      </c>
      <c r="D265" s="235" t="str">
        <f t="shared" si="254"/>
        <v>GLW-*SB24</v>
      </c>
      <c r="E265" s="236"/>
      <c r="F265" s="236"/>
      <c r="G265" s="236"/>
      <c r="H265" s="236"/>
      <c r="I265" s="236"/>
      <c r="J265" s="236"/>
      <c r="K265" s="234">
        <v>1087.53</v>
      </c>
      <c r="L265" s="235" t="str">
        <f t="shared" si="255"/>
        <v>GLG-*SB24</v>
      </c>
      <c r="M265" s="236"/>
      <c r="N265" s="236"/>
      <c r="O265" s="236"/>
      <c r="P265" s="236"/>
      <c r="Q265" s="234">
        <v>1087.53</v>
      </c>
      <c r="R265" s="235" t="str">
        <f t="shared" si="256"/>
        <v>MAW-*SB24</v>
      </c>
      <c r="S265" s="234">
        <v>1087.53</v>
      </c>
      <c r="T265" s="235" t="str">
        <f t="shared" si="257"/>
        <v>MAG-*SB24</v>
      </c>
      <c r="U265" s="234">
        <v>1087.53</v>
      </c>
      <c r="V265" s="235" t="str">
        <f t="shared" si="258"/>
        <v>MAB-*SB24</v>
      </c>
      <c r="W265" s="234">
        <v>1087.53</v>
      </c>
      <c r="X265" s="235" t="str">
        <f t="shared" si="259"/>
        <v>GLB-*SB24</v>
      </c>
      <c r="Y265" s="236">
        <v>2.0</v>
      </c>
      <c r="Z265" s="236"/>
      <c r="AA265" s="162"/>
      <c r="AB265" s="162"/>
      <c r="AC265" s="162"/>
      <c r="AD265" s="162"/>
      <c r="AE265" s="162"/>
      <c r="AF265" s="162"/>
      <c r="AG265" s="162"/>
      <c r="AH265" s="162"/>
      <c r="AI265" s="162"/>
      <c r="AJ265" s="162"/>
      <c r="AK265" s="162"/>
      <c r="AL265" s="162"/>
      <c r="AM265" s="162"/>
    </row>
    <row r="266" ht="14.25" customHeight="1">
      <c r="A266" s="139"/>
      <c r="B266" s="234" t="s">
        <v>899</v>
      </c>
      <c r="C266" s="234">
        <v>1286.07</v>
      </c>
      <c r="D266" s="235" t="str">
        <f t="shared" si="254"/>
        <v>GLW-*BMC21</v>
      </c>
      <c r="E266" s="236"/>
      <c r="F266" s="236"/>
      <c r="G266" s="236"/>
      <c r="H266" s="236"/>
      <c r="I266" s="236"/>
      <c r="J266" s="236"/>
      <c r="K266" s="234">
        <v>1286.07</v>
      </c>
      <c r="L266" s="235" t="str">
        <f t="shared" si="255"/>
        <v>GLG-*BMC21</v>
      </c>
      <c r="M266" s="236"/>
      <c r="N266" s="236"/>
      <c r="O266" s="236"/>
      <c r="P266" s="236"/>
      <c r="Q266" s="234">
        <v>1286.07</v>
      </c>
      <c r="R266" s="235" t="str">
        <f t="shared" si="256"/>
        <v>MAW-*BMC21</v>
      </c>
      <c r="S266" s="234">
        <v>1286.07</v>
      </c>
      <c r="T266" s="235" t="str">
        <f t="shared" si="257"/>
        <v>MAG-*BMC21</v>
      </c>
      <c r="U266" s="234">
        <v>1286.07</v>
      </c>
      <c r="V266" s="235" t="str">
        <f t="shared" si="258"/>
        <v>MAB-*BMC21</v>
      </c>
      <c r="W266" s="234">
        <v>1286.07</v>
      </c>
      <c r="X266" s="235" t="str">
        <f t="shared" si="259"/>
        <v>GLB-*BMC21</v>
      </c>
      <c r="Y266" s="236">
        <v>1.0</v>
      </c>
      <c r="Z266" s="236"/>
      <c r="AA266" s="162"/>
      <c r="AB266" s="162"/>
      <c r="AC266" s="162"/>
      <c r="AD266" s="162"/>
      <c r="AE266" s="162"/>
      <c r="AF266" s="162"/>
      <c r="AG266" s="162"/>
      <c r="AH266" s="162"/>
      <c r="AI266" s="162"/>
      <c r="AJ266" s="162"/>
      <c r="AK266" s="162"/>
      <c r="AL266" s="162"/>
      <c r="AM266" s="162"/>
    </row>
    <row r="267" ht="14.25" customHeight="1">
      <c r="A267" s="139"/>
      <c r="B267" s="234" t="s">
        <v>900</v>
      </c>
      <c r="C267" s="234">
        <v>1286.07</v>
      </c>
      <c r="D267" s="235" t="str">
        <f t="shared" si="254"/>
        <v>GLW-*BMC30</v>
      </c>
      <c r="E267" s="236"/>
      <c r="F267" s="236"/>
      <c r="G267" s="236"/>
      <c r="H267" s="236"/>
      <c r="I267" s="236"/>
      <c r="J267" s="236"/>
      <c r="K267" s="234">
        <v>1286.07</v>
      </c>
      <c r="L267" s="235" t="str">
        <f t="shared" si="255"/>
        <v>GLG-*BMC30</v>
      </c>
      <c r="M267" s="236">
        <v>1169.06</v>
      </c>
      <c r="N267" s="235" t="str">
        <f>CONCATENATE("NAO-",B267)</f>
        <v>NAO-*BMC30</v>
      </c>
      <c r="O267" s="236"/>
      <c r="P267" s="236"/>
      <c r="Q267" s="234">
        <v>1286.07</v>
      </c>
      <c r="R267" s="235" t="str">
        <f t="shared" si="256"/>
        <v>MAW-*BMC30</v>
      </c>
      <c r="S267" s="234">
        <v>1286.07</v>
      </c>
      <c r="T267" s="235" t="str">
        <f t="shared" si="257"/>
        <v>MAG-*BMC30</v>
      </c>
      <c r="U267" s="234">
        <v>1286.07</v>
      </c>
      <c r="V267" s="235" t="str">
        <f t="shared" si="258"/>
        <v>MAB-*BMC30</v>
      </c>
      <c r="W267" s="234">
        <v>1286.07</v>
      </c>
      <c r="X267" s="235" t="str">
        <f t="shared" si="259"/>
        <v>GLB-*BMC30</v>
      </c>
      <c r="Y267" s="236">
        <v>1.0</v>
      </c>
      <c r="Z267" s="236"/>
      <c r="AA267" s="162"/>
      <c r="AB267" s="162"/>
      <c r="AC267" s="162"/>
      <c r="AD267" s="162"/>
      <c r="AE267" s="162"/>
      <c r="AF267" s="162"/>
      <c r="AG267" s="162"/>
      <c r="AH267" s="162"/>
      <c r="AI267" s="162"/>
      <c r="AJ267" s="162"/>
      <c r="AK267" s="162"/>
      <c r="AL267" s="162"/>
      <c r="AM267" s="162"/>
    </row>
    <row r="268" ht="14.25" customHeight="1">
      <c r="A268" s="139"/>
      <c r="B268" s="234" t="s">
        <v>901</v>
      </c>
      <c r="C268" s="234">
        <v>1671.88</v>
      </c>
      <c r="D268" s="235" t="str">
        <f t="shared" si="254"/>
        <v>GLW-*BMC36</v>
      </c>
      <c r="E268" s="236"/>
      <c r="F268" s="236"/>
      <c r="G268" s="236"/>
      <c r="H268" s="236"/>
      <c r="I268" s="236"/>
      <c r="J268" s="236"/>
      <c r="K268" s="234">
        <v>1671.88</v>
      </c>
      <c r="L268" s="235" t="str">
        <f t="shared" si="255"/>
        <v>GLG-*BMC36</v>
      </c>
      <c r="M268" s="236"/>
      <c r="N268" s="236"/>
      <c r="O268" s="236"/>
      <c r="P268" s="236"/>
      <c r="Q268" s="234">
        <v>1671.88</v>
      </c>
      <c r="R268" s="235" t="str">
        <f t="shared" si="256"/>
        <v>MAW-*BMC36</v>
      </c>
      <c r="S268" s="234">
        <v>1671.88</v>
      </c>
      <c r="T268" s="235" t="str">
        <f t="shared" si="257"/>
        <v>MAG-*BMC36</v>
      </c>
      <c r="U268" s="234">
        <v>1671.88</v>
      </c>
      <c r="V268" s="235" t="str">
        <f t="shared" si="258"/>
        <v>MAB-*BMC36</v>
      </c>
      <c r="W268" s="234">
        <v>1671.88</v>
      </c>
      <c r="X268" s="235" t="str">
        <f t="shared" si="259"/>
        <v>GLB-*BMC36</v>
      </c>
      <c r="Y268" s="236">
        <v>1.0</v>
      </c>
      <c r="Z268" s="236"/>
      <c r="AA268" s="162"/>
      <c r="AB268" s="162"/>
      <c r="AC268" s="162"/>
      <c r="AD268" s="162"/>
      <c r="AE268" s="162"/>
      <c r="AF268" s="162"/>
      <c r="AG268" s="162"/>
      <c r="AH268" s="162"/>
      <c r="AI268" s="162"/>
      <c r="AJ268" s="162"/>
      <c r="AK268" s="162"/>
      <c r="AL268" s="162"/>
      <c r="AM268" s="162"/>
    </row>
    <row r="269" ht="14.25" customHeight="1">
      <c r="A269" s="230" t="s">
        <v>902</v>
      </c>
      <c r="B269" s="241"/>
      <c r="C269" s="234"/>
      <c r="D269" s="235"/>
      <c r="E269" s="236"/>
      <c r="F269" s="236"/>
      <c r="G269" s="236"/>
      <c r="H269" s="236"/>
      <c r="I269" s="236"/>
      <c r="J269" s="236"/>
      <c r="K269" s="234"/>
      <c r="L269" s="235"/>
      <c r="M269" s="236"/>
      <c r="N269" s="236"/>
      <c r="O269" s="236"/>
      <c r="P269" s="236"/>
      <c r="Q269" s="234"/>
      <c r="R269" s="235"/>
      <c r="S269" s="234"/>
      <c r="T269" s="235"/>
      <c r="U269" s="234"/>
      <c r="V269" s="235"/>
      <c r="W269" s="234"/>
      <c r="X269" s="235"/>
      <c r="Y269" s="236"/>
      <c r="Z269" s="236"/>
      <c r="AA269" s="162"/>
      <c r="AB269" s="162"/>
      <c r="AC269" s="162"/>
      <c r="AD269" s="162"/>
      <c r="AE269" s="162"/>
      <c r="AF269" s="162"/>
      <c r="AG269" s="162"/>
      <c r="AH269" s="162"/>
      <c r="AI269" s="162"/>
      <c r="AJ269" s="162"/>
      <c r="AK269" s="162"/>
      <c r="AL269" s="162"/>
      <c r="AM269" s="162"/>
    </row>
    <row r="270" ht="14.25" customHeight="1">
      <c r="A270" s="233"/>
      <c r="B270" s="234" t="s">
        <v>903</v>
      </c>
      <c r="C270" s="234"/>
      <c r="D270" s="235" t="str">
        <f t="shared" ref="D270:D278" si="260">CONCATENATE("GLW-",B270)</f>
        <v>GLW-*PC1284</v>
      </c>
      <c r="E270" s="236"/>
      <c r="F270" s="236"/>
      <c r="G270" s="236"/>
      <c r="H270" s="236"/>
      <c r="I270" s="236"/>
      <c r="J270" s="236"/>
      <c r="K270" s="234"/>
      <c r="L270" s="235" t="str">
        <f t="shared" ref="L270:L278" si="261">CONCATENATE("GLG-",B270)</f>
        <v>GLG-*PC1284</v>
      </c>
      <c r="M270" s="236">
        <v>1349.21</v>
      </c>
      <c r="N270" s="235" t="str">
        <f>CONCATENATE("NAO-",B270)</f>
        <v>NAO-*PC1284</v>
      </c>
      <c r="O270" s="236"/>
      <c r="P270" s="236"/>
      <c r="Q270" s="234"/>
      <c r="R270" s="235" t="str">
        <f t="shared" ref="R270:R278" si="262">CONCATENATE("MAW-",B270)</f>
        <v>MAW-*PC1284</v>
      </c>
      <c r="S270" s="234"/>
      <c r="T270" s="235" t="str">
        <f t="shared" ref="T270:T278" si="263">CONCATENATE("MAG-",B270)</f>
        <v>MAG-*PC1284</v>
      </c>
      <c r="U270" s="234"/>
      <c r="V270" s="235" t="str">
        <f t="shared" ref="V270:V278" si="264">CONCATENATE("MAB-",B270)</f>
        <v>MAB-*PC1284</v>
      </c>
      <c r="W270" s="234"/>
      <c r="X270" s="235" t="str">
        <f t="shared" ref="X270:X278" si="265">CONCATENATE("GLB-",B270)</f>
        <v>GLB-*PC1284</v>
      </c>
      <c r="Y270" s="236"/>
      <c r="Z270" s="236"/>
      <c r="AA270" s="162"/>
      <c r="AB270" s="162"/>
      <c r="AC270" s="162"/>
      <c r="AD270" s="162"/>
      <c r="AE270" s="162"/>
      <c r="AF270" s="162"/>
      <c r="AG270" s="162"/>
      <c r="AH270" s="162"/>
      <c r="AI270" s="162"/>
      <c r="AJ270" s="162"/>
      <c r="AK270" s="162"/>
      <c r="AL270" s="162"/>
      <c r="AM270" s="162"/>
    </row>
    <row r="271" ht="14.25" customHeight="1">
      <c r="A271" s="139"/>
      <c r="B271" s="234" t="s">
        <v>904</v>
      </c>
      <c r="C271" s="234">
        <v>1621.95</v>
      </c>
      <c r="D271" s="235" t="str">
        <f t="shared" si="260"/>
        <v>GLW-*PC1294</v>
      </c>
      <c r="E271" s="236"/>
      <c r="F271" s="236"/>
      <c r="G271" s="236"/>
      <c r="H271" s="236"/>
      <c r="I271" s="236"/>
      <c r="J271" s="236"/>
      <c r="K271" s="234">
        <v>1621.95</v>
      </c>
      <c r="L271" s="235" t="str">
        <f t="shared" si="261"/>
        <v>GLG-*PC1294</v>
      </c>
      <c r="M271" s="236"/>
      <c r="N271" s="236"/>
      <c r="O271" s="236"/>
      <c r="P271" s="236"/>
      <c r="Q271" s="234">
        <v>1621.95</v>
      </c>
      <c r="R271" s="235" t="str">
        <f t="shared" si="262"/>
        <v>MAW-*PC1294</v>
      </c>
      <c r="S271" s="234">
        <v>1621.95</v>
      </c>
      <c r="T271" s="235" t="str">
        <f t="shared" si="263"/>
        <v>MAG-*PC1294</v>
      </c>
      <c r="U271" s="234">
        <v>1621.95</v>
      </c>
      <c r="V271" s="235" t="str">
        <f t="shared" si="264"/>
        <v>MAB-*PC1294</v>
      </c>
      <c r="W271" s="234">
        <v>1621.95</v>
      </c>
      <c r="X271" s="235" t="str">
        <f t="shared" si="265"/>
        <v>GLB-*PC1294</v>
      </c>
      <c r="Y271" s="236">
        <v>2.0</v>
      </c>
      <c r="Z271" s="236"/>
      <c r="AA271" s="162"/>
      <c r="AB271" s="162"/>
      <c r="AC271" s="162"/>
      <c r="AD271" s="162"/>
      <c r="AE271" s="162"/>
      <c r="AF271" s="162"/>
      <c r="AG271" s="162"/>
      <c r="AH271" s="162"/>
      <c r="AI271" s="162"/>
      <c r="AJ271" s="162"/>
      <c r="AK271" s="162"/>
      <c r="AL271" s="162"/>
      <c r="AM271" s="162"/>
    </row>
    <row r="272" ht="14.25" customHeight="1">
      <c r="A272" s="139"/>
      <c r="B272" s="234" t="s">
        <v>905</v>
      </c>
      <c r="C272" s="234"/>
      <c r="D272" s="235" t="str">
        <f t="shared" si="260"/>
        <v>GLW-*PC1296</v>
      </c>
      <c r="E272" s="236"/>
      <c r="F272" s="236"/>
      <c r="G272" s="236"/>
      <c r="H272" s="236"/>
      <c r="I272" s="236"/>
      <c r="J272" s="236"/>
      <c r="K272" s="234"/>
      <c r="L272" s="235" t="str">
        <f t="shared" si="261"/>
        <v>GLG-*PC1296</v>
      </c>
      <c r="M272" s="236">
        <v>1428.57</v>
      </c>
      <c r="N272" s="235" t="str">
        <f>CONCATENATE("NAO-",B272)</f>
        <v>NAO-*PC1296</v>
      </c>
      <c r="O272" s="236"/>
      <c r="P272" s="236"/>
      <c r="Q272" s="234"/>
      <c r="R272" s="235" t="str">
        <f t="shared" si="262"/>
        <v>MAW-*PC1296</v>
      </c>
      <c r="S272" s="234"/>
      <c r="T272" s="235" t="str">
        <f t="shared" si="263"/>
        <v>MAG-*PC1296</v>
      </c>
      <c r="U272" s="234"/>
      <c r="V272" s="235" t="str">
        <f t="shared" si="264"/>
        <v>MAB-*PC1296</v>
      </c>
      <c r="W272" s="234"/>
      <c r="X272" s="235" t="str">
        <f t="shared" si="265"/>
        <v>GLB-*PC1296</v>
      </c>
      <c r="Y272" s="236"/>
      <c r="Z272" s="236"/>
      <c r="AA272" s="162"/>
      <c r="AB272" s="162"/>
      <c r="AC272" s="162"/>
      <c r="AD272" s="162"/>
      <c r="AE272" s="162"/>
      <c r="AF272" s="162"/>
      <c r="AG272" s="162"/>
      <c r="AH272" s="162"/>
      <c r="AI272" s="162"/>
      <c r="AJ272" s="162"/>
      <c r="AK272" s="162"/>
      <c r="AL272" s="162"/>
      <c r="AM272" s="162"/>
    </row>
    <row r="273" ht="14.25" customHeight="1">
      <c r="A273" s="139"/>
      <c r="B273" s="234" t="s">
        <v>906</v>
      </c>
      <c r="C273" s="234">
        <v>1780.68</v>
      </c>
      <c r="D273" s="235" t="str">
        <f t="shared" si="260"/>
        <v>GLW-*PC1594</v>
      </c>
      <c r="E273" s="236"/>
      <c r="F273" s="236"/>
      <c r="G273" s="236"/>
      <c r="H273" s="236"/>
      <c r="I273" s="236"/>
      <c r="J273" s="236"/>
      <c r="K273" s="234">
        <v>1780.68</v>
      </c>
      <c r="L273" s="235" t="str">
        <f t="shared" si="261"/>
        <v>GLG-*PC1594</v>
      </c>
      <c r="M273" s="236"/>
      <c r="N273" s="236"/>
      <c r="O273" s="236"/>
      <c r="P273" s="236"/>
      <c r="Q273" s="234">
        <v>1780.68</v>
      </c>
      <c r="R273" s="235" t="str">
        <f t="shared" si="262"/>
        <v>MAW-*PC1594</v>
      </c>
      <c r="S273" s="234">
        <v>1780.68</v>
      </c>
      <c r="T273" s="235" t="str">
        <f t="shared" si="263"/>
        <v>MAG-*PC1594</v>
      </c>
      <c r="U273" s="234">
        <v>1780.68</v>
      </c>
      <c r="V273" s="235" t="str">
        <f t="shared" si="264"/>
        <v>MAB-*PC1594</v>
      </c>
      <c r="W273" s="234">
        <v>1780.68</v>
      </c>
      <c r="X273" s="235" t="str">
        <f t="shared" si="265"/>
        <v>GLB-*PC1594</v>
      </c>
      <c r="Y273" s="236">
        <v>2.0</v>
      </c>
      <c r="Z273" s="236"/>
      <c r="AA273" s="162"/>
      <c r="AB273" s="162"/>
      <c r="AC273" s="162"/>
      <c r="AD273" s="162"/>
      <c r="AE273" s="162"/>
      <c r="AF273" s="162"/>
      <c r="AG273" s="162"/>
      <c r="AH273" s="162"/>
      <c r="AI273" s="162"/>
      <c r="AJ273" s="162"/>
      <c r="AK273" s="162"/>
      <c r="AL273" s="162"/>
      <c r="AM273" s="162"/>
    </row>
    <row r="274" ht="14.25" customHeight="1">
      <c r="A274" s="139"/>
      <c r="B274" s="234" t="s">
        <v>907</v>
      </c>
      <c r="C274" s="234">
        <v>1967.17</v>
      </c>
      <c r="D274" s="235" t="str">
        <f t="shared" si="260"/>
        <v>GLW-*PC1892</v>
      </c>
      <c r="E274" s="236"/>
      <c r="F274" s="236"/>
      <c r="G274" s="236"/>
      <c r="H274" s="236"/>
      <c r="I274" s="236"/>
      <c r="J274" s="236"/>
      <c r="K274" s="234">
        <v>1967.17</v>
      </c>
      <c r="L274" s="235" t="str">
        <f t="shared" si="261"/>
        <v>GLG-*PC1892</v>
      </c>
      <c r="M274" s="236"/>
      <c r="N274" s="236"/>
      <c r="O274" s="236"/>
      <c r="P274" s="236"/>
      <c r="Q274" s="234">
        <v>1967.17</v>
      </c>
      <c r="R274" s="235" t="str">
        <f t="shared" si="262"/>
        <v>MAW-*PC1892</v>
      </c>
      <c r="S274" s="234">
        <v>1967.17</v>
      </c>
      <c r="T274" s="235" t="str">
        <f t="shared" si="263"/>
        <v>MAG-*PC1892</v>
      </c>
      <c r="U274" s="234">
        <v>1967.17</v>
      </c>
      <c r="V274" s="235" t="str">
        <f t="shared" si="264"/>
        <v>MAB-*PC1892</v>
      </c>
      <c r="W274" s="234">
        <v>1967.17</v>
      </c>
      <c r="X274" s="235" t="str">
        <f t="shared" si="265"/>
        <v>GLB-*PC1892</v>
      </c>
      <c r="Y274" s="236">
        <v>2.0</v>
      </c>
      <c r="Z274" s="236"/>
      <c r="AA274" s="162"/>
      <c r="AB274" s="162"/>
      <c r="AC274" s="162"/>
      <c r="AD274" s="162"/>
      <c r="AE274" s="162"/>
      <c r="AF274" s="162"/>
      <c r="AG274" s="162"/>
      <c r="AH274" s="162"/>
      <c r="AI274" s="162"/>
      <c r="AJ274" s="162"/>
      <c r="AK274" s="162"/>
      <c r="AL274" s="162"/>
      <c r="AM274" s="162"/>
    </row>
    <row r="275" ht="14.25" customHeight="1">
      <c r="A275" s="139"/>
      <c r="B275" s="234" t="s">
        <v>908</v>
      </c>
      <c r="C275" s="234">
        <v>1967.17</v>
      </c>
      <c r="D275" s="235" t="str">
        <f t="shared" si="260"/>
        <v>GLW-*PC1894</v>
      </c>
      <c r="E275" s="236"/>
      <c r="F275" s="236"/>
      <c r="G275" s="236"/>
      <c r="H275" s="236"/>
      <c r="I275" s="236"/>
      <c r="J275" s="236"/>
      <c r="K275" s="234">
        <v>1967.17</v>
      </c>
      <c r="L275" s="235" t="str">
        <f t="shared" si="261"/>
        <v>GLG-*PC1894</v>
      </c>
      <c r="M275" s="236"/>
      <c r="N275" s="236"/>
      <c r="O275" s="236"/>
      <c r="P275" s="236"/>
      <c r="Q275" s="234">
        <v>1967.17</v>
      </c>
      <c r="R275" s="235" t="str">
        <f t="shared" si="262"/>
        <v>MAW-*PC1894</v>
      </c>
      <c r="S275" s="234">
        <v>1967.17</v>
      </c>
      <c r="T275" s="235" t="str">
        <f t="shared" si="263"/>
        <v>MAG-*PC1894</v>
      </c>
      <c r="U275" s="234">
        <v>1967.17</v>
      </c>
      <c r="V275" s="235" t="str">
        <f t="shared" si="264"/>
        <v>MAB-*PC1894</v>
      </c>
      <c r="W275" s="234">
        <v>1967.17</v>
      </c>
      <c r="X275" s="235" t="str">
        <f t="shared" si="265"/>
        <v>GLB-*PC1894</v>
      </c>
      <c r="Y275" s="236">
        <v>2.0</v>
      </c>
      <c r="Z275" s="236"/>
      <c r="AA275" s="162"/>
      <c r="AB275" s="162"/>
      <c r="AC275" s="162"/>
      <c r="AD275" s="162"/>
      <c r="AE275" s="162"/>
      <c r="AF275" s="162"/>
      <c r="AG275" s="162"/>
      <c r="AH275" s="162"/>
      <c r="AI275" s="162"/>
      <c r="AJ275" s="162"/>
      <c r="AK275" s="162"/>
      <c r="AL275" s="162"/>
      <c r="AM275" s="162"/>
    </row>
    <row r="276" ht="14.25" customHeight="1">
      <c r="A276" s="139"/>
      <c r="B276" s="234" t="s">
        <v>909</v>
      </c>
      <c r="C276" s="234">
        <v>2222.8</v>
      </c>
      <c r="D276" s="235" t="str">
        <f t="shared" si="260"/>
        <v>GLW-*PC2194</v>
      </c>
      <c r="E276" s="236"/>
      <c r="F276" s="236"/>
      <c r="G276" s="236"/>
      <c r="H276" s="236"/>
      <c r="I276" s="236"/>
      <c r="J276" s="236"/>
      <c r="K276" s="234">
        <v>2222.8</v>
      </c>
      <c r="L276" s="235" t="str">
        <f t="shared" si="261"/>
        <v>GLG-*PC2194</v>
      </c>
      <c r="M276" s="236"/>
      <c r="N276" s="236"/>
      <c r="O276" s="236"/>
      <c r="P276" s="236"/>
      <c r="Q276" s="234">
        <v>2222.8</v>
      </c>
      <c r="R276" s="235" t="str">
        <f t="shared" si="262"/>
        <v>MAW-*PC2194</v>
      </c>
      <c r="S276" s="234">
        <v>2222.8</v>
      </c>
      <c r="T276" s="235" t="str">
        <f t="shared" si="263"/>
        <v>MAG-*PC2194</v>
      </c>
      <c r="U276" s="234">
        <v>2222.8</v>
      </c>
      <c r="V276" s="235" t="str">
        <f t="shared" si="264"/>
        <v>MAB-*PC2194</v>
      </c>
      <c r="W276" s="234">
        <v>2222.8</v>
      </c>
      <c r="X276" s="235" t="str">
        <f t="shared" si="265"/>
        <v>GLB-*PC2194</v>
      </c>
      <c r="Y276" s="236">
        <v>2.0</v>
      </c>
      <c r="Z276" s="236"/>
      <c r="AA276" s="162"/>
      <c r="AB276" s="162"/>
      <c r="AC276" s="162"/>
      <c r="AD276" s="162"/>
      <c r="AE276" s="162"/>
      <c r="AF276" s="162"/>
      <c r="AG276" s="162"/>
      <c r="AH276" s="162"/>
      <c r="AI276" s="162"/>
      <c r="AJ276" s="162"/>
      <c r="AK276" s="162"/>
      <c r="AL276" s="162"/>
      <c r="AM276" s="162"/>
    </row>
    <row r="277" ht="14.25" customHeight="1">
      <c r="A277" s="139"/>
      <c r="B277" s="234" t="s">
        <v>910</v>
      </c>
      <c r="C277" s="234">
        <v>2381.53</v>
      </c>
      <c r="D277" s="235" t="str">
        <f t="shared" si="260"/>
        <v>GLW-*PC2494</v>
      </c>
      <c r="E277" s="236"/>
      <c r="F277" s="236"/>
      <c r="G277" s="236"/>
      <c r="H277" s="236"/>
      <c r="I277" s="236"/>
      <c r="J277" s="236"/>
      <c r="K277" s="234">
        <v>2381.53</v>
      </c>
      <c r="L277" s="235" t="str">
        <f t="shared" si="261"/>
        <v>GLG-*PC2494</v>
      </c>
      <c r="M277" s="236"/>
      <c r="N277" s="236"/>
      <c r="O277" s="236"/>
      <c r="P277" s="236"/>
      <c r="Q277" s="234">
        <v>2381.53</v>
      </c>
      <c r="R277" s="235" t="str">
        <f t="shared" si="262"/>
        <v>MAW-*PC2494</v>
      </c>
      <c r="S277" s="234">
        <v>2381.53</v>
      </c>
      <c r="T277" s="235" t="str">
        <f t="shared" si="263"/>
        <v>MAG-*PC2494</v>
      </c>
      <c r="U277" s="234">
        <v>2381.53</v>
      </c>
      <c r="V277" s="235" t="str">
        <f t="shared" si="264"/>
        <v>MAB-*PC2494</v>
      </c>
      <c r="W277" s="234">
        <v>2381.53</v>
      </c>
      <c r="X277" s="235" t="str">
        <f t="shared" si="265"/>
        <v>GLB-*PC2494</v>
      </c>
      <c r="Y277" s="236">
        <v>4.0</v>
      </c>
      <c r="Z277" s="236"/>
      <c r="AA277" s="162"/>
      <c r="AB277" s="162"/>
      <c r="AC277" s="162"/>
      <c r="AD277" s="162"/>
      <c r="AE277" s="162"/>
      <c r="AF277" s="162"/>
      <c r="AG277" s="162"/>
      <c r="AH277" s="162"/>
      <c r="AI277" s="162"/>
      <c r="AJ277" s="162"/>
      <c r="AK277" s="162"/>
      <c r="AL277" s="162"/>
      <c r="AM277" s="162"/>
    </row>
    <row r="278" ht="14.25" customHeight="1">
      <c r="A278" s="139"/>
      <c r="B278" s="234" t="s">
        <v>911</v>
      </c>
      <c r="C278" s="234">
        <v>3111.04</v>
      </c>
      <c r="D278" s="235" t="str">
        <f t="shared" si="260"/>
        <v>GLW-*PC3390</v>
      </c>
      <c r="E278" s="236"/>
      <c r="F278" s="236"/>
      <c r="G278" s="236"/>
      <c r="H278" s="236"/>
      <c r="I278" s="236"/>
      <c r="J278" s="236"/>
      <c r="K278" s="234">
        <v>3111.04</v>
      </c>
      <c r="L278" s="235" t="str">
        <f t="shared" si="261"/>
        <v>GLG-*PC3390</v>
      </c>
      <c r="M278" s="236"/>
      <c r="N278" s="236"/>
      <c r="O278" s="236"/>
      <c r="P278" s="236"/>
      <c r="Q278" s="234">
        <v>3111.04</v>
      </c>
      <c r="R278" s="235" t="str">
        <f t="shared" si="262"/>
        <v>MAW-*PC3390</v>
      </c>
      <c r="S278" s="234">
        <v>3111.04</v>
      </c>
      <c r="T278" s="235" t="str">
        <f t="shared" si="263"/>
        <v>MAG-*PC3390</v>
      </c>
      <c r="U278" s="234">
        <v>3111.04</v>
      </c>
      <c r="V278" s="235" t="str">
        <f t="shared" si="264"/>
        <v>MAB-*PC3390</v>
      </c>
      <c r="W278" s="234">
        <v>3111.04</v>
      </c>
      <c r="X278" s="235" t="str">
        <f t="shared" si="265"/>
        <v>GLB-*PC3390</v>
      </c>
      <c r="Y278" s="236">
        <v>4.0</v>
      </c>
      <c r="Z278" s="236"/>
      <c r="AA278" s="162"/>
      <c r="AB278" s="162"/>
      <c r="AC278" s="162"/>
      <c r="AD278" s="162"/>
      <c r="AE278" s="162"/>
      <c r="AF278" s="162"/>
      <c r="AG278" s="162"/>
      <c r="AH278" s="162"/>
      <c r="AI278" s="162"/>
      <c r="AJ278" s="162"/>
      <c r="AK278" s="162"/>
      <c r="AL278" s="162"/>
      <c r="AM278" s="162"/>
    </row>
    <row r="279" ht="14.25" customHeight="1">
      <c r="A279" s="230" t="s">
        <v>912</v>
      </c>
      <c r="B279" s="241"/>
      <c r="C279" s="234"/>
      <c r="D279" s="235"/>
      <c r="E279" s="236"/>
      <c r="F279" s="236"/>
      <c r="G279" s="236"/>
      <c r="H279" s="236"/>
      <c r="I279" s="236"/>
      <c r="J279" s="236"/>
      <c r="K279" s="234"/>
      <c r="L279" s="235"/>
      <c r="M279" s="236"/>
      <c r="N279" s="236"/>
      <c r="O279" s="236"/>
      <c r="P279" s="236"/>
      <c r="Q279" s="234"/>
      <c r="R279" s="235"/>
      <c r="S279" s="234"/>
      <c r="T279" s="235"/>
      <c r="U279" s="234"/>
      <c r="V279" s="235"/>
      <c r="W279" s="234"/>
      <c r="X279" s="235"/>
      <c r="Y279" s="236"/>
      <c r="Z279" s="236"/>
      <c r="AA279" s="162"/>
      <c r="AB279" s="162"/>
      <c r="AC279" s="162"/>
      <c r="AD279" s="162"/>
      <c r="AE279" s="162"/>
      <c r="AF279" s="162"/>
      <c r="AG279" s="162"/>
      <c r="AH279" s="162"/>
      <c r="AI279" s="162"/>
      <c r="AJ279" s="162"/>
      <c r="AK279" s="162"/>
      <c r="AL279" s="162"/>
      <c r="AM279" s="162"/>
    </row>
    <row r="280" ht="14.25" customHeight="1">
      <c r="A280" s="139"/>
      <c r="B280" s="234" t="s">
        <v>913</v>
      </c>
      <c r="C280" s="234">
        <v>1780.68</v>
      </c>
      <c r="D280" s="235" t="str">
        <f t="shared" ref="D280:D283" si="266">CONCATENATE("GLW-",B280)</f>
        <v>GLW-*LINEN159021</v>
      </c>
      <c r="E280" s="236"/>
      <c r="F280" s="236"/>
      <c r="G280" s="236"/>
      <c r="H280" s="236"/>
      <c r="I280" s="236"/>
      <c r="J280" s="236"/>
      <c r="K280" s="234">
        <v>1780.68</v>
      </c>
      <c r="L280" s="235" t="str">
        <f t="shared" ref="L280:L285" si="267">CONCATENATE("GLG-",B280)</f>
        <v>GLG-*LINEN159021</v>
      </c>
      <c r="M280" s="236"/>
      <c r="N280" s="236"/>
      <c r="O280" s="236"/>
      <c r="P280" s="236"/>
      <c r="Q280" s="234">
        <v>1780.68</v>
      </c>
      <c r="R280" s="235" t="str">
        <f t="shared" ref="R280:R283" si="268">CONCATENATE("MAW-",B280)</f>
        <v>MAW-*LINEN159021</v>
      </c>
      <c r="S280" s="234">
        <v>1780.68</v>
      </c>
      <c r="T280" s="235" t="str">
        <f t="shared" ref="T280:T283" si="269">CONCATENATE("MAG-",B280)</f>
        <v>MAG-*LINEN159021</v>
      </c>
      <c r="U280" s="234">
        <v>1780.68</v>
      </c>
      <c r="V280" s="235" t="str">
        <f t="shared" ref="V280:V283" si="270">CONCATENATE("MAB-",B280)</f>
        <v>MAB-*LINEN159021</v>
      </c>
      <c r="W280" s="234">
        <v>1780.68</v>
      </c>
      <c r="X280" s="235" t="str">
        <f t="shared" ref="X280:X283" si="271">CONCATENATE("GLB-",B280)</f>
        <v>GLB-*LINEN159021</v>
      </c>
      <c r="Y280" s="236">
        <v>2.0</v>
      </c>
      <c r="Z280" s="236"/>
      <c r="AA280" s="162"/>
      <c r="AB280" s="162"/>
      <c r="AC280" s="162"/>
      <c r="AD280" s="162"/>
      <c r="AE280" s="162"/>
      <c r="AF280" s="162"/>
      <c r="AG280" s="162"/>
      <c r="AH280" s="162"/>
      <c r="AI280" s="162"/>
      <c r="AJ280" s="162"/>
      <c r="AK280" s="162"/>
      <c r="AL280" s="162"/>
      <c r="AM280" s="162"/>
    </row>
    <row r="281" ht="14.25" customHeight="1">
      <c r="A281" s="139"/>
      <c r="B281" s="234" t="s">
        <v>914</v>
      </c>
      <c r="C281" s="234">
        <v>1781.21</v>
      </c>
      <c r="D281" s="235" t="str">
        <f t="shared" si="266"/>
        <v>GLW-*LINEN1884</v>
      </c>
      <c r="E281" s="236"/>
      <c r="F281" s="236"/>
      <c r="G281" s="236"/>
      <c r="H281" s="236"/>
      <c r="I281" s="236"/>
      <c r="J281" s="236"/>
      <c r="K281" s="234">
        <v>1781.21</v>
      </c>
      <c r="L281" s="237" t="str">
        <f t="shared" si="267"/>
        <v>GLG-*LINEN1884</v>
      </c>
      <c r="M281" s="235">
        <v>1543.25397</v>
      </c>
      <c r="N281" s="235" t="str">
        <f t="shared" ref="N281:N282" si="272">CONCATENATE("NAO-",B281)</f>
        <v>NAO-*LINEN1884</v>
      </c>
      <c r="O281" s="235">
        <v>1543.25397</v>
      </c>
      <c r="P281" s="235" t="str">
        <f t="shared" ref="P281:P282" si="273">CONCATENATE("WHO-",B281)</f>
        <v>WHO-*LINEN1884</v>
      </c>
      <c r="Q281" s="234">
        <v>1781.21</v>
      </c>
      <c r="R281" s="235" t="str">
        <f t="shared" si="268"/>
        <v>MAW-*LINEN1884</v>
      </c>
      <c r="S281" s="234">
        <v>1781.21</v>
      </c>
      <c r="T281" s="235" t="str">
        <f t="shared" si="269"/>
        <v>MAG-*LINEN1884</v>
      </c>
      <c r="U281" s="234">
        <v>1781.21</v>
      </c>
      <c r="V281" s="235" t="str">
        <f t="shared" si="270"/>
        <v>MAB-*LINEN1884</v>
      </c>
      <c r="W281" s="234">
        <v>1781.21</v>
      </c>
      <c r="X281" s="235" t="str">
        <f t="shared" si="271"/>
        <v>GLB-*LINEN1884</v>
      </c>
      <c r="Y281" s="236">
        <v>2.0</v>
      </c>
      <c r="Z281" s="236"/>
      <c r="AA281" s="162"/>
      <c r="AB281" s="162"/>
      <c r="AC281" s="162"/>
      <c r="AD281" s="162"/>
      <c r="AE281" s="162"/>
      <c r="AF281" s="162"/>
      <c r="AG281" s="162"/>
      <c r="AH281" s="162"/>
      <c r="AI281" s="162"/>
      <c r="AJ281" s="162"/>
      <c r="AK281" s="162"/>
      <c r="AL281" s="162"/>
      <c r="AM281" s="162"/>
    </row>
    <row r="282" ht="14.25" customHeight="1">
      <c r="A282" s="139"/>
      <c r="B282" s="234" t="s">
        <v>915</v>
      </c>
      <c r="C282" s="234">
        <v>1781.21</v>
      </c>
      <c r="D282" s="235" t="str">
        <f t="shared" si="266"/>
        <v>GLW-*LINEN188424</v>
      </c>
      <c r="E282" s="236"/>
      <c r="F282" s="236"/>
      <c r="G282" s="236"/>
      <c r="H282" s="236"/>
      <c r="I282" s="236"/>
      <c r="J282" s="236"/>
      <c r="K282" s="234">
        <v>1781.21</v>
      </c>
      <c r="L282" s="237" t="str">
        <f t="shared" si="267"/>
        <v>GLG-*LINEN188424</v>
      </c>
      <c r="M282" s="238">
        <v>1543.27</v>
      </c>
      <c r="N282" s="235" t="str">
        <f t="shared" si="272"/>
        <v>NAO-*LINEN188424</v>
      </c>
      <c r="O282" s="238">
        <v>1543.27</v>
      </c>
      <c r="P282" s="235" t="str">
        <f t="shared" si="273"/>
        <v>WHO-*LINEN188424</v>
      </c>
      <c r="Q282" s="234">
        <v>1781.21</v>
      </c>
      <c r="R282" s="235" t="str">
        <f t="shared" si="268"/>
        <v>MAW-*LINEN188424</v>
      </c>
      <c r="S282" s="234">
        <v>1781.21</v>
      </c>
      <c r="T282" s="235" t="str">
        <f t="shared" si="269"/>
        <v>MAG-*LINEN188424</v>
      </c>
      <c r="U282" s="234">
        <v>1781.21</v>
      </c>
      <c r="V282" s="235" t="str">
        <f t="shared" si="270"/>
        <v>MAB-*LINEN188424</v>
      </c>
      <c r="W282" s="234">
        <v>1781.21</v>
      </c>
      <c r="X282" s="235" t="str">
        <f t="shared" si="271"/>
        <v>GLB-*LINEN188424</v>
      </c>
      <c r="Y282" s="236">
        <v>2.0</v>
      </c>
      <c r="Z282" s="236"/>
      <c r="AA282" s="162"/>
      <c r="AB282" s="162"/>
      <c r="AC282" s="162"/>
      <c r="AD282" s="162"/>
      <c r="AE282" s="162"/>
      <c r="AF282" s="162"/>
      <c r="AG282" s="162"/>
      <c r="AH282" s="162"/>
      <c r="AI282" s="162"/>
      <c r="AJ282" s="162"/>
      <c r="AK282" s="162"/>
      <c r="AL282" s="162"/>
      <c r="AM282" s="162"/>
    </row>
    <row r="283" ht="14.25" customHeight="1">
      <c r="A283" s="139"/>
      <c r="B283" s="234" t="s">
        <v>916</v>
      </c>
      <c r="C283" s="234">
        <v>1967.17</v>
      </c>
      <c r="D283" s="235" t="str">
        <f t="shared" si="266"/>
        <v>GLW-*LINEN189021</v>
      </c>
      <c r="E283" s="236"/>
      <c r="F283" s="236"/>
      <c r="G283" s="236"/>
      <c r="H283" s="236"/>
      <c r="I283" s="236"/>
      <c r="J283" s="236"/>
      <c r="K283" s="234">
        <v>1967.17</v>
      </c>
      <c r="L283" s="235" t="str">
        <f t="shared" si="267"/>
        <v>GLG-*LINEN189021</v>
      </c>
      <c r="M283" s="236"/>
      <c r="N283" s="236"/>
      <c r="O283" s="236"/>
      <c r="P283" s="236"/>
      <c r="Q283" s="234">
        <v>1967.17</v>
      </c>
      <c r="R283" s="235" t="str">
        <f t="shared" si="268"/>
        <v>MAW-*LINEN189021</v>
      </c>
      <c r="S283" s="234">
        <v>1967.17</v>
      </c>
      <c r="T283" s="235" t="str">
        <f t="shared" si="269"/>
        <v>MAG-*LINEN189021</v>
      </c>
      <c r="U283" s="234">
        <v>1967.17</v>
      </c>
      <c r="V283" s="235" t="str">
        <f t="shared" si="270"/>
        <v>MAB-*LINEN189021</v>
      </c>
      <c r="W283" s="234">
        <v>1967.17</v>
      </c>
      <c r="X283" s="235" t="str">
        <f t="shared" si="271"/>
        <v>GLB-*LINEN189021</v>
      </c>
      <c r="Y283" s="236">
        <v>2.0</v>
      </c>
      <c r="Z283" s="236"/>
      <c r="AA283" s="162"/>
      <c r="AB283" s="162"/>
      <c r="AC283" s="162"/>
      <c r="AD283" s="162"/>
      <c r="AE283" s="162"/>
      <c r="AF283" s="162"/>
      <c r="AG283" s="162"/>
      <c r="AH283" s="162"/>
      <c r="AI283" s="162"/>
      <c r="AJ283" s="162"/>
      <c r="AK283" s="162"/>
      <c r="AL283" s="162"/>
      <c r="AM283" s="162"/>
    </row>
    <row r="284" ht="14.25" customHeight="1">
      <c r="A284" s="139"/>
      <c r="B284" s="234" t="s">
        <v>917</v>
      </c>
      <c r="C284" s="234"/>
      <c r="D284" s="235"/>
      <c r="E284" s="236"/>
      <c r="F284" s="236"/>
      <c r="G284" s="236"/>
      <c r="H284" s="236"/>
      <c r="I284" s="236"/>
      <c r="J284" s="236"/>
      <c r="K284" s="234"/>
      <c r="L284" s="237" t="str">
        <f t="shared" si="267"/>
        <v>GLG-*LINEN189024</v>
      </c>
      <c r="M284" s="235">
        <v>1619.36</v>
      </c>
      <c r="N284" s="235" t="str">
        <f>CONCATENATE("NAO-",B284)</f>
        <v>NAO-*LINEN189024</v>
      </c>
      <c r="O284" s="235">
        <v>1619.36</v>
      </c>
      <c r="P284" s="235" t="str">
        <f>CONCATENATE("WHO-",B284)</f>
        <v>WHO-*LINEN189024</v>
      </c>
      <c r="Q284" s="234"/>
      <c r="R284" s="235"/>
      <c r="S284" s="234"/>
      <c r="T284" s="235"/>
      <c r="U284" s="234"/>
      <c r="V284" s="235"/>
      <c r="W284" s="234"/>
      <c r="X284" s="235"/>
      <c r="Y284" s="236"/>
      <c r="Z284" s="236"/>
      <c r="AA284" s="162"/>
      <c r="AB284" s="162"/>
      <c r="AC284" s="162"/>
      <c r="AD284" s="162"/>
      <c r="AE284" s="162"/>
      <c r="AF284" s="162"/>
      <c r="AG284" s="162"/>
      <c r="AH284" s="162"/>
      <c r="AI284" s="162"/>
      <c r="AJ284" s="162"/>
      <c r="AK284" s="162"/>
      <c r="AL284" s="162"/>
      <c r="AM284" s="162"/>
    </row>
    <row r="285" ht="14.25" customHeight="1">
      <c r="A285" s="139"/>
      <c r="B285" s="234" t="s">
        <v>918</v>
      </c>
      <c r="C285" s="234">
        <v>2488.2</v>
      </c>
      <c r="D285" s="235" t="str">
        <f>CONCATENATE("GLW-",B285)</f>
        <v>GLW-*LINEN489015</v>
      </c>
      <c r="E285" s="236"/>
      <c r="F285" s="236"/>
      <c r="G285" s="236"/>
      <c r="H285" s="236"/>
      <c r="I285" s="236"/>
      <c r="J285" s="236"/>
      <c r="K285" s="234">
        <v>2488.2</v>
      </c>
      <c r="L285" s="235" t="str">
        <f t="shared" si="267"/>
        <v>GLG-*LINEN489015</v>
      </c>
      <c r="M285" s="236"/>
      <c r="N285" s="236"/>
      <c r="O285" s="236"/>
      <c r="P285" s="236"/>
      <c r="Q285" s="234">
        <v>2488.2</v>
      </c>
      <c r="R285" s="235" t="str">
        <f>CONCATENATE("MAW-",B285)</f>
        <v>MAW-*LINEN489015</v>
      </c>
      <c r="S285" s="234">
        <v>2488.2</v>
      </c>
      <c r="T285" s="235" t="str">
        <f>CONCATENATE("MAG-",B285)</f>
        <v>MAG-*LINEN489015</v>
      </c>
      <c r="U285" s="234">
        <v>2488.2</v>
      </c>
      <c r="V285" s="235" t="str">
        <f>CONCATENATE("MAB-",B285)</f>
        <v>MAB-*LINEN489015</v>
      </c>
      <c r="W285" s="234">
        <v>2488.2</v>
      </c>
      <c r="X285" s="235" t="str">
        <f>CONCATENATE("GLB-",B285)</f>
        <v>GLB-*LINEN489015</v>
      </c>
      <c r="Y285" s="236">
        <v>4.0</v>
      </c>
      <c r="Z285" s="236"/>
      <c r="AA285" s="162"/>
      <c r="AB285" s="162"/>
      <c r="AC285" s="162"/>
      <c r="AD285" s="162"/>
      <c r="AE285" s="162"/>
      <c r="AF285" s="162"/>
      <c r="AG285" s="162"/>
      <c r="AH285" s="162"/>
      <c r="AI285" s="162"/>
      <c r="AJ285" s="162"/>
      <c r="AK285" s="162"/>
      <c r="AL285" s="162"/>
      <c r="AM285" s="162"/>
    </row>
    <row r="286" ht="14.25" customHeight="1">
      <c r="A286" s="162"/>
      <c r="B286" s="236"/>
      <c r="C286" s="236"/>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c r="AA286" s="162"/>
      <c r="AB286" s="162"/>
      <c r="AC286" s="162"/>
      <c r="AD286" s="162"/>
      <c r="AE286" s="162"/>
      <c r="AF286" s="162"/>
      <c r="AG286" s="162"/>
      <c r="AH286" s="162"/>
      <c r="AI286" s="162"/>
      <c r="AJ286" s="162"/>
      <c r="AK286" s="162"/>
      <c r="AL286" s="162"/>
      <c r="AM286" s="162"/>
    </row>
    <row r="287" ht="14.25" customHeight="1">
      <c r="A287" s="162"/>
      <c r="B287" s="236"/>
      <c r="C287" s="236"/>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c r="AA287" s="162"/>
      <c r="AB287" s="162"/>
      <c r="AC287" s="162"/>
      <c r="AD287" s="162"/>
      <c r="AE287" s="162"/>
      <c r="AF287" s="162"/>
      <c r="AG287" s="162"/>
      <c r="AH287" s="162"/>
      <c r="AI287" s="162"/>
      <c r="AJ287" s="162"/>
      <c r="AK287" s="162"/>
      <c r="AL287" s="162"/>
      <c r="AM287" s="162"/>
    </row>
    <row r="288" ht="14.25" customHeight="1">
      <c r="A288" s="162"/>
      <c r="B288" s="246"/>
      <c r="C288" s="247"/>
      <c r="D288" s="229"/>
      <c r="E288" s="229"/>
      <c r="F288" s="229"/>
      <c r="G288" s="229"/>
      <c r="H288" s="229"/>
      <c r="I288" s="229"/>
      <c r="J288" s="229"/>
      <c r="K288" s="229"/>
      <c r="L288" s="229"/>
      <c r="M288" s="229"/>
      <c r="N288" s="229"/>
      <c r="O288" s="229"/>
      <c r="P288" s="229"/>
      <c r="Q288" s="229"/>
      <c r="R288" s="229"/>
      <c r="S288" s="229"/>
      <c r="T288" s="229"/>
      <c r="U288" s="229"/>
      <c r="V288" s="229"/>
      <c r="W288" s="229"/>
      <c r="X288" s="247"/>
      <c r="Y288" s="247"/>
      <c r="Z288" s="247"/>
      <c r="AA288" s="162"/>
      <c r="AB288" s="162"/>
      <c r="AC288" s="162"/>
      <c r="AD288" s="162"/>
      <c r="AE288" s="162"/>
      <c r="AF288" s="162"/>
      <c r="AG288" s="162"/>
      <c r="AH288" s="162"/>
      <c r="AI288" s="162"/>
      <c r="AJ288" s="162"/>
      <c r="AK288" s="162"/>
      <c r="AL288" s="162"/>
      <c r="AM288" s="162"/>
    </row>
    <row r="289" ht="14.25" customHeight="1">
      <c r="A289" s="162"/>
      <c r="B289" s="246"/>
      <c r="C289" s="247"/>
      <c r="D289" s="229"/>
      <c r="E289" s="229"/>
      <c r="F289" s="229"/>
      <c r="G289" s="229"/>
      <c r="H289" s="229"/>
      <c r="I289" s="229"/>
      <c r="J289" s="229"/>
      <c r="K289" s="229"/>
      <c r="L289" s="229"/>
      <c r="M289" s="229"/>
      <c r="N289" s="229"/>
      <c r="O289" s="229"/>
      <c r="P289" s="229"/>
      <c r="Q289" s="229"/>
      <c r="R289" s="229"/>
      <c r="S289" s="229"/>
      <c r="T289" s="229"/>
      <c r="U289" s="229"/>
      <c r="V289" s="229"/>
      <c r="W289" s="229"/>
      <c r="X289" s="247"/>
      <c r="Y289" s="247"/>
      <c r="Z289" s="247"/>
      <c r="AA289" s="162"/>
      <c r="AB289" s="162"/>
      <c r="AC289" s="162"/>
      <c r="AD289" s="162"/>
      <c r="AE289" s="162"/>
      <c r="AF289" s="162"/>
      <c r="AG289" s="162"/>
      <c r="AH289" s="162"/>
      <c r="AI289" s="162"/>
      <c r="AJ289" s="162"/>
      <c r="AK289" s="162"/>
      <c r="AL289" s="162"/>
      <c r="AM289" s="162"/>
    </row>
    <row r="290" ht="14.25" customHeight="1">
      <c r="A290" s="162"/>
      <c r="B290" s="246"/>
      <c r="C290" s="247"/>
      <c r="D290" s="229"/>
      <c r="E290" s="229"/>
      <c r="F290" s="229"/>
      <c r="G290" s="229"/>
      <c r="H290" s="229"/>
      <c r="I290" s="229"/>
      <c r="J290" s="229"/>
      <c r="K290" s="229"/>
      <c r="L290" s="229"/>
      <c r="M290" s="229"/>
      <c r="N290" s="229"/>
      <c r="O290" s="229"/>
      <c r="P290" s="229"/>
      <c r="Q290" s="229"/>
      <c r="R290" s="229"/>
      <c r="S290" s="229"/>
      <c r="T290" s="229"/>
      <c r="U290" s="229"/>
      <c r="V290" s="229"/>
      <c r="W290" s="229"/>
      <c r="X290" s="247"/>
      <c r="Y290" s="247"/>
      <c r="Z290" s="247"/>
      <c r="AA290" s="162"/>
      <c r="AB290" s="162"/>
      <c r="AC290" s="162"/>
      <c r="AD290" s="162"/>
      <c r="AE290" s="162"/>
      <c r="AF290" s="162"/>
      <c r="AG290" s="162"/>
      <c r="AH290" s="162"/>
      <c r="AI290" s="162"/>
      <c r="AJ290" s="162"/>
      <c r="AK290" s="162"/>
      <c r="AL290" s="162"/>
      <c r="AM290" s="162"/>
    </row>
    <row r="291" ht="14.25" customHeight="1">
      <c r="A291" s="162"/>
      <c r="B291" s="246"/>
      <c r="C291" s="247"/>
      <c r="D291" s="229"/>
      <c r="E291" s="229"/>
      <c r="F291" s="229"/>
      <c r="G291" s="229"/>
      <c r="H291" s="229"/>
      <c r="I291" s="229"/>
      <c r="J291" s="229"/>
      <c r="K291" s="229"/>
      <c r="L291" s="229"/>
      <c r="M291" s="229"/>
      <c r="N291" s="229"/>
      <c r="O291" s="229"/>
      <c r="P291" s="229"/>
      <c r="Q291" s="229"/>
      <c r="R291" s="229"/>
      <c r="S291" s="229"/>
      <c r="T291" s="229"/>
      <c r="U291" s="229"/>
      <c r="V291" s="229"/>
      <c r="W291" s="229"/>
      <c r="X291" s="247"/>
      <c r="Y291" s="247"/>
      <c r="Z291" s="247"/>
      <c r="AA291" s="162"/>
      <c r="AB291" s="162"/>
      <c r="AC291" s="162"/>
      <c r="AD291" s="162"/>
      <c r="AE291" s="162"/>
      <c r="AF291" s="162"/>
      <c r="AG291" s="162"/>
      <c r="AH291" s="162"/>
      <c r="AI291" s="162"/>
      <c r="AJ291" s="162"/>
      <c r="AK291" s="162"/>
      <c r="AL291" s="162"/>
      <c r="AM291" s="162"/>
    </row>
    <row r="292" ht="14.25" customHeight="1">
      <c r="A292" s="162"/>
      <c r="B292" s="246"/>
      <c r="C292" s="247"/>
      <c r="D292" s="229"/>
      <c r="E292" s="229"/>
      <c r="F292" s="229"/>
      <c r="G292" s="229"/>
      <c r="H292" s="229"/>
      <c r="I292" s="229"/>
      <c r="J292" s="229"/>
      <c r="K292" s="229"/>
      <c r="L292" s="229"/>
      <c r="M292" s="229"/>
      <c r="N292" s="229"/>
      <c r="O292" s="229"/>
      <c r="P292" s="229"/>
      <c r="Q292" s="229"/>
      <c r="R292" s="229"/>
      <c r="S292" s="229"/>
      <c r="T292" s="229"/>
      <c r="U292" s="229"/>
      <c r="V292" s="229"/>
      <c r="W292" s="229"/>
      <c r="X292" s="247"/>
      <c r="Y292" s="247"/>
      <c r="Z292" s="247"/>
      <c r="AA292" s="162"/>
      <c r="AB292" s="162"/>
      <c r="AC292" s="162"/>
      <c r="AD292" s="162"/>
      <c r="AE292" s="162"/>
      <c r="AF292" s="162"/>
      <c r="AG292" s="162"/>
      <c r="AH292" s="162"/>
      <c r="AI292" s="162"/>
      <c r="AJ292" s="162"/>
      <c r="AK292" s="162"/>
      <c r="AL292" s="162"/>
      <c r="AM292" s="162"/>
    </row>
    <row r="293" ht="14.25" customHeight="1">
      <c r="A293" s="162"/>
      <c r="B293" s="246"/>
      <c r="C293" s="247"/>
      <c r="D293" s="229"/>
      <c r="E293" s="229"/>
      <c r="F293" s="229"/>
      <c r="G293" s="229"/>
      <c r="H293" s="229"/>
      <c r="I293" s="229"/>
      <c r="J293" s="229"/>
      <c r="K293" s="229"/>
      <c r="L293" s="229"/>
      <c r="M293" s="229"/>
      <c r="N293" s="229"/>
      <c r="O293" s="229"/>
      <c r="P293" s="229"/>
      <c r="Q293" s="229"/>
      <c r="R293" s="229"/>
      <c r="S293" s="229"/>
      <c r="T293" s="229"/>
      <c r="U293" s="229"/>
      <c r="V293" s="229"/>
      <c r="W293" s="229"/>
      <c r="X293" s="247"/>
      <c r="Y293" s="247"/>
      <c r="Z293" s="247"/>
      <c r="AA293" s="162"/>
      <c r="AB293" s="162"/>
      <c r="AC293" s="162"/>
      <c r="AD293" s="162"/>
      <c r="AE293" s="162"/>
      <c r="AF293" s="162"/>
      <c r="AG293" s="162"/>
      <c r="AH293" s="162"/>
      <c r="AI293" s="162"/>
      <c r="AJ293" s="162"/>
      <c r="AK293" s="162"/>
      <c r="AL293" s="162"/>
      <c r="AM293" s="162"/>
    </row>
    <row r="294" ht="14.25" customHeight="1">
      <c r="A294" s="162"/>
      <c r="B294" s="246"/>
      <c r="C294" s="247"/>
      <c r="D294" s="229"/>
      <c r="E294" s="229"/>
      <c r="F294" s="229"/>
      <c r="G294" s="229"/>
      <c r="H294" s="229"/>
      <c r="I294" s="229"/>
      <c r="J294" s="229"/>
      <c r="K294" s="229"/>
      <c r="L294" s="229"/>
      <c r="M294" s="229"/>
      <c r="N294" s="229"/>
      <c r="O294" s="229"/>
      <c r="P294" s="229"/>
      <c r="Q294" s="229"/>
      <c r="R294" s="229"/>
      <c r="S294" s="229"/>
      <c r="T294" s="229"/>
      <c r="U294" s="229"/>
      <c r="V294" s="229"/>
      <c r="W294" s="229"/>
      <c r="X294" s="247"/>
      <c r="Y294" s="247"/>
      <c r="Z294" s="247"/>
      <c r="AA294" s="162"/>
      <c r="AB294" s="162"/>
      <c r="AC294" s="162"/>
      <c r="AD294" s="162"/>
      <c r="AE294" s="162"/>
      <c r="AF294" s="162"/>
      <c r="AG294" s="162"/>
      <c r="AH294" s="162"/>
      <c r="AI294" s="162"/>
      <c r="AJ294" s="162"/>
      <c r="AK294" s="162"/>
      <c r="AL294" s="162"/>
      <c r="AM294" s="162"/>
    </row>
    <row r="295" ht="14.25" customHeight="1">
      <c r="A295" s="162"/>
      <c r="B295" s="246"/>
      <c r="C295" s="247"/>
      <c r="D295" s="229"/>
      <c r="E295" s="229"/>
      <c r="F295" s="229"/>
      <c r="G295" s="229"/>
      <c r="H295" s="229"/>
      <c r="I295" s="229"/>
      <c r="J295" s="229"/>
      <c r="K295" s="229"/>
      <c r="L295" s="229"/>
      <c r="M295" s="229"/>
      <c r="N295" s="229"/>
      <c r="O295" s="229"/>
      <c r="P295" s="229"/>
      <c r="Q295" s="229"/>
      <c r="R295" s="229"/>
      <c r="S295" s="229"/>
      <c r="T295" s="229"/>
      <c r="U295" s="229"/>
      <c r="V295" s="229"/>
      <c r="W295" s="229"/>
      <c r="X295" s="247"/>
      <c r="Y295" s="247"/>
      <c r="Z295" s="247"/>
      <c r="AA295" s="162"/>
      <c r="AB295" s="162"/>
      <c r="AC295" s="162"/>
      <c r="AD295" s="162"/>
      <c r="AE295" s="162"/>
      <c r="AF295" s="162"/>
      <c r="AG295" s="162"/>
      <c r="AH295" s="162"/>
      <c r="AI295" s="162"/>
      <c r="AJ295" s="162"/>
      <c r="AK295" s="162"/>
      <c r="AL295" s="162"/>
      <c r="AM295" s="162"/>
    </row>
    <row r="296" ht="14.25" customHeight="1">
      <c r="A296" s="162"/>
      <c r="B296" s="246"/>
      <c r="C296" s="247"/>
      <c r="D296" s="229"/>
      <c r="E296" s="229"/>
      <c r="F296" s="229"/>
      <c r="G296" s="229"/>
      <c r="H296" s="229"/>
      <c r="I296" s="229"/>
      <c r="J296" s="229"/>
      <c r="K296" s="229"/>
      <c r="L296" s="229"/>
      <c r="M296" s="229"/>
      <c r="N296" s="229"/>
      <c r="O296" s="229"/>
      <c r="P296" s="229"/>
      <c r="Q296" s="229"/>
      <c r="R296" s="229"/>
      <c r="S296" s="229"/>
      <c r="T296" s="229"/>
      <c r="U296" s="229"/>
      <c r="V296" s="229"/>
      <c r="W296" s="229"/>
      <c r="X296" s="247"/>
      <c r="Y296" s="247"/>
      <c r="Z296" s="247"/>
      <c r="AA296" s="162"/>
      <c r="AB296" s="162"/>
      <c r="AC296" s="162"/>
      <c r="AD296" s="162"/>
      <c r="AE296" s="162"/>
      <c r="AF296" s="162"/>
      <c r="AG296" s="162"/>
      <c r="AH296" s="162"/>
      <c r="AI296" s="162"/>
      <c r="AJ296" s="162"/>
      <c r="AK296" s="162"/>
      <c r="AL296" s="162"/>
      <c r="AM296" s="162"/>
    </row>
    <row r="297" ht="14.25" customHeight="1">
      <c r="A297" s="162"/>
      <c r="B297" s="246"/>
      <c r="C297" s="247"/>
      <c r="D297" s="229"/>
      <c r="E297" s="229"/>
      <c r="F297" s="229"/>
      <c r="G297" s="229"/>
      <c r="H297" s="229"/>
      <c r="I297" s="229"/>
      <c r="J297" s="229"/>
      <c r="K297" s="229"/>
      <c r="L297" s="229"/>
      <c r="M297" s="229"/>
      <c r="N297" s="229"/>
      <c r="O297" s="229"/>
      <c r="P297" s="229"/>
      <c r="Q297" s="229"/>
      <c r="R297" s="229"/>
      <c r="S297" s="229"/>
      <c r="T297" s="229"/>
      <c r="U297" s="229"/>
      <c r="V297" s="229"/>
      <c r="W297" s="229"/>
      <c r="X297" s="247"/>
      <c r="Y297" s="247"/>
      <c r="Z297" s="247"/>
      <c r="AA297" s="162"/>
      <c r="AB297" s="162"/>
      <c r="AC297" s="162"/>
      <c r="AD297" s="162"/>
      <c r="AE297" s="162"/>
      <c r="AF297" s="162"/>
      <c r="AG297" s="162"/>
      <c r="AH297" s="162"/>
      <c r="AI297" s="162"/>
      <c r="AJ297" s="162"/>
      <c r="AK297" s="162"/>
      <c r="AL297" s="162"/>
      <c r="AM297" s="162"/>
    </row>
    <row r="298" ht="14.25" customHeight="1">
      <c r="A298" s="162"/>
      <c r="B298" s="246"/>
      <c r="C298" s="247"/>
      <c r="D298" s="229"/>
      <c r="E298" s="229"/>
      <c r="F298" s="229"/>
      <c r="G298" s="229"/>
      <c r="H298" s="229"/>
      <c r="I298" s="229"/>
      <c r="J298" s="229"/>
      <c r="K298" s="229"/>
      <c r="L298" s="229"/>
      <c r="M298" s="229"/>
      <c r="N298" s="229"/>
      <c r="O298" s="229"/>
      <c r="P298" s="229"/>
      <c r="Q298" s="229"/>
      <c r="R298" s="229"/>
      <c r="S298" s="229"/>
      <c r="T298" s="229"/>
      <c r="U298" s="229"/>
      <c r="V298" s="229"/>
      <c r="W298" s="229"/>
      <c r="X298" s="247"/>
      <c r="Y298" s="247"/>
      <c r="Z298" s="247"/>
      <c r="AA298" s="162"/>
      <c r="AB298" s="162"/>
      <c r="AC298" s="162"/>
      <c r="AD298" s="162"/>
      <c r="AE298" s="162"/>
      <c r="AF298" s="162"/>
      <c r="AG298" s="162"/>
      <c r="AH298" s="162"/>
      <c r="AI298" s="162"/>
      <c r="AJ298" s="162"/>
      <c r="AK298" s="162"/>
      <c r="AL298" s="162"/>
      <c r="AM298" s="162"/>
    </row>
    <row r="299" ht="14.25" customHeight="1">
      <c r="A299" s="162"/>
      <c r="B299" s="246"/>
      <c r="C299" s="247"/>
      <c r="D299" s="229"/>
      <c r="E299" s="229"/>
      <c r="F299" s="229"/>
      <c r="G299" s="229"/>
      <c r="H299" s="229"/>
      <c r="I299" s="229"/>
      <c r="J299" s="229"/>
      <c r="K299" s="229"/>
      <c r="L299" s="229"/>
      <c r="M299" s="229"/>
      <c r="N299" s="229"/>
      <c r="O299" s="229"/>
      <c r="P299" s="229"/>
      <c r="Q299" s="229"/>
      <c r="R299" s="229"/>
      <c r="S299" s="229"/>
      <c r="T299" s="229"/>
      <c r="U299" s="229"/>
      <c r="V299" s="229"/>
      <c r="W299" s="229"/>
      <c r="X299" s="247"/>
      <c r="Y299" s="247"/>
      <c r="Z299" s="247"/>
      <c r="AA299" s="162"/>
      <c r="AB299" s="162"/>
      <c r="AC299" s="162"/>
      <c r="AD299" s="162"/>
      <c r="AE299" s="162"/>
      <c r="AF299" s="162"/>
      <c r="AG299" s="162"/>
      <c r="AH299" s="162"/>
      <c r="AI299" s="162"/>
      <c r="AJ299" s="162"/>
      <c r="AK299" s="162"/>
      <c r="AL299" s="162"/>
      <c r="AM299" s="162"/>
    </row>
    <row r="300" ht="14.25" customHeight="1">
      <c r="A300" s="162"/>
      <c r="B300" s="246"/>
      <c r="C300" s="247"/>
      <c r="D300" s="229"/>
      <c r="E300" s="229"/>
      <c r="F300" s="229"/>
      <c r="G300" s="229"/>
      <c r="H300" s="229"/>
      <c r="I300" s="229"/>
      <c r="J300" s="229"/>
      <c r="K300" s="229"/>
      <c r="L300" s="229"/>
      <c r="M300" s="229"/>
      <c r="N300" s="229"/>
      <c r="O300" s="229"/>
      <c r="P300" s="229"/>
      <c r="Q300" s="229"/>
      <c r="R300" s="229"/>
      <c r="S300" s="229"/>
      <c r="T300" s="229"/>
      <c r="U300" s="229"/>
      <c r="V300" s="229"/>
      <c r="W300" s="229"/>
      <c r="X300" s="247"/>
      <c r="Y300" s="247"/>
      <c r="Z300" s="247"/>
      <c r="AA300" s="162"/>
      <c r="AB300" s="162"/>
      <c r="AC300" s="162"/>
      <c r="AD300" s="162"/>
      <c r="AE300" s="162"/>
      <c r="AF300" s="162"/>
      <c r="AG300" s="162"/>
      <c r="AH300" s="162"/>
      <c r="AI300" s="162"/>
      <c r="AJ300" s="162"/>
      <c r="AK300" s="162"/>
      <c r="AL300" s="162"/>
      <c r="AM300" s="162"/>
    </row>
    <row r="301" ht="14.25" customHeight="1">
      <c r="A301" s="162"/>
      <c r="B301" s="246"/>
      <c r="C301" s="247"/>
      <c r="D301" s="229"/>
      <c r="E301" s="229"/>
      <c r="F301" s="229"/>
      <c r="G301" s="229"/>
      <c r="H301" s="229"/>
      <c r="I301" s="229"/>
      <c r="J301" s="229"/>
      <c r="K301" s="229"/>
      <c r="L301" s="229"/>
      <c r="M301" s="229"/>
      <c r="N301" s="229"/>
      <c r="O301" s="229"/>
      <c r="P301" s="229"/>
      <c r="Q301" s="229"/>
      <c r="R301" s="229"/>
      <c r="S301" s="229"/>
      <c r="T301" s="229"/>
      <c r="U301" s="229"/>
      <c r="V301" s="229"/>
      <c r="W301" s="229"/>
      <c r="X301" s="247"/>
      <c r="Y301" s="247"/>
      <c r="Z301" s="247"/>
      <c r="AA301" s="162"/>
      <c r="AB301" s="162"/>
      <c r="AC301" s="162"/>
      <c r="AD301" s="162"/>
      <c r="AE301" s="162"/>
      <c r="AF301" s="162"/>
      <c r="AG301" s="162"/>
      <c r="AH301" s="162"/>
      <c r="AI301" s="162"/>
      <c r="AJ301" s="162"/>
      <c r="AK301" s="162"/>
      <c r="AL301" s="162"/>
      <c r="AM301" s="162"/>
    </row>
    <row r="302" ht="14.25" customHeight="1">
      <c r="A302" s="162"/>
      <c r="B302" s="246"/>
      <c r="C302" s="247"/>
      <c r="D302" s="229"/>
      <c r="E302" s="229"/>
      <c r="F302" s="229"/>
      <c r="G302" s="229"/>
      <c r="H302" s="229"/>
      <c r="I302" s="229"/>
      <c r="J302" s="229"/>
      <c r="K302" s="229"/>
      <c r="L302" s="229"/>
      <c r="M302" s="229"/>
      <c r="N302" s="229"/>
      <c r="O302" s="229"/>
      <c r="P302" s="229"/>
      <c r="Q302" s="229"/>
      <c r="R302" s="229"/>
      <c r="S302" s="229"/>
      <c r="T302" s="229"/>
      <c r="U302" s="229"/>
      <c r="V302" s="229"/>
      <c r="W302" s="229"/>
      <c r="X302" s="247"/>
      <c r="Y302" s="247"/>
      <c r="Z302" s="247"/>
      <c r="AA302" s="162"/>
      <c r="AB302" s="162"/>
      <c r="AC302" s="162"/>
      <c r="AD302" s="162"/>
      <c r="AE302" s="162"/>
      <c r="AF302" s="162"/>
      <c r="AG302" s="162"/>
      <c r="AH302" s="162"/>
      <c r="AI302" s="162"/>
      <c r="AJ302" s="162"/>
      <c r="AK302" s="162"/>
      <c r="AL302" s="162"/>
      <c r="AM302" s="162"/>
    </row>
    <row r="303" ht="14.25" customHeight="1">
      <c r="A303" s="162"/>
      <c r="B303" s="246"/>
      <c r="C303" s="247"/>
      <c r="D303" s="229"/>
      <c r="E303" s="229"/>
      <c r="F303" s="229"/>
      <c r="G303" s="229"/>
      <c r="H303" s="229"/>
      <c r="I303" s="229"/>
      <c r="J303" s="229"/>
      <c r="K303" s="229"/>
      <c r="L303" s="229"/>
      <c r="M303" s="229"/>
      <c r="N303" s="229"/>
      <c r="O303" s="229"/>
      <c r="P303" s="229"/>
      <c r="Q303" s="229"/>
      <c r="R303" s="229"/>
      <c r="S303" s="229"/>
      <c r="T303" s="229"/>
      <c r="U303" s="229"/>
      <c r="V303" s="229"/>
      <c r="W303" s="229"/>
      <c r="X303" s="247"/>
      <c r="Y303" s="247"/>
      <c r="Z303" s="247"/>
      <c r="AA303" s="162"/>
      <c r="AB303" s="162"/>
      <c r="AC303" s="162"/>
      <c r="AD303" s="162"/>
      <c r="AE303" s="162"/>
      <c r="AF303" s="162"/>
      <c r="AG303" s="162"/>
      <c r="AH303" s="162"/>
      <c r="AI303" s="162"/>
      <c r="AJ303" s="162"/>
      <c r="AK303" s="162"/>
      <c r="AL303" s="162"/>
      <c r="AM303" s="162"/>
    </row>
    <row r="304" ht="14.25" customHeight="1">
      <c r="A304" s="162"/>
      <c r="B304" s="246"/>
      <c r="C304" s="247"/>
      <c r="D304" s="229"/>
      <c r="E304" s="229"/>
      <c r="F304" s="229"/>
      <c r="G304" s="229"/>
      <c r="H304" s="229"/>
      <c r="I304" s="229"/>
      <c r="J304" s="229"/>
      <c r="K304" s="229"/>
      <c r="L304" s="229"/>
      <c r="M304" s="229"/>
      <c r="N304" s="229"/>
      <c r="O304" s="229"/>
      <c r="P304" s="229"/>
      <c r="Q304" s="229"/>
      <c r="R304" s="229"/>
      <c r="S304" s="229"/>
      <c r="T304" s="229"/>
      <c r="U304" s="229"/>
      <c r="V304" s="229"/>
      <c r="W304" s="229"/>
      <c r="X304" s="247"/>
      <c r="Y304" s="247"/>
      <c r="Z304" s="247"/>
      <c r="AA304" s="162"/>
      <c r="AB304" s="162"/>
      <c r="AC304" s="162"/>
      <c r="AD304" s="162"/>
      <c r="AE304" s="162"/>
      <c r="AF304" s="162"/>
      <c r="AG304" s="162"/>
      <c r="AH304" s="162"/>
      <c r="AI304" s="162"/>
      <c r="AJ304" s="162"/>
      <c r="AK304" s="162"/>
      <c r="AL304" s="162"/>
      <c r="AM304" s="162"/>
    </row>
    <row r="305" ht="14.25" customHeight="1">
      <c r="A305" s="162"/>
      <c r="B305" s="246"/>
      <c r="C305" s="247"/>
      <c r="D305" s="229"/>
      <c r="E305" s="229"/>
      <c r="F305" s="229"/>
      <c r="G305" s="229"/>
      <c r="H305" s="229"/>
      <c r="I305" s="229"/>
      <c r="J305" s="229"/>
      <c r="K305" s="229"/>
      <c r="L305" s="229"/>
      <c r="M305" s="229"/>
      <c r="N305" s="229"/>
      <c r="O305" s="229"/>
      <c r="P305" s="229"/>
      <c r="Q305" s="229"/>
      <c r="R305" s="229"/>
      <c r="S305" s="229"/>
      <c r="T305" s="229"/>
      <c r="U305" s="229"/>
      <c r="V305" s="229"/>
      <c r="W305" s="229"/>
      <c r="X305" s="247"/>
      <c r="Y305" s="247"/>
      <c r="Z305" s="247"/>
      <c r="AA305" s="162"/>
      <c r="AB305" s="162"/>
      <c r="AC305" s="162"/>
      <c r="AD305" s="162"/>
      <c r="AE305" s="162"/>
      <c r="AF305" s="162"/>
      <c r="AG305" s="162"/>
      <c r="AH305" s="162"/>
      <c r="AI305" s="162"/>
      <c r="AJ305" s="162"/>
      <c r="AK305" s="162"/>
      <c r="AL305" s="162"/>
      <c r="AM305" s="162"/>
    </row>
    <row r="306" ht="14.25" customHeight="1">
      <c r="A306" s="162"/>
      <c r="B306" s="246"/>
      <c r="C306" s="247"/>
      <c r="D306" s="229"/>
      <c r="E306" s="229"/>
      <c r="F306" s="229"/>
      <c r="G306" s="229"/>
      <c r="H306" s="229"/>
      <c r="I306" s="229"/>
      <c r="J306" s="229"/>
      <c r="K306" s="229"/>
      <c r="L306" s="229"/>
      <c r="M306" s="229"/>
      <c r="N306" s="229"/>
      <c r="O306" s="229"/>
      <c r="P306" s="229"/>
      <c r="Q306" s="229"/>
      <c r="R306" s="229"/>
      <c r="S306" s="229"/>
      <c r="T306" s="229"/>
      <c r="U306" s="229"/>
      <c r="V306" s="229"/>
      <c r="W306" s="229"/>
      <c r="X306" s="247"/>
      <c r="Y306" s="247"/>
      <c r="Z306" s="247"/>
      <c r="AA306" s="162"/>
      <c r="AB306" s="162"/>
      <c r="AC306" s="162"/>
      <c r="AD306" s="162"/>
      <c r="AE306" s="162"/>
      <c r="AF306" s="162"/>
      <c r="AG306" s="162"/>
      <c r="AH306" s="162"/>
      <c r="AI306" s="162"/>
      <c r="AJ306" s="162"/>
      <c r="AK306" s="162"/>
      <c r="AL306" s="162"/>
      <c r="AM306" s="162"/>
    </row>
    <row r="307" ht="14.25" customHeight="1">
      <c r="A307" s="162"/>
      <c r="B307" s="246"/>
      <c r="C307" s="247"/>
      <c r="D307" s="229"/>
      <c r="E307" s="229"/>
      <c r="F307" s="229"/>
      <c r="G307" s="229"/>
      <c r="H307" s="229"/>
      <c r="I307" s="229"/>
      <c r="J307" s="229"/>
      <c r="K307" s="229"/>
      <c r="L307" s="229"/>
      <c r="M307" s="229"/>
      <c r="N307" s="229"/>
      <c r="O307" s="229"/>
      <c r="P307" s="229"/>
      <c r="Q307" s="229"/>
      <c r="R307" s="229"/>
      <c r="S307" s="229"/>
      <c r="T307" s="229"/>
      <c r="U307" s="229"/>
      <c r="V307" s="229"/>
      <c r="W307" s="229"/>
      <c r="X307" s="247"/>
      <c r="Y307" s="247"/>
      <c r="Z307" s="247"/>
      <c r="AA307" s="162"/>
      <c r="AB307" s="162"/>
      <c r="AC307" s="162"/>
      <c r="AD307" s="162"/>
      <c r="AE307" s="162"/>
      <c r="AF307" s="162"/>
      <c r="AG307" s="162"/>
      <c r="AH307" s="162"/>
      <c r="AI307" s="162"/>
      <c r="AJ307" s="162"/>
      <c r="AK307" s="162"/>
      <c r="AL307" s="162"/>
      <c r="AM307" s="162"/>
    </row>
    <row r="308" ht="14.25" customHeight="1">
      <c r="A308" s="162"/>
      <c r="B308" s="246"/>
      <c r="C308" s="247"/>
      <c r="D308" s="229"/>
      <c r="E308" s="229"/>
      <c r="F308" s="229"/>
      <c r="G308" s="229"/>
      <c r="H308" s="229"/>
      <c r="I308" s="229"/>
      <c r="J308" s="229"/>
      <c r="K308" s="229"/>
      <c r="L308" s="229"/>
      <c r="M308" s="229"/>
      <c r="N308" s="229"/>
      <c r="O308" s="229"/>
      <c r="P308" s="229"/>
      <c r="Q308" s="229"/>
      <c r="R308" s="229"/>
      <c r="S308" s="229"/>
      <c r="T308" s="229"/>
      <c r="U308" s="229"/>
      <c r="V308" s="229"/>
      <c r="W308" s="229"/>
      <c r="X308" s="247"/>
      <c r="Y308" s="247"/>
      <c r="Z308" s="247"/>
      <c r="AA308" s="162"/>
      <c r="AB308" s="162"/>
      <c r="AC308" s="162"/>
      <c r="AD308" s="162"/>
      <c r="AE308" s="162"/>
      <c r="AF308" s="162"/>
      <c r="AG308" s="162"/>
      <c r="AH308" s="162"/>
      <c r="AI308" s="162"/>
      <c r="AJ308" s="162"/>
      <c r="AK308" s="162"/>
      <c r="AL308" s="162"/>
      <c r="AM308" s="162"/>
    </row>
    <row r="309" ht="14.25" customHeight="1">
      <c r="A309" s="162"/>
      <c r="B309" s="246"/>
      <c r="C309" s="247"/>
      <c r="D309" s="229"/>
      <c r="E309" s="229"/>
      <c r="F309" s="229"/>
      <c r="G309" s="229"/>
      <c r="H309" s="229"/>
      <c r="I309" s="229"/>
      <c r="J309" s="229"/>
      <c r="K309" s="229"/>
      <c r="L309" s="229"/>
      <c r="M309" s="229"/>
      <c r="N309" s="229"/>
      <c r="O309" s="229"/>
      <c r="P309" s="229"/>
      <c r="Q309" s="229"/>
      <c r="R309" s="229"/>
      <c r="S309" s="229"/>
      <c r="T309" s="229"/>
      <c r="U309" s="229"/>
      <c r="V309" s="229"/>
      <c r="W309" s="229"/>
      <c r="X309" s="247"/>
      <c r="Y309" s="247"/>
      <c r="Z309" s="247"/>
      <c r="AA309" s="162"/>
      <c r="AB309" s="162"/>
      <c r="AC309" s="162"/>
      <c r="AD309" s="162"/>
      <c r="AE309" s="162"/>
      <c r="AF309" s="162"/>
      <c r="AG309" s="162"/>
      <c r="AH309" s="162"/>
      <c r="AI309" s="162"/>
      <c r="AJ309" s="162"/>
      <c r="AK309" s="162"/>
      <c r="AL309" s="162"/>
      <c r="AM309" s="162"/>
    </row>
    <row r="310" ht="14.25" customHeight="1">
      <c r="A310" s="162"/>
      <c r="B310" s="248"/>
      <c r="C310" s="249"/>
      <c r="D310" s="229"/>
      <c r="E310" s="229"/>
      <c r="F310" s="229"/>
      <c r="G310" s="229"/>
      <c r="H310" s="229"/>
      <c r="I310" s="229"/>
      <c r="J310" s="229"/>
      <c r="K310" s="229"/>
      <c r="L310" s="229"/>
      <c r="M310" s="229"/>
      <c r="N310" s="229"/>
      <c r="O310" s="229"/>
      <c r="P310" s="229"/>
      <c r="Q310" s="229"/>
      <c r="R310" s="229"/>
      <c r="S310" s="229"/>
      <c r="T310" s="229"/>
      <c r="U310" s="229"/>
      <c r="V310" s="229"/>
      <c r="W310" s="229"/>
      <c r="X310" s="247"/>
      <c r="Y310" s="247"/>
      <c r="Z310" s="247"/>
      <c r="AA310" s="162"/>
      <c r="AB310" s="162"/>
      <c r="AC310" s="162"/>
      <c r="AD310" s="162"/>
      <c r="AE310" s="162"/>
      <c r="AF310" s="162"/>
      <c r="AG310" s="162"/>
      <c r="AH310" s="162"/>
      <c r="AI310" s="162"/>
      <c r="AJ310" s="162"/>
      <c r="AK310" s="162"/>
      <c r="AL310" s="162"/>
      <c r="AM310" s="162"/>
    </row>
    <row r="311" ht="14.25" customHeight="1">
      <c r="A311" s="162"/>
      <c r="B311" s="248"/>
      <c r="C311" s="249"/>
      <c r="D311" s="229"/>
      <c r="E311" s="229"/>
      <c r="F311" s="229"/>
      <c r="G311" s="229"/>
      <c r="H311" s="229"/>
      <c r="I311" s="229"/>
      <c r="J311" s="229"/>
      <c r="K311" s="229"/>
      <c r="L311" s="229"/>
      <c r="M311" s="229"/>
      <c r="N311" s="229"/>
      <c r="O311" s="229"/>
      <c r="P311" s="229"/>
      <c r="Q311" s="229"/>
      <c r="R311" s="229"/>
      <c r="S311" s="229"/>
      <c r="T311" s="229"/>
      <c r="U311" s="229"/>
      <c r="V311" s="229"/>
      <c r="W311" s="229"/>
      <c r="X311" s="247"/>
      <c r="Y311" s="247"/>
      <c r="Z311" s="247"/>
      <c r="AA311" s="162"/>
      <c r="AB311" s="162"/>
      <c r="AC311" s="162"/>
      <c r="AD311" s="162"/>
      <c r="AE311" s="162"/>
      <c r="AF311" s="162"/>
      <c r="AG311" s="162"/>
      <c r="AH311" s="162"/>
      <c r="AI311" s="162"/>
      <c r="AJ311" s="162"/>
      <c r="AK311" s="162"/>
      <c r="AL311" s="162"/>
      <c r="AM311" s="162"/>
    </row>
    <row r="312" ht="14.25" customHeight="1">
      <c r="A312" s="162"/>
      <c r="B312" s="248"/>
      <c r="C312" s="249"/>
      <c r="D312" s="229"/>
      <c r="E312" s="229"/>
      <c r="F312" s="229"/>
      <c r="G312" s="229"/>
      <c r="H312" s="229"/>
      <c r="I312" s="229"/>
      <c r="J312" s="229"/>
      <c r="K312" s="229"/>
      <c r="L312" s="229"/>
      <c r="M312" s="229"/>
      <c r="N312" s="229"/>
      <c r="O312" s="229"/>
      <c r="P312" s="229"/>
      <c r="Q312" s="229"/>
      <c r="R312" s="229"/>
      <c r="S312" s="229"/>
      <c r="T312" s="229"/>
      <c r="U312" s="229"/>
      <c r="V312" s="229"/>
      <c r="W312" s="229"/>
      <c r="X312" s="247"/>
      <c r="Y312" s="247"/>
      <c r="Z312" s="247"/>
      <c r="AA312" s="162"/>
      <c r="AB312" s="162"/>
      <c r="AC312" s="162"/>
      <c r="AD312" s="162"/>
      <c r="AE312" s="162"/>
      <c r="AF312" s="162"/>
      <c r="AG312" s="162"/>
      <c r="AH312" s="162"/>
      <c r="AI312" s="162"/>
      <c r="AJ312" s="162"/>
      <c r="AK312" s="162"/>
      <c r="AL312" s="162"/>
      <c r="AM312" s="162"/>
    </row>
    <row r="313" ht="14.25" customHeight="1">
      <c r="A313" s="162"/>
      <c r="B313" s="248"/>
      <c r="C313" s="249"/>
      <c r="D313" s="229"/>
      <c r="E313" s="229"/>
      <c r="F313" s="229"/>
      <c r="G313" s="229"/>
      <c r="H313" s="229"/>
      <c r="I313" s="229"/>
      <c r="J313" s="229"/>
      <c r="K313" s="229"/>
      <c r="L313" s="229"/>
      <c r="M313" s="229"/>
      <c r="N313" s="229"/>
      <c r="O313" s="229"/>
      <c r="P313" s="229"/>
      <c r="Q313" s="229"/>
      <c r="R313" s="229"/>
      <c r="S313" s="229"/>
      <c r="T313" s="229"/>
      <c r="U313" s="229"/>
      <c r="V313" s="229"/>
      <c r="W313" s="229"/>
      <c r="X313" s="247"/>
      <c r="Y313" s="247"/>
      <c r="Z313" s="247"/>
      <c r="AA313" s="162"/>
      <c r="AB313" s="162"/>
      <c r="AC313" s="162"/>
      <c r="AD313" s="162"/>
      <c r="AE313" s="162"/>
      <c r="AF313" s="162"/>
      <c r="AG313" s="162"/>
      <c r="AH313" s="162"/>
      <c r="AI313" s="162"/>
      <c r="AJ313" s="162"/>
      <c r="AK313" s="162"/>
      <c r="AL313" s="162"/>
      <c r="AM313" s="162"/>
    </row>
    <row r="314" ht="14.25" customHeight="1">
      <c r="A314" s="162"/>
      <c r="B314" s="248"/>
      <c r="C314" s="249"/>
      <c r="D314" s="229"/>
      <c r="E314" s="229"/>
      <c r="F314" s="229"/>
      <c r="G314" s="229"/>
      <c r="H314" s="229"/>
      <c r="I314" s="229"/>
      <c r="J314" s="229"/>
      <c r="K314" s="229"/>
      <c r="L314" s="229"/>
      <c r="M314" s="229"/>
      <c r="N314" s="229"/>
      <c r="O314" s="229"/>
      <c r="P314" s="229"/>
      <c r="Q314" s="229"/>
      <c r="R314" s="229"/>
      <c r="S314" s="229"/>
      <c r="T314" s="229"/>
      <c r="U314" s="229"/>
      <c r="V314" s="229"/>
      <c r="W314" s="229"/>
      <c r="X314" s="247"/>
      <c r="Y314" s="247"/>
      <c r="Z314" s="247"/>
      <c r="AA314" s="162"/>
      <c r="AB314" s="162"/>
      <c r="AC314" s="162"/>
      <c r="AD314" s="162"/>
      <c r="AE314" s="162"/>
      <c r="AF314" s="162"/>
      <c r="AG314" s="162"/>
      <c r="AH314" s="162"/>
      <c r="AI314" s="162"/>
      <c r="AJ314" s="162"/>
      <c r="AK314" s="162"/>
      <c r="AL314" s="162"/>
      <c r="AM314" s="162"/>
    </row>
    <row r="315" ht="14.25" customHeight="1">
      <c r="A315" s="162"/>
      <c r="B315" s="248"/>
      <c r="C315" s="249"/>
      <c r="D315" s="229"/>
      <c r="E315" s="229"/>
      <c r="F315" s="229"/>
      <c r="G315" s="229"/>
      <c r="H315" s="229"/>
      <c r="I315" s="229"/>
      <c r="J315" s="229"/>
      <c r="K315" s="229"/>
      <c r="L315" s="229"/>
      <c r="M315" s="229"/>
      <c r="N315" s="229"/>
      <c r="O315" s="229"/>
      <c r="P315" s="229"/>
      <c r="Q315" s="229"/>
      <c r="R315" s="229"/>
      <c r="S315" s="229"/>
      <c r="T315" s="229"/>
      <c r="U315" s="229"/>
      <c r="V315" s="229"/>
      <c r="W315" s="229"/>
      <c r="X315" s="247"/>
      <c r="Y315" s="247"/>
      <c r="Z315" s="247"/>
      <c r="AA315" s="162"/>
      <c r="AB315" s="162"/>
      <c r="AC315" s="162"/>
      <c r="AD315" s="162"/>
      <c r="AE315" s="162"/>
      <c r="AF315" s="162"/>
      <c r="AG315" s="162"/>
      <c r="AH315" s="162"/>
      <c r="AI315" s="162"/>
      <c r="AJ315" s="162"/>
      <c r="AK315" s="162"/>
      <c r="AL315" s="162"/>
      <c r="AM315" s="162"/>
    </row>
    <row r="316" ht="14.25" customHeight="1">
      <c r="A316" s="162"/>
      <c r="B316" s="248"/>
      <c r="C316" s="249"/>
      <c r="D316" s="229"/>
      <c r="E316" s="229"/>
      <c r="F316" s="229"/>
      <c r="G316" s="229"/>
      <c r="H316" s="229"/>
      <c r="I316" s="229"/>
      <c r="J316" s="229"/>
      <c r="K316" s="229"/>
      <c r="L316" s="229"/>
      <c r="M316" s="229"/>
      <c r="N316" s="229"/>
      <c r="O316" s="229"/>
      <c r="P316" s="229"/>
      <c r="Q316" s="229"/>
      <c r="R316" s="229"/>
      <c r="S316" s="229"/>
      <c r="T316" s="229"/>
      <c r="U316" s="229"/>
      <c r="V316" s="229"/>
      <c r="W316" s="229"/>
      <c r="X316" s="247"/>
      <c r="Y316" s="247"/>
      <c r="Z316" s="247"/>
      <c r="AA316" s="162"/>
      <c r="AB316" s="162"/>
      <c r="AC316" s="162"/>
      <c r="AD316" s="162"/>
      <c r="AE316" s="162"/>
      <c r="AF316" s="162"/>
      <c r="AG316" s="162"/>
      <c r="AH316" s="162"/>
      <c r="AI316" s="162"/>
      <c r="AJ316" s="162"/>
      <c r="AK316" s="162"/>
      <c r="AL316" s="162"/>
      <c r="AM316" s="162"/>
    </row>
    <row r="317" ht="14.25" customHeight="1">
      <c r="A317" s="162"/>
      <c r="B317" s="248"/>
      <c r="C317" s="249"/>
      <c r="D317" s="229"/>
      <c r="E317" s="229"/>
      <c r="F317" s="229"/>
      <c r="G317" s="229"/>
      <c r="H317" s="229"/>
      <c r="I317" s="229"/>
      <c r="J317" s="229"/>
      <c r="K317" s="229"/>
      <c r="L317" s="229"/>
      <c r="M317" s="229"/>
      <c r="N317" s="229"/>
      <c r="O317" s="229"/>
      <c r="P317" s="229"/>
      <c r="Q317" s="229"/>
      <c r="R317" s="229"/>
      <c r="S317" s="229"/>
      <c r="T317" s="229"/>
      <c r="U317" s="229"/>
      <c r="V317" s="229"/>
      <c r="W317" s="229"/>
      <c r="X317" s="247"/>
      <c r="Y317" s="247"/>
      <c r="Z317" s="247"/>
      <c r="AA317" s="162"/>
      <c r="AB317" s="162"/>
      <c r="AC317" s="162"/>
      <c r="AD317" s="162"/>
      <c r="AE317" s="162"/>
      <c r="AF317" s="162"/>
      <c r="AG317" s="162"/>
      <c r="AH317" s="162"/>
      <c r="AI317" s="162"/>
      <c r="AJ317" s="162"/>
      <c r="AK317" s="162"/>
      <c r="AL317" s="162"/>
      <c r="AM317" s="162"/>
    </row>
    <row r="318" ht="14.25" customHeight="1">
      <c r="A318" s="162"/>
      <c r="B318" s="248"/>
      <c r="C318" s="249"/>
      <c r="D318" s="229"/>
      <c r="E318" s="229"/>
      <c r="F318" s="229"/>
      <c r="G318" s="229"/>
      <c r="H318" s="229"/>
      <c r="I318" s="229"/>
      <c r="J318" s="229"/>
      <c r="K318" s="229"/>
      <c r="L318" s="229"/>
      <c r="M318" s="229"/>
      <c r="N318" s="229"/>
      <c r="O318" s="229"/>
      <c r="P318" s="229"/>
      <c r="Q318" s="229"/>
      <c r="R318" s="229"/>
      <c r="S318" s="229"/>
      <c r="T318" s="229"/>
      <c r="U318" s="229"/>
      <c r="V318" s="229"/>
      <c r="W318" s="229"/>
      <c r="X318" s="247"/>
      <c r="Y318" s="247"/>
      <c r="Z318" s="247"/>
      <c r="AA318" s="162"/>
      <c r="AB318" s="162"/>
      <c r="AC318" s="162"/>
      <c r="AD318" s="162"/>
      <c r="AE318" s="162"/>
      <c r="AF318" s="162"/>
      <c r="AG318" s="162"/>
      <c r="AH318" s="162"/>
      <c r="AI318" s="162"/>
      <c r="AJ318" s="162"/>
      <c r="AK318" s="162"/>
      <c r="AL318" s="162"/>
      <c r="AM318" s="162"/>
    </row>
    <row r="319" ht="14.25" customHeight="1">
      <c r="A319" s="162"/>
      <c r="B319" s="248"/>
      <c r="C319" s="249"/>
      <c r="D319" s="229"/>
      <c r="E319" s="229"/>
      <c r="F319" s="229"/>
      <c r="G319" s="229"/>
      <c r="H319" s="229"/>
      <c r="I319" s="229"/>
      <c r="J319" s="229"/>
      <c r="K319" s="229"/>
      <c r="L319" s="229"/>
      <c r="M319" s="229"/>
      <c r="N319" s="229"/>
      <c r="O319" s="229"/>
      <c r="P319" s="229"/>
      <c r="Q319" s="229"/>
      <c r="R319" s="229"/>
      <c r="S319" s="229"/>
      <c r="T319" s="229"/>
      <c r="U319" s="229"/>
      <c r="V319" s="229"/>
      <c r="W319" s="229"/>
      <c r="X319" s="247"/>
      <c r="Y319" s="247"/>
      <c r="Z319" s="247"/>
      <c r="AA319" s="162"/>
      <c r="AB319" s="162"/>
      <c r="AC319" s="162"/>
      <c r="AD319" s="162"/>
      <c r="AE319" s="162"/>
      <c r="AF319" s="162"/>
      <c r="AG319" s="162"/>
      <c r="AH319" s="162"/>
      <c r="AI319" s="162"/>
      <c r="AJ319" s="162"/>
      <c r="AK319" s="162"/>
      <c r="AL319" s="162"/>
      <c r="AM319" s="162"/>
    </row>
    <row r="320" ht="14.25" customHeight="1">
      <c r="A320" s="162"/>
      <c r="B320" s="248"/>
      <c r="C320" s="249"/>
      <c r="D320" s="229"/>
      <c r="E320" s="229"/>
      <c r="F320" s="229"/>
      <c r="G320" s="229"/>
      <c r="H320" s="229"/>
      <c r="I320" s="229"/>
      <c r="J320" s="229"/>
      <c r="K320" s="229"/>
      <c r="L320" s="229"/>
      <c r="M320" s="229"/>
      <c r="N320" s="229"/>
      <c r="O320" s="229"/>
      <c r="P320" s="229"/>
      <c r="Q320" s="229"/>
      <c r="R320" s="229"/>
      <c r="S320" s="229"/>
      <c r="T320" s="229"/>
      <c r="U320" s="229"/>
      <c r="V320" s="229"/>
      <c r="W320" s="229"/>
      <c r="X320" s="247"/>
      <c r="Y320" s="247"/>
      <c r="Z320" s="247"/>
      <c r="AA320" s="162"/>
      <c r="AB320" s="162"/>
      <c r="AC320" s="162"/>
      <c r="AD320" s="162"/>
      <c r="AE320" s="162"/>
      <c r="AF320" s="162"/>
      <c r="AG320" s="162"/>
      <c r="AH320" s="162"/>
      <c r="AI320" s="162"/>
      <c r="AJ320" s="162"/>
      <c r="AK320" s="162"/>
      <c r="AL320" s="162"/>
      <c r="AM320" s="162"/>
    </row>
    <row r="321" ht="14.25" customHeight="1">
      <c r="A321" s="162"/>
      <c r="B321" s="248"/>
      <c r="C321" s="249"/>
      <c r="D321" s="229"/>
      <c r="E321" s="229"/>
      <c r="F321" s="229"/>
      <c r="G321" s="229"/>
      <c r="H321" s="229"/>
      <c r="I321" s="229"/>
      <c r="J321" s="229"/>
      <c r="K321" s="229"/>
      <c r="L321" s="229"/>
      <c r="M321" s="229"/>
      <c r="N321" s="229"/>
      <c r="O321" s="229"/>
      <c r="P321" s="229"/>
      <c r="Q321" s="229"/>
      <c r="R321" s="229"/>
      <c r="S321" s="229"/>
      <c r="T321" s="229"/>
      <c r="U321" s="229"/>
      <c r="V321" s="229"/>
      <c r="W321" s="229"/>
      <c r="X321" s="247"/>
      <c r="Y321" s="247"/>
      <c r="Z321" s="247"/>
      <c r="AA321" s="162"/>
      <c r="AB321" s="162"/>
      <c r="AC321" s="162"/>
      <c r="AD321" s="162"/>
      <c r="AE321" s="162"/>
      <c r="AF321" s="162"/>
      <c r="AG321" s="162"/>
      <c r="AH321" s="162"/>
      <c r="AI321" s="162"/>
      <c r="AJ321" s="162"/>
      <c r="AK321" s="162"/>
      <c r="AL321" s="162"/>
      <c r="AM321" s="162"/>
    </row>
    <row r="322" ht="14.25" customHeight="1">
      <c r="A322" s="162"/>
      <c r="B322" s="248"/>
      <c r="C322" s="249"/>
      <c r="D322" s="229"/>
      <c r="E322" s="229"/>
      <c r="F322" s="229"/>
      <c r="G322" s="229"/>
      <c r="H322" s="229"/>
      <c r="I322" s="229"/>
      <c r="J322" s="229"/>
      <c r="K322" s="229"/>
      <c r="L322" s="229"/>
      <c r="M322" s="229"/>
      <c r="N322" s="229"/>
      <c r="O322" s="229"/>
      <c r="P322" s="229"/>
      <c r="Q322" s="229"/>
      <c r="R322" s="229"/>
      <c r="S322" s="229"/>
      <c r="T322" s="229"/>
      <c r="U322" s="229"/>
      <c r="V322" s="229"/>
      <c r="W322" s="229"/>
      <c r="X322" s="247"/>
      <c r="Y322" s="247"/>
      <c r="Z322" s="247"/>
      <c r="AA322" s="162"/>
      <c r="AB322" s="162"/>
      <c r="AC322" s="162"/>
      <c r="AD322" s="162"/>
      <c r="AE322" s="162"/>
      <c r="AF322" s="162"/>
      <c r="AG322" s="162"/>
      <c r="AH322" s="162"/>
      <c r="AI322" s="162"/>
      <c r="AJ322" s="162"/>
      <c r="AK322" s="162"/>
      <c r="AL322" s="162"/>
      <c r="AM322" s="162"/>
    </row>
    <row r="323" ht="14.25" customHeight="1">
      <c r="A323" s="162"/>
      <c r="B323" s="248"/>
      <c r="C323" s="249"/>
      <c r="D323" s="229"/>
      <c r="E323" s="229"/>
      <c r="F323" s="229"/>
      <c r="G323" s="229"/>
      <c r="H323" s="229"/>
      <c r="I323" s="229"/>
      <c r="J323" s="229"/>
      <c r="K323" s="229"/>
      <c r="L323" s="229"/>
      <c r="M323" s="229"/>
      <c r="N323" s="229"/>
      <c r="O323" s="229"/>
      <c r="P323" s="229"/>
      <c r="Q323" s="229"/>
      <c r="R323" s="229"/>
      <c r="S323" s="229"/>
      <c r="T323" s="229"/>
      <c r="U323" s="229"/>
      <c r="V323" s="229"/>
      <c r="W323" s="229"/>
      <c r="X323" s="247"/>
      <c r="Y323" s="247"/>
      <c r="Z323" s="247"/>
      <c r="AA323" s="162"/>
      <c r="AB323" s="162"/>
      <c r="AC323" s="162"/>
      <c r="AD323" s="162"/>
      <c r="AE323" s="162"/>
      <c r="AF323" s="162"/>
      <c r="AG323" s="162"/>
      <c r="AH323" s="162"/>
      <c r="AI323" s="162"/>
      <c r="AJ323" s="162"/>
      <c r="AK323" s="162"/>
      <c r="AL323" s="162"/>
      <c r="AM323" s="162"/>
    </row>
    <row r="324" ht="14.25" customHeight="1">
      <c r="A324" s="162"/>
      <c r="B324" s="248"/>
      <c r="C324" s="249"/>
      <c r="D324" s="229"/>
      <c r="E324" s="229"/>
      <c r="F324" s="229"/>
      <c r="G324" s="229"/>
      <c r="H324" s="229"/>
      <c r="I324" s="229"/>
      <c r="J324" s="229"/>
      <c r="K324" s="229"/>
      <c r="L324" s="229"/>
      <c r="M324" s="229"/>
      <c r="N324" s="229"/>
      <c r="O324" s="229"/>
      <c r="P324" s="229"/>
      <c r="Q324" s="229"/>
      <c r="R324" s="229"/>
      <c r="S324" s="229"/>
      <c r="T324" s="229"/>
      <c r="U324" s="229"/>
      <c r="V324" s="229"/>
      <c r="W324" s="229"/>
      <c r="X324" s="247"/>
      <c r="Y324" s="247"/>
      <c r="Z324" s="247"/>
      <c r="AA324" s="162"/>
      <c r="AB324" s="162"/>
      <c r="AC324" s="162"/>
      <c r="AD324" s="162"/>
      <c r="AE324" s="162"/>
      <c r="AF324" s="162"/>
      <c r="AG324" s="162"/>
      <c r="AH324" s="162"/>
      <c r="AI324" s="162"/>
      <c r="AJ324" s="162"/>
      <c r="AK324" s="162"/>
      <c r="AL324" s="162"/>
      <c r="AM324" s="162"/>
    </row>
    <row r="325" ht="14.25" customHeight="1">
      <c r="A325" s="162"/>
      <c r="B325" s="248"/>
      <c r="C325" s="249"/>
      <c r="D325" s="229"/>
      <c r="E325" s="229"/>
      <c r="F325" s="229"/>
      <c r="G325" s="229"/>
      <c r="H325" s="229"/>
      <c r="I325" s="229"/>
      <c r="J325" s="229"/>
      <c r="K325" s="229"/>
      <c r="L325" s="229"/>
      <c r="M325" s="229"/>
      <c r="N325" s="229"/>
      <c r="O325" s="229"/>
      <c r="P325" s="229"/>
      <c r="Q325" s="229"/>
      <c r="R325" s="229"/>
      <c r="S325" s="229"/>
      <c r="T325" s="229"/>
      <c r="U325" s="229"/>
      <c r="V325" s="229"/>
      <c r="W325" s="229"/>
      <c r="X325" s="247"/>
      <c r="Y325" s="247"/>
      <c r="Z325" s="247"/>
      <c r="AA325" s="162"/>
      <c r="AB325" s="162"/>
      <c r="AC325" s="162"/>
      <c r="AD325" s="162"/>
      <c r="AE325" s="162"/>
      <c r="AF325" s="162"/>
      <c r="AG325" s="162"/>
      <c r="AH325" s="162"/>
      <c r="AI325" s="162"/>
      <c r="AJ325" s="162"/>
      <c r="AK325" s="162"/>
      <c r="AL325" s="162"/>
      <c r="AM325" s="162"/>
    </row>
    <row r="326" ht="14.25" customHeight="1">
      <c r="A326" s="162"/>
      <c r="B326" s="248"/>
      <c r="C326" s="249"/>
      <c r="D326" s="229"/>
      <c r="E326" s="229"/>
      <c r="F326" s="229"/>
      <c r="G326" s="229"/>
      <c r="H326" s="229"/>
      <c r="I326" s="229"/>
      <c r="J326" s="229"/>
      <c r="K326" s="229"/>
      <c r="L326" s="229"/>
      <c r="M326" s="229"/>
      <c r="N326" s="229"/>
      <c r="O326" s="229"/>
      <c r="P326" s="229"/>
      <c r="Q326" s="229"/>
      <c r="R326" s="229"/>
      <c r="S326" s="229"/>
      <c r="T326" s="229"/>
      <c r="U326" s="229"/>
      <c r="V326" s="229"/>
      <c r="W326" s="229"/>
      <c r="X326" s="247"/>
      <c r="Y326" s="247"/>
      <c r="Z326" s="247"/>
      <c r="AA326" s="162"/>
      <c r="AB326" s="162"/>
      <c r="AC326" s="162"/>
      <c r="AD326" s="162"/>
      <c r="AE326" s="162"/>
      <c r="AF326" s="162"/>
      <c r="AG326" s="162"/>
      <c r="AH326" s="162"/>
      <c r="AI326" s="162"/>
      <c r="AJ326" s="162"/>
      <c r="AK326" s="162"/>
      <c r="AL326" s="162"/>
      <c r="AM326" s="162"/>
    </row>
    <row r="327" ht="14.25" customHeight="1">
      <c r="A327" s="162"/>
      <c r="B327" s="248"/>
      <c r="C327" s="249"/>
      <c r="D327" s="229"/>
      <c r="E327" s="229"/>
      <c r="F327" s="229"/>
      <c r="G327" s="229"/>
      <c r="H327" s="229"/>
      <c r="I327" s="229"/>
      <c r="J327" s="229"/>
      <c r="K327" s="229"/>
      <c r="L327" s="229"/>
      <c r="M327" s="229"/>
      <c r="N327" s="229"/>
      <c r="O327" s="229"/>
      <c r="P327" s="229"/>
      <c r="Q327" s="229"/>
      <c r="R327" s="229"/>
      <c r="S327" s="229"/>
      <c r="T327" s="229"/>
      <c r="U327" s="229"/>
      <c r="V327" s="229"/>
      <c r="W327" s="229"/>
      <c r="X327" s="247"/>
      <c r="Y327" s="247"/>
      <c r="Z327" s="247"/>
      <c r="AA327" s="162"/>
      <c r="AB327" s="162"/>
      <c r="AC327" s="162"/>
      <c r="AD327" s="162"/>
      <c r="AE327" s="162"/>
      <c r="AF327" s="162"/>
      <c r="AG327" s="162"/>
      <c r="AH327" s="162"/>
      <c r="AI327" s="162"/>
      <c r="AJ327" s="162"/>
      <c r="AK327" s="162"/>
      <c r="AL327" s="162"/>
      <c r="AM327" s="162"/>
    </row>
    <row r="328" ht="14.25" customHeight="1">
      <c r="A328" s="162"/>
      <c r="B328" s="248"/>
      <c r="C328" s="249"/>
      <c r="D328" s="229"/>
      <c r="E328" s="229"/>
      <c r="F328" s="229"/>
      <c r="G328" s="229"/>
      <c r="H328" s="229"/>
      <c r="I328" s="229"/>
      <c r="J328" s="229"/>
      <c r="K328" s="229"/>
      <c r="L328" s="229"/>
      <c r="M328" s="229"/>
      <c r="N328" s="229"/>
      <c r="O328" s="229"/>
      <c r="P328" s="229"/>
      <c r="Q328" s="229"/>
      <c r="R328" s="229"/>
      <c r="S328" s="229"/>
      <c r="T328" s="229"/>
      <c r="U328" s="229"/>
      <c r="V328" s="229"/>
      <c r="W328" s="229"/>
      <c r="X328" s="247"/>
      <c r="Y328" s="247"/>
      <c r="Z328" s="247"/>
      <c r="AA328" s="162"/>
      <c r="AB328" s="162"/>
      <c r="AC328" s="162"/>
      <c r="AD328" s="162"/>
      <c r="AE328" s="162"/>
      <c r="AF328" s="162"/>
      <c r="AG328" s="162"/>
      <c r="AH328" s="162"/>
      <c r="AI328" s="162"/>
      <c r="AJ328" s="162"/>
      <c r="AK328" s="162"/>
      <c r="AL328" s="162"/>
      <c r="AM328" s="162"/>
    </row>
    <row r="329" ht="14.25" customHeight="1">
      <c r="A329" s="162"/>
      <c r="B329" s="248"/>
      <c r="C329" s="249"/>
      <c r="D329" s="229"/>
      <c r="E329" s="229"/>
      <c r="F329" s="229"/>
      <c r="G329" s="229"/>
      <c r="H329" s="229"/>
      <c r="I329" s="229"/>
      <c r="J329" s="229"/>
      <c r="K329" s="229"/>
      <c r="L329" s="229"/>
      <c r="M329" s="229"/>
      <c r="N329" s="229"/>
      <c r="O329" s="229"/>
      <c r="P329" s="229"/>
      <c r="Q329" s="229"/>
      <c r="R329" s="229"/>
      <c r="S329" s="229"/>
      <c r="T329" s="229"/>
      <c r="U329" s="229"/>
      <c r="V329" s="229"/>
      <c r="W329" s="229"/>
      <c r="X329" s="247"/>
      <c r="Y329" s="247"/>
      <c r="Z329" s="247"/>
      <c r="AA329" s="162"/>
      <c r="AB329" s="162"/>
      <c r="AC329" s="162"/>
      <c r="AD329" s="162"/>
      <c r="AE329" s="162"/>
      <c r="AF329" s="162"/>
      <c r="AG329" s="162"/>
      <c r="AH329" s="162"/>
      <c r="AI329" s="162"/>
      <c r="AJ329" s="162"/>
      <c r="AK329" s="162"/>
      <c r="AL329" s="162"/>
      <c r="AM329" s="162"/>
    </row>
    <row r="330" ht="14.25" customHeight="1">
      <c r="A330" s="162"/>
      <c r="B330" s="248"/>
      <c r="C330" s="249"/>
      <c r="D330" s="229"/>
      <c r="E330" s="229"/>
      <c r="F330" s="229"/>
      <c r="G330" s="229"/>
      <c r="H330" s="229"/>
      <c r="I330" s="229"/>
      <c r="J330" s="229"/>
      <c r="K330" s="229"/>
      <c r="L330" s="229"/>
      <c r="M330" s="229"/>
      <c r="N330" s="229"/>
      <c r="O330" s="229"/>
      <c r="P330" s="229"/>
      <c r="Q330" s="229"/>
      <c r="R330" s="229"/>
      <c r="S330" s="229"/>
      <c r="T330" s="229"/>
      <c r="U330" s="229"/>
      <c r="V330" s="229"/>
      <c r="W330" s="229"/>
      <c r="X330" s="247"/>
      <c r="Y330" s="247"/>
      <c r="Z330" s="247"/>
      <c r="AA330" s="162"/>
      <c r="AB330" s="162"/>
      <c r="AC330" s="162"/>
      <c r="AD330" s="162"/>
      <c r="AE330" s="162"/>
      <c r="AF330" s="162"/>
      <c r="AG330" s="162"/>
      <c r="AH330" s="162"/>
      <c r="AI330" s="162"/>
      <c r="AJ330" s="162"/>
      <c r="AK330" s="162"/>
      <c r="AL330" s="162"/>
      <c r="AM330" s="162"/>
    </row>
    <row r="331" ht="14.25" customHeight="1">
      <c r="A331" s="162"/>
      <c r="B331" s="248"/>
      <c r="C331" s="249"/>
      <c r="D331" s="229"/>
      <c r="E331" s="229"/>
      <c r="F331" s="229"/>
      <c r="G331" s="229"/>
      <c r="H331" s="229"/>
      <c r="I331" s="229"/>
      <c r="J331" s="229"/>
      <c r="K331" s="229"/>
      <c r="L331" s="229"/>
      <c r="M331" s="229"/>
      <c r="N331" s="229"/>
      <c r="O331" s="229"/>
      <c r="P331" s="229"/>
      <c r="Q331" s="229"/>
      <c r="R331" s="229"/>
      <c r="S331" s="229"/>
      <c r="T331" s="229"/>
      <c r="U331" s="229"/>
      <c r="V331" s="229"/>
      <c r="W331" s="229"/>
      <c r="X331" s="247"/>
      <c r="Y331" s="247"/>
      <c r="Z331" s="247"/>
      <c r="AA331" s="162"/>
      <c r="AB331" s="162"/>
      <c r="AC331" s="162"/>
      <c r="AD331" s="162"/>
      <c r="AE331" s="162"/>
      <c r="AF331" s="162"/>
      <c r="AG331" s="162"/>
      <c r="AH331" s="162"/>
      <c r="AI331" s="162"/>
      <c r="AJ331" s="162"/>
      <c r="AK331" s="162"/>
      <c r="AL331" s="162"/>
      <c r="AM331" s="162"/>
    </row>
    <row r="332" ht="14.25" customHeight="1">
      <c r="A332" s="162"/>
      <c r="B332" s="248"/>
      <c r="C332" s="249"/>
      <c r="D332" s="229"/>
      <c r="E332" s="229"/>
      <c r="F332" s="229"/>
      <c r="G332" s="229"/>
      <c r="H332" s="229"/>
      <c r="I332" s="229"/>
      <c r="J332" s="229"/>
      <c r="K332" s="229"/>
      <c r="L332" s="229"/>
      <c r="M332" s="229"/>
      <c r="N332" s="229"/>
      <c r="O332" s="229"/>
      <c r="P332" s="229"/>
      <c r="Q332" s="229"/>
      <c r="R332" s="229"/>
      <c r="S332" s="229"/>
      <c r="T332" s="229"/>
      <c r="U332" s="229"/>
      <c r="V332" s="229"/>
      <c r="W332" s="229"/>
      <c r="X332" s="247"/>
      <c r="Y332" s="247"/>
      <c r="Z332" s="247"/>
      <c r="AA332" s="162"/>
      <c r="AB332" s="162"/>
      <c r="AC332" s="162"/>
      <c r="AD332" s="162"/>
      <c r="AE332" s="162"/>
      <c r="AF332" s="162"/>
      <c r="AG332" s="162"/>
      <c r="AH332" s="162"/>
      <c r="AI332" s="162"/>
      <c r="AJ332" s="162"/>
      <c r="AK332" s="162"/>
      <c r="AL332" s="162"/>
      <c r="AM332" s="162"/>
    </row>
    <row r="333" ht="14.25" customHeight="1">
      <c r="A333" s="162"/>
      <c r="B333" s="248"/>
      <c r="C333" s="249"/>
      <c r="D333" s="229"/>
      <c r="E333" s="229"/>
      <c r="F333" s="229"/>
      <c r="G333" s="229"/>
      <c r="H333" s="229"/>
      <c r="I333" s="229"/>
      <c r="J333" s="229"/>
      <c r="K333" s="229"/>
      <c r="L333" s="229"/>
      <c r="M333" s="229"/>
      <c r="N333" s="229"/>
      <c r="O333" s="229"/>
      <c r="P333" s="229"/>
      <c r="Q333" s="229"/>
      <c r="R333" s="229"/>
      <c r="S333" s="229"/>
      <c r="T333" s="229"/>
      <c r="U333" s="229"/>
      <c r="V333" s="229"/>
      <c r="W333" s="229"/>
      <c r="X333" s="247"/>
      <c r="Y333" s="247"/>
      <c r="Z333" s="247"/>
      <c r="AA333" s="162"/>
      <c r="AB333" s="162"/>
      <c r="AC333" s="162"/>
      <c r="AD333" s="162"/>
      <c r="AE333" s="162"/>
      <c r="AF333" s="162"/>
      <c r="AG333" s="162"/>
      <c r="AH333" s="162"/>
      <c r="AI333" s="162"/>
      <c r="AJ333" s="162"/>
      <c r="AK333" s="162"/>
      <c r="AL333" s="162"/>
      <c r="AM333" s="162"/>
    </row>
    <row r="334" ht="14.25" customHeight="1">
      <c r="A334" s="162"/>
      <c r="B334" s="248"/>
      <c r="C334" s="249"/>
      <c r="D334" s="229"/>
      <c r="E334" s="229"/>
      <c r="F334" s="229"/>
      <c r="G334" s="229"/>
      <c r="H334" s="229"/>
      <c r="I334" s="229"/>
      <c r="J334" s="229"/>
      <c r="K334" s="229"/>
      <c r="L334" s="229"/>
      <c r="M334" s="229"/>
      <c r="N334" s="229"/>
      <c r="O334" s="229"/>
      <c r="P334" s="229"/>
      <c r="Q334" s="229"/>
      <c r="R334" s="229"/>
      <c r="S334" s="229"/>
      <c r="T334" s="229"/>
      <c r="U334" s="229"/>
      <c r="V334" s="229"/>
      <c r="W334" s="229"/>
      <c r="X334" s="247"/>
      <c r="Y334" s="247"/>
      <c r="Z334" s="247"/>
      <c r="AA334" s="162"/>
      <c r="AB334" s="162"/>
      <c r="AC334" s="162"/>
      <c r="AD334" s="162"/>
      <c r="AE334" s="162"/>
      <c r="AF334" s="162"/>
      <c r="AG334" s="162"/>
      <c r="AH334" s="162"/>
      <c r="AI334" s="162"/>
      <c r="AJ334" s="162"/>
      <c r="AK334" s="162"/>
      <c r="AL334" s="162"/>
      <c r="AM334" s="162"/>
    </row>
    <row r="335" ht="14.25" customHeight="1">
      <c r="A335" s="162"/>
      <c r="B335" s="248"/>
      <c r="C335" s="249"/>
      <c r="D335" s="229"/>
      <c r="E335" s="229"/>
      <c r="F335" s="229"/>
      <c r="G335" s="229"/>
      <c r="H335" s="229"/>
      <c r="I335" s="229"/>
      <c r="J335" s="229"/>
      <c r="K335" s="229"/>
      <c r="L335" s="229"/>
      <c r="M335" s="229"/>
      <c r="N335" s="229"/>
      <c r="O335" s="229"/>
      <c r="P335" s="229"/>
      <c r="Q335" s="229"/>
      <c r="R335" s="229"/>
      <c r="S335" s="229"/>
      <c r="T335" s="229"/>
      <c r="U335" s="229"/>
      <c r="V335" s="229"/>
      <c r="W335" s="229"/>
      <c r="X335" s="247"/>
      <c r="Y335" s="247"/>
      <c r="Z335" s="247"/>
      <c r="AA335" s="162"/>
      <c r="AB335" s="162"/>
      <c r="AC335" s="162"/>
      <c r="AD335" s="162"/>
      <c r="AE335" s="162"/>
      <c r="AF335" s="162"/>
      <c r="AG335" s="162"/>
      <c r="AH335" s="162"/>
      <c r="AI335" s="162"/>
      <c r="AJ335" s="162"/>
      <c r="AK335" s="162"/>
      <c r="AL335" s="162"/>
      <c r="AM335" s="162"/>
    </row>
    <row r="336" ht="14.25" customHeight="1">
      <c r="A336" s="162"/>
      <c r="B336" s="248"/>
      <c r="C336" s="249"/>
      <c r="D336" s="229"/>
      <c r="E336" s="229"/>
      <c r="F336" s="229"/>
      <c r="G336" s="229"/>
      <c r="H336" s="229"/>
      <c r="I336" s="229"/>
      <c r="J336" s="229"/>
      <c r="K336" s="229"/>
      <c r="L336" s="229"/>
      <c r="M336" s="229"/>
      <c r="N336" s="229"/>
      <c r="O336" s="229"/>
      <c r="P336" s="229"/>
      <c r="Q336" s="229"/>
      <c r="R336" s="229"/>
      <c r="S336" s="229"/>
      <c r="T336" s="229"/>
      <c r="U336" s="229"/>
      <c r="V336" s="229"/>
      <c r="W336" s="229"/>
      <c r="X336" s="247"/>
      <c r="Y336" s="247"/>
      <c r="Z336" s="247"/>
      <c r="AA336" s="162"/>
      <c r="AB336" s="162"/>
      <c r="AC336" s="162"/>
      <c r="AD336" s="162"/>
      <c r="AE336" s="162"/>
      <c r="AF336" s="162"/>
      <c r="AG336" s="162"/>
      <c r="AH336" s="162"/>
      <c r="AI336" s="162"/>
      <c r="AJ336" s="162"/>
      <c r="AK336" s="162"/>
      <c r="AL336" s="162"/>
      <c r="AM336" s="162"/>
    </row>
    <row r="337" ht="14.25" customHeight="1">
      <c r="A337" s="162"/>
      <c r="B337" s="248"/>
      <c r="C337" s="249"/>
      <c r="D337" s="229"/>
      <c r="E337" s="229"/>
      <c r="F337" s="229"/>
      <c r="G337" s="229"/>
      <c r="H337" s="229"/>
      <c r="I337" s="229"/>
      <c r="J337" s="229"/>
      <c r="K337" s="229"/>
      <c r="L337" s="229"/>
      <c r="M337" s="229"/>
      <c r="N337" s="229"/>
      <c r="O337" s="229"/>
      <c r="P337" s="229"/>
      <c r="Q337" s="229"/>
      <c r="R337" s="229"/>
      <c r="S337" s="229"/>
      <c r="T337" s="229"/>
      <c r="U337" s="229"/>
      <c r="V337" s="229"/>
      <c r="W337" s="229"/>
      <c r="X337" s="247"/>
      <c r="Y337" s="247"/>
      <c r="Z337" s="247"/>
      <c r="AA337" s="162"/>
      <c r="AB337" s="162"/>
      <c r="AC337" s="162"/>
      <c r="AD337" s="162"/>
      <c r="AE337" s="162"/>
      <c r="AF337" s="162"/>
      <c r="AG337" s="162"/>
      <c r="AH337" s="162"/>
      <c r="AI337" s="162"/>
      <c r="AJ337" s="162"/>
      <c r="AK337" s="162"/>
      <c r="AL337" s="162"/>
      <c r="AM337" s="162"/>
    </row>
    <row r="338" ht="14.25" customHeight="1">
      <c r="A338" s="162"/>
      <c r="B338" s="248"/>
      <c r="C338" s="249"/>
      <c r="D338" s="229"/>
      <c r="E338" s="229"/>
      <c r="F338" s="229"/>
      <c r="G338" s="229"/>
      <c r="H338" s="229"/>
      <c r="I338" s="229"/>
      <c r="J338" s="229"/>
      <c r="K338" s="229"/>
      <c r="L338" s="229"/>
      <c r="M338" s="229"/>
      <c r="N338" s="229"/>
      <c r="O338" s="229"/>
      <c r="P338" s="229"/>
      <c r="Q338" s="229"/>
      <c r="R338" s="229"/>
      <c r="S338" s="229"/>
      <c r="T338" s="229"/>
      <c r="U338" s="229"/>
      <c r="V338" s="229"/>
      <c r="W338" s="229"/>
      <c r="X338" s="247"/>
      <c r="Y338" s="247"/>
      <c r="Z338" s="247"/>
      <c r="AA338" s="162"/>
      <c r="AB338" s="162"/>
      <c r="AC338" s="162"/>
      <c r="AD338" s="162"/>
      <c r="AE338" s="162"/>
      <c r="AF338" s="162"/>
      <c r="AG338" s="162"/>
      <c r="AH338" s="162"/>
      <c r="AI338" s="162"/>
      <c r="AJ338" s="162"/>
      <c r="AK338" s="162"/>
      <c r="AL338" s="162"/>
      <c r="AM338" s="162"/>
    </row>
    <row r="339" ht="14.25" customHeight="1">
      <c r="A339" s="162"/>
      <c r="B339" s="248"/>
      <c r="C339" s="249"/>
      <c r="D339" s="229"/>
      <c r="E339" s="229"/>
      <c r="F339" s="229"/>
      <c r="G339" s="229"/>
      <c r="H339" s="229"/>
      <c r="I339" s="229"/>
      <c r="J339" s="229"/>
      <c r="K339" s="229"/>
      <c r="L339" s="229"/>
      <c r="M339" s="229"/>
      <c r="N339" s="229"/>
      <c r="O339" s="229"/>
      <c r="P339" s="229"/>
      <c r="Q339" s="229"/>
      <c r="R339" s="229"/>
      <c r="S339" s="229"/>
      <c r="T339" s="229"/>
      <c r="U339" s="229"/>
      <c r="V339" s="229"/>
      <c r="W339" s="229"/>
      <c r="X339" s="247"/>
      <c r="Y339" s="247"/>
      <c r="Z339" s="247"/>
      <c r="AA339" s="162"/>
      <c r="AB339" s="162"/>
      <c r="AC339" s="162"/>
      <c r="AD339" s="162"/>
      <c r="AE339" s="162"/>
      <c r="AF339" s="162"/>
      <c r="AG339" s="162"/>
      <c r="AH339" s="162"/>
      <c r="AI339" s="162"/>
      <c r="AJ339" s="162"/>
      <c r="AK339" s="162"/>
      <c r="AL339" s="162"/>
      <c r="AM339" s="162"/>
    </row>
    <row r="340" ht="14.25" customHeight="1">
      <c r="A340" s="162"/>
      <c r="B340" s="248"/>
      <c r="C340" s="249"/>
      <c r="D340" s="229"/>
      <c r="E340" s="229"/>
      <c r="F340" s="229"/>
      <c r="G340" s="229"/>
      <c r="H340" s="229"/>
      <c r="I340" s="229"/>
      <c r="J340" s="229"/>
      <c r="K340" s="229"/>
      <c r="L340" s="229"/>
      <c r="M340" s="229"/>
      <c r="N340" s="229"/>
      <c r="O340" s="229"/>
      <c r="P340" s="229"/>
      <c r="Q340" s="229"/>
      <c r="R340" s="229"/>
      <c r="S340" s="229"/>
      <c r="T340" s="229"/>
      <c r="U340" s="229"/>
      <c r="V340" s="229"/>
      <c r="W340" s="229"/>
      <c r="X340" s="247"/>
      <c r="Y340" s="247"/>
      <c r="Z340" s="247"/>
      <c r="AA340" s="162"/>
      <c r="AB340" s="162"/>
      <c r="AC340" s="162"/>
      <c r="AD340" s="162"/>
      <c r="AE340" s="162"/>
      <c r="AF340" s="162"/>
      <c r="AG340" s="162"/>
      <c r="AH340" s="162"/>
      <c r="AI340" s="162"/>
      <c r="AJ340" s="162"/>
      <c r="AK340" s="162"/>
      <c r="AL340" s="162"/>
      <c r="AM340" s="162"/>
    </row>
    <row r="341" ht="14.25" customHeight="1">
      <c r="A341" s="162"/>
      <c r="B341" s="248"/>
      <c r="C341" s="249"/>
      <c r="D341" s="229"/>
      <c r="E341" s="229"/>
      <c r="F341" s="229"/>
      <c r="G341" s="229"/>
      <c r="H341" s="229"/>
      <c r="I341" s="229"/>
      <c r="J341" s="229"/>
      <c r="K341" s="229"/>
      <c r="L341" s="229"/>
      <c r="M341" s="229"/>
      <c r="N341" s="229"/>
      <c r="O341" s="229"/>
      <c r="P341" s="229"/>
      <c r="Q341" s="229"/>
      <c r="R341" s="229"/>
      <c r="S341" s="229"/>
      <c r="T341" s="229"/>
      <c r="U341" s="229"/>
      <c r="V341" s="229"/>
      <c r="W341" s="229"/>
      <c r="X341" s="247"/>
      <c r="Y341" s="247"/>
      <c r="Z341" s="247"/>
      <c r="AA341" s="162"/>
      <c r="AB341" s="162"/>
      <c r="AC341" s="162"/>
      <c r="AD341" s="162"/>
      <c r="AE341" s="162"/>
      <c r="AF341" s="162"/>
      <c r="AG341" s="162"/>
      <c r="AH341" s="162"/>
      <c r="AI341" s="162"/>
      <c r="AJ341" s="162"/>
      <c r="AK341" s="162"/>
      <c r="AL341" s="162"/>
      <c r="AM341" s="162"/>
    </row>
    <row r="342" ht="14.25" customHeight="1">
      <c r="A342" s="162"/>
      <c r="B342" s="248"/>
      <c r="C342" s="249"/>
      <c r="D342" s="229"/>
      <c r="E342" s="229"/>
      <c r="F342" s="229"/>
      <c r="G342" s="229"/>
      <c r="H342" s="229"/>
      <c r="I342" s="229"/>
      <c r="J342" s="229"/>
      <c r="K342" s="229"/>
      <c r="L342" s="229"/>
      <c r="M342" s="229"/>
      <c r="N342" s="229"/>
      <c r="O342" s="229"/>
      <c r="P342" s="229"/>
      <c r="Q342" s="229"/>
      <c r="R342" s="229"/>
      <c r="S342" s="229"/>
      <c r="T342" s="229"/>
      <c r="U342" s="229"/>
      <c r="V342" s="229"/>
      <c r="W342" s="229"/>
      <c r="X342" s="247"/>
      <c r="Y342" s="247"/>
      <c r="Z342" s="247"/>
      <c r="AA342" s="162"/>
      <c r="AB342" s="162"/>
      <c r="AC342" s="162"/>
      <c r="AD342" s="162"/>
      <c r="AE342" s="162"/>
      <c r="AF342" s="162"/>
      <c r="AG342" s="162"/>
      <c r="AH342" s="162"/>
      <c r="AI342" s="162"/>
      <c r="AJ342" s="162"/>
      <c r="AK342" s="162"/>
      <c r="AL342" s="162"/>
      <c r="AM342" s="162"/>
    </row>
    <row r="343" ht="14.25" customHeight="1">
      <c r="A343" s="162"/>
      <c r="B343" s="248"/>
      <c r="C343" s="249"/>
      <c r="D343" s="229"/>
      <c r="E343" s="229"/>
      <c r="F343" s="229"/>
      <c r="G343" s="229"/>
      <c r="H343" s="229"/>
      <c r="I343" s="229"/>
      <c r="J343" s="229"/>
      <c r="K343" s="229"/>
      <c r="L343" s="229"/>
      <c r="M343" s="229"/>
      <c r="N343" s="229"/>
      <c r="O343" s="229"/>
      <c r="P343" s="229"/>
      <c r="Q343" s="229"/>
      <c r="R343" s="229"/>
      <c r="S343" s="229"/>
      <c r="T343" s="229"/>
      <c r="U343" s="229"/>
      <c r="V343" s="229"/>
      <c r="W343" s="229"/>
      <c r="X343" s="247"/>
      <c r="Y343" s="247"/>
      <c r="Z343" s="247"/>
      <c r="AA343" s="162"/>
      <c r="AB343" s="162"/>
      <c r="AC343" s="162"/>
      <c r="AD343" s="162"/>
      <c r="AE343" s="162"/>
      <c r="AF343" s="162"/>
      <c r="AG343" s="162"/>
      <c r="AH343" s="162"/>
      <c r="AI343" s="162"/>
      <c r="AJ343" s="162"/>
      <c r="AK343" s="162"/>
      <c r="AL343" s="162"/>
      <c r="AM343" s="162"/>
    </row>
    <row r="344" ht="14.25" customHeight="1">
      <c r="A344" s="162"/>
      <c r="B344" s="248"/>
      <c r="C344" s="249"/>
      <c r="D344" s="229"/>
      <c r="E344" s="229"/>
      <c r="F344" s="229"/>
      <c r="G344" s="229"/>
      <c r="H344" s="229"/>
      <c r="I344" s="229"/>
      <c r="J344" s="229"/>
      <c r="K344" s="229"/>
      <c r="L344" s="229"/>
      <c r="M344" s="229"/>
      <c r="N344" s="229"/>
      <c r="O344" s="229"/>
      <c r="P344" s="229"/>
      <c r="Q344" s="229"/>
      <c r="R344" s="229"/>
      <c r="S344" s="229"/>
      <c r="T344" s="229"/>
      <c r="U344" s="229"/>
      <c r="V344" s="229"/>
      <c r="W344" s="229"/>
      <c r="X344" s="247"/>
      <c r="Y344" s="247"/>
      <c r="Z344" s="247"/>
      <c r="AA344" s="162"/>
      <c r="AB344" s="162"/>
      <c r="AC344" s="162"/>
      <c r="AD344" s="162"/>
      <c r="AE344" s="162"/>
      <c r="AF344" s="162"/>
      <c r="AG344" s="162"/>
      <c r="AH344" s="162"/>
      <c r="AI344" s="162"/>
      <c r="AJ344" s="162"/>
      <c r="AK344" s="162"/>
      <c r="AL344" s="162"/>
      <c r="AM344" s="162"/>
    </row>
    <row r="345" ht="14.25" customHeight="1">
      <c r="A345" s="162"/>
      <c r="B345" s="248"/>
      <c r="C345" s="249"/>
      <c r="D345" s="229"/>
      <c r="E345" s="229"/>
      <c r="F345" s="229"/>
      <c r="G345" s="229"/>
      <c r="H345" s="229"/>
      <c r="I345" s="229"/>
      <c r="J345" s="229"/>
      <c r="K345" s="229"/>
      <c r="L345" s="229"/>
      <c r="M345" s="229"/>
      <c r="N345" s="229"/>
      <c r="O345" s="229"/>
      <c r="P345" s="229"/>
      <c r="Q345" s="229"/>
      <c r="R345" s="229"/>
      <c r="S345" s="229"/>
      <c r="T345" s="229"/>
      <c r="U345" s="229"/>
      <c r="V345" s="229"/>
      <c r="W345" s="229"/>
      <c r="X345" s="247"/>
      <c r="Y345" s="247"/>
      <c r="Z345" s="247"/>
      <c r="AA345" s="162"/>
      <c r="AB345" s="162"/>
      <c r="AC345" s="162"/>
      <c r="AD345" s="162"/>
      <c r="AE345" s="162"/>
      <c r="AF345" s="162"/>
      <c r="AG345" s="162"/>
      <c r="AH345" s="162"/>
      <c r="AI345" s="162"/>
      <c r="AJ345" s="162"/>
      <c r="AK345" s="162"/>
      <c r="AL345" s="162"/>
      <c r="AM345" s="162"/>
    </row>
    <row r="346" ht="14.25" customHeight="1">
      <c r="A346" s="162"/>
      <c r="B346" s="248"/>
      <c r="C346" s="249"/>
      <c r="D346" s="229"/>
      <c r="E346" s="229"/>
      <c r="F346" s="229"/>
      <c r="G346" s="229"/>
      <c r="H346" s="229"/>
      <c r="I346" s="229"/>
      <c r="J346" s="229"/>
      <c r="K346" s="229"/>
      <c r="L346" s="229"/>
      <c r="M346" s="229"/>
      <c r="N346" s="229"/>
      <c r="O346" s="229"/>
      <c r="P346" s="229"/>
      <c r="Q346" s="229"/>
      <c r="R346" s="229"/>
      <c r="S346" s="229"/>
      <c r="T346" s="229"/>
      <c r="U346" s="229"/>
      <c r="V346" s="229"/>
      <c r="W346" s="229"/>
      <c r="X346" s="247"/>
      <c r="Y346" s="247"/>
      <c r="Z346" s="247"/>
      <c r="AA346" s="162"/>
      <c r="AB346" s="162"/>
      <c r="AC346" s="162"/>
      <c r="AD346" s="162"/>
      <c r="AE346" s="162"/>
      <c r="AF346" s="162"/>
      <c r="AG346" s="162"/>
      <c r="AH346" s="162"/>
      <c r="AI346" s="162"/>
      <c r="AJ346" s="162"/>
      <c r="AK346" s="162"/>
      <c r="AL346" s="162"/>
      <c r="AM346" s="162"/>
    </row>
    <row r="347" ht="14.25" customHeight="1">
      <c r="A347" s="162"/>
      <c r="B347" s="248"/>
      <c r="C347" s="249"/>
      <c r="D347" s="229"/>
      <c r="E347" s="229"/>
      <c r="F347" s="229"/>
      <c r="G347" s="229"/>
      <c r="H347" s="229"/>
      <c r="I347" s="229"/>
      <c r="J347" s="229"/>
      <c r="K347" s="229"/>
      <c r="L347" s="229"/>
      <c r="M347" s="229"/>
      <c r="N347" s="229"/>
      <c r="O347" s="229"/>
      <c r="P347" s="229"/>
      <c r="Q347" s="229"/>
      <c r="R347" s="229"/>
      <c r="S347" s="229"/>
      <c r="T347" s="229"/>
      <c r="U347" s="229"/>
      <c r="V347" s="229"/>
      <c r="W347" s="229"/>
      <c r="X347" s="247"/>
      <c r="Y347" s="247"/>
      <c r="Z347" s="247"/>
      <c r="AA347" s="162"/>
      <c r="AB347" s="162"/>
      <c r="AC347" s="162"/>
      <c r="AD347" s="162"/>
      <c r="AE347" s="162"/>
      <c r="AF347" s="162"/>
      <c r="AG347" s="162"/>
      <c r="AH347" s="162"/>
      <c r="AI347" s="162"/>
      <c r="AJ347" s="162"/>
      <c r="AK347" s="162"/>
      <c r="AL347" s="162"/>
      <c r="AM347" s="162"/>
    </row>
    <row r="348" ht="14.25" customHeight="1">
      <c r="A348" s="162"/>
      <c r="B348" s="248"/>
      <c r="C348" s="249"/>
      <c r="D348" s="229"/>
      <c r="E348" s="229"/>
      <c r="F348" s="229"/>
      <c r="G348" s="229"/>
      <c r="H348" s="229"/>
      <c r="I348" s="229"/>
      <c r="J348" s="229"/>
      <c r="K348" s="229"/>
      <c r="L348" s="229"/>
      <c r="M348" s="229"/>
      <c r="N348" s="229"/>
      <c r="O348" s="229"/>
      <c r="P348" s="229"/>
      <c r="Q348" s="229"/>
      <c r="R348" s="229"/>
      <c r="S348" s="229"/>
      <c r="T348" s="229"/>
      <c r="U348" s="229"/>
      <c r="V348" s="229"/>
      <c r="W348" s="229"/>
      <c r="X348" s="247"/>
      <c r="Y348" s="247"/>
      <c r="Z348" s="247"/>
      <c r="AA348" s="162"/>
      <c r="AB348" s="162"/>
      <c r="AC348" s="162"/>
      <c r="AD348" s="162"/>
      <c r="AE348" s="162"/>
      <c r="AF348" s="162"/>
      <c r="AG348" s="162"/>
      <c r="AH348" s="162"/>
      <c r="AI348" s="162"/>
      <c r="AJ348" s="162"/>
      <c r="AK348" s="162"/>
      <c r="AL348" s="162"/>
      <c r="AM348" s="162"/>
    </row>
    <row r="349" ht="14.25" customHeight="1">
      <c r="A349" s="162"/>
      <c r="B349" s="248"/>
      <c r="C349" s="249"/>
      <c r="D349" s="229"/>
      <c r="E349" s="229"/>
      <c r="F349" s="229"/>
      <c r="G349" s="229"/>
      <c r="H349" s="229"/>
      <c r="I349" s="229"/>
      <c r="J349" s="229"/>
      <c r="K349" s="229"/>
      <c r="L349" s="229"/>
      <c r="M349" s="229"/>
      <c r="N349" s="229"/>
      <c r="O349" s="229"/>
      <c r="P349" s="229"/>
      <c r="Q349" s="229"/>
      <c r="R349" s="229"/>
      <c r="S349" s="229"/>
      <c r="T349" s="229"/>
      <c r="U349" s="229"/>
      <c r="V349" s="229"/>
      <c r="W349" s="229"/>
      <c r="X349" s="247"/>
      <c r="Y349" s="247"/>
      <c r="Z349" s="247"/>
      <c r="AA349" s="162"/>
      <c r="AB349" s="162"/>
      <c r="AC349" s="162"/>
      <c r="AD349" s="162"/>
      <c r="AE349" s="162"/>
      <c r="AF349" s="162"/>
      <c r="AG349" s="162"/>
      <c r="AH349" s="162"/>
      <c r="AI349" s="162"/>
      <c r="AJ349" s="162"/>
      <c r="AK349" s="162"/>
      <c r="AL349" s="162"/>
      <c r="AM349" s="162"/>
    </row>
    <row r="350" ht="14.25" customHeight="1">
      <c r="A350" s="162"/>
      <c r="B350" s="248"/>
      <c r="C350" s="249"/>
      <c r="D350" s="229"/>
      <c r="E350" s="229"/>
      <c r="F350" s="229"/>
      <c r="G350" s="229"/>
      <c r="H350" s="229"/>
      <c r="I350" s="229"/>
      <c r="J350" s="229"/>
      <c r="K350" s="229"/>
      <c r="L350" s="229"/>
      <c r="M350" s="229"/>
      <c r="N350" s="229"/>
      <c r="O350" s="229"/>
      <c r="P350" s="229"/>
      <c r="Q350" s="229"/>
      <c r="R350" s="229"/>
      <c r="S350" s="229"/>
      <c r="T350" s="229"/>
      <c r="U350" s="229"/>
      <c r="V350" s="229"/>
      <c r="W350" s="229"/>
      <c r="X350" s="247"/>
      <c r="Y350" s="247"/>
      <c r="Z350" s="247"/>
      <c r="AA350" s="162"/>
      <c r="AB350" s="162"/>
      <c r="AC350" s="162"/>
      <c r="AD350" s="162"/>
      <c r="AE350" s="162"/>
      <c r="AF350" s="162"/>
      <c r="AG350" s="162"/>
      <c r="AH350" s="162"/>
      <c r="AI350" s="162"/>
      <c r="AJ350" s="162"/>
      <c r="AK350" s="162"/>
      <c r="AL350" s="162"/>
      <c r="AM350" s="162"/>
    </row>
    <row r="351" ht="14.25" customHeight="1">
      <c r="A351" s="162"/>
      <c r="B351" s="248"/>
      <c r="C351" s="249"/>
      <c r="D351" s="229"/>
      <c r="E351" s="229"/>
      <c r="F351" s="229"/>
      <c r="G351" s="229"/>
      <c r="H351" s="229"/>
      <c r="I351" s="229"/>
      <c r="J351" s="229"/>
      <c r="K351" s="229"/>
      <c r="L351" s="229"/>
      <c r="M351" s="229"/>
      <c r="N351" s="229"/>
      <c r="O351" s="229"/>
      <c r="P351" s="229"/>
      <c r="Q351" s="229"/>
      <c r="R351" s="229"/>
      <c r="S351" s="229"/>
      <c r="T351" s="229"/>
      <c r="U351" s="229"/>
      <c r="V351" s="229"/>
      <c r="W351" s="229"/>
      <c r="X351" s="247"/>
      <c r="Y351" s="247"/>
      <c r="Z351" s="247"/>
      <c r="AA351" s="162"/>
      <c r="AB351" s="162"/>
      <c r="AC351" s="162"/>
      <c r="AD351" s="162"/>
      <c r="AE351" s="162"/>
      <c r="AF351" s="162"/>
      <c r="AG351" s="162"/>
      <c r="AH351" s="162"/>
      <c r="AI351" s="162"/>
      <c r="AJ351" s="162"/>
      <c r="AK351" s="162"/>
      <c r="AL351" s="162"/>
      <c r="AM351" s="162"/>
    </row>
    <row r="352" ht="14.25" customHeight="1">
      <c r="A352" s="162"/>
      <c r="B352" s="248"/>
      <c r="C352" s="249"/>
      <c r="D352" s="229"/>
      <c r="E352" s="229"/>
      <c r="F352" s="229"/>
      <c r="G352" s="229"/>
      <c r="H352" s="229"/>
      <c r="I352" s="229"/>
      <c r="J352" s="229"/>
      <c r="K352" s="229"/>
      <c r="L352" s="229"/>
      <c r="M352" s="229"/>
      <c r="N352" s="229"/>
      <c r="O352" s="229"/>
      <c r="P352" s="229"/>
      <c r="Q352" s="229"/>
      <c r="R352" s="229"/>
      <c r="S352" s="229"/>
      <c r="T352" s="229"/>
      <c r="U352" s="229"/>
      <c r="V352" s="229"/>
      <c r="W352" s="229"/>
      <c r="X352" s="247"/>
      <c r="Y352" s="247"/>
      <c r="Z352" s="247"/>
      <c r="AA352" s="162"/>
      <c r="AB352" s="162"/>
      <c r="AC352" s="162"/>
      <c r="AD352" s="162"/>
      <c r="AE352" s="162"/>
      <c r="AF352" s="162"/>
      <c r="AG352" s="162"/>
      <c r="AH352" s="162"/>
      <c r="AI352" s="162"/>
      <c r="AJ352" s="162"/>
      <c r="AK352" s="162"/>
      <c r="AL352" s="162"/>
      <c r="AM352" s="162"/>
    </row>
    <row r="353" ht="14.25" customHeight="1">
      <c r="A353" s="162"/>
      <c r="B353" s="248"/>
      <c r="C353" s="249"/>
      <c r="D353" s="229"/>
      <c r="E353" s="229"/>
      <c r="F353" s="229"/>
      <c r="G353" s="229"/>
      <c r="H353" s="229"/>
      <c r="I353" s="229"/>
      <c r="J353" s="229"/>
      <c r="K353" s="229"/>
      <c r="L353" s="229"/>
      <c r="M353" s="229"/>
      <c r="N353" s="229"/>
      <c r="O353" s="229"/>
      <c r="P353" s="229"/>
      <c r="Q353" s="229"/>
      <c r="R353" s="229"/>
      <c r="S353" s="229"/>
      <c r="T353" s="229"/>
      <c r="U353" s="229"/>
      <c r="V353" s="229"/>
      <c r="W353" s="229"/>
      <c r="X353" s="247"/>
      <c r="Y353" s="247"/>
      <c r="Z353" s="247"/>
      <c r="AA353" s="162"/>
      <c r="AB353" s="162"/>
      <c r="AC353" s="162"/>
      <c r="AD353" s="162"/>
      <c r="AE353" s="162"/>
      <c r="AF353" s="162"/>
      <c r="AG353" s="162"/>
      <c r="AH353" s="162"/>
      <c r="AI353" s="162"/>
      <c r="AJ353" s="162"/>
      <c r="AK353" s="162"/>
      <c r="AL353" s="162"/>
      <c r="AM353" s="162"/>
    </row>
    <row r="354" ht="14.25" customHeight="1">
      <c r="A354" s="162"/>
      <c r="B354" s="248"/>
      <c r="C354" s="249"/>
      <c r="D354" s="229"/>
      <c r="E354" s="229"/>
      <c r="F354" s="229"/>
      <c r="G354" s="229"/>
      <c r="H354" s="229"/>
      <c r="I354" s="229"/>
      <c r="J354" s="229"/>
      <c r="K354" s="229"/>
      <c r="L354" s="229"/>
      <c r="M354" s="229"/>
      <c r="N354" s="229"/>
      <c r="O354" s="229"/>
      <c r="P354" s="229"/>
      <c r="Q354" s="229"/>
      <c r="R354" s="229"/>
      <c r="S354" s="229"/>
      <c r="T354" s="229"/>
      <c r="U354" s="229"/>
      <c r="V354" s="229"/>
      <c r="W354" s="229"/>
      <c r="X354" s="247"/>
      <c r="Y354" s="247"/>
      <c r="Z354" s="247"/>
      <c r="AA354" s="162"/>
      <c r="AB354" s="162"/>
      <c r="AC354" s="162"/>
      <c r="AD354" s="162"/>
      <c r="AE354" s="162"/>
      <c r="AF354" s="162"/>
      <c r="AG354" s="162"/>
      <c r="AH354" s="162"/>
      <c r="AI354" s="162"/>
      <c r="AJ354" s="162"/>
      <c r="AK354" s="162"/>
      <c r="AL354" s="162"/>
      <c r="AM354" s="162"/>
    </row>
    <row r="355" ht="14.25" customHeight="1">
      <c r="A355" s="162"/>
      <c r="B355" s="248"/>
      <c r="C355" s="249"/>
      <c r="D355" s="229"/>
      <c r="E355" s="229"/>
      <c r="F355" s="229"/>
      <c r="G355" s="229"/>
      <c r="H355" s="229"/>
      <c r="I355" s="229"/>
      <c r="J355" s="229"/>
      <c r="K355" s="229"/>
      <c r="L355" s="229"/>
      <c r="M355" s="229"/>
      <c r="N355" s="229"/>
      <c r="O355" s="229"/>
      <c r="P355" s="229"/>
      <c r="Q355" s="229"/>
      <c r="R355" s="229"/>
      <c r="S355" s="229"/>
      <c r="T355" s="229"/>
      <c r="U355" s="229"/>
      <c r="V355" s="229"/>
      <c r="W355" s="229"/>
      <c r="X355" s="247"/>
      <c r="Y355" s="247"/>
      <c r="Z355" s="247"/>
      <c r="AA355" s="162"/>
      <c r="AB355" s="162"/>
      <c r="AC355" s="162"/>
      <c r="AD355" s="162"/>
      <c r="AE355" s="162"/>
      <c r="AF355" s="162"/>
      <c r="AG355" s="162"/>
      <c r="AH355" s="162"/>
      <c r="AI355" s="162"/>
      <c r="AJ355" s="162"/>
      <c r="AK355" s="162"/>
      <c r="AL355" s="162"/>
      <c r="AM355" s="162"/>
    </row>
    <row r="356" ht="14.25" customHeight="1">
      <c r="A356" s="162"/>
      <c r="B356" s="248"/>
      <c r="C356" s="249"/>
      <c r="D356" s="229"/>
      <c r="E356" s="229"/>
      <c r="F356" s="229"/>
      <c r="G356" s="229"/>
      <c r="H356" s="229"/>
      <c r="I356" s="229"/>
      <c r="J356" s="229"/>
      <c r="K356" s="229"/>
      <c r="L356" s="229"/>
      <c r="M356" s="229"/>
      <c r="N356" s="229"/>
      <c r="O356" s="229"/>
      <c r="P356" s="229"/>
      <c r="Q356" s="229"/>
      <c r="R356" s="229"/>
      <c r="S356" s="229"/>
      <c r="T356" s="229"/>
      <c r="U356" s="229"/>
      <c r="V356" s="229"/>
      <c r="W356" s="229"/>
      <c r="X356" s="247"/>
      <c r="Y356" s="247"/>
      <c r="Z356" s="247"/>
      <c r="AA356" s="162"/>
      <c r="AB356" s="162"/>
      <c r="AC356" s="162"/>
      <c r="AD356" s="162"/>
      <c r="AE356" s="162"/>
      <c r="AF356" s="162"/>
      <c r="AG356" s="162"/>
      <c r="AH356" s="162"/>
      <c r="AI356" s="162"/>
      <c r="AJ356" s="162"/>
      <c r="AK356" s="162"/>
      <c r="AL356" s="162"/>
      <c r="AM356" s="162"/>
    </row>
    <row r="357" ht="14.25" customHeight="1">
      <c r="A357" s="162"/>
      <c r="B357" s="248"/>
      <c r="C357" s="249"/>
      <c r="D357" s="229"/>
      <c r="E357" s="229"/>
      <c r="F357" s="229"/>
      <c r="G357" s="229"/>
      <c r="H357" s="229"/>
      <c r="I357" s="229"/>
      <c r="J357" s="229"/>
      <c r="K357" s="229"/>
      <c r="L357" s="229"/>
      <c r="M357" s="229"/>
      <c r="N357" s="229"/>
      <c r="O357" s="229"/>
      <c r="P357" s="229"/>
      <c r="Q357" s="229"/>
      <c r="R357" s="229"/>
      <c r="S357" s="229"/>
      <c r="T357" s="229"/>
      <c r="U357" s="229"/>
      <c r="V357" s="229"/>
      <c r="W357" s="229"/>
      <c r="X357" s="247"/>
      <c r="Y357" s="247"/>
      <c r="Z357" s="247"/>
      <c r="AA357" s="162"/>
      <c r="AB357" s="162"/>
      <c r="AC357" s="162"/>
      <c r="AD357" s="162"/>
      <c r="AE357" s="162"/>
      <c r="AF357" s="162"/>
      <c r="AG357" s="162"/>
      <c r="AH357" s="162"/>
      <c r="AI357" s="162"/>
      <c r="AJ357" s="162"/>
      <c r="AK357" s="162"/>
      <c r="AL357" s="162"/>
      <c r="AM357" s="162"/>
    </row>
    <row r="358" ht="14.25" customHeight="1">
      <c r="A358" s="162"/>
      <c r="B358" s="248"/>
      <c r="C358" s="249"/>
      <c r="D358" s="229"/>
      <c r="E358" s="229"/>
      <c r="F358" s="229"/>
      <c r="G358" s="229"/>
      <c r="H358" s="229"/>
      <c r="I358" s="229"/>
      <c r="J358" s="229"/>
      <c r="K358" s="229"/>
      <c r="L358" s="229"/>
      <c r="M358" s="229"/>
      <c r="N358" s="229"/>
      <c r="O358" s="229"/>
      <c r="P358" s="229"/>
      <c r="Q358" s="229"/>
      <c r="R358" s="229"/>
      <c r="S358" s="229"/>
      <c r="T358" s="229"/>
      <c r="U358" s="229"/>
      <c r="V358" s="229"/>
      <c r="W358" s="229"/>
      <c r="X358" s="247"/>
      <c r="Y358" s="247"/>
      <c r="Z358" s="247"/>
      <c r="AA358" s="162"/>
      <c r="AB358" s="162"/>
      <c r="AC358" s="162"/>
      <c r="AD358" s="162"/>
      <c r="AE358" s="162"/>
      <c r="AF358" s="162"/>
      <c r="AG358" s="162"/>
      <c r="AH358" s="162"/>
      <c r="AI358" s="162"/>
      <c r="AJ358" s="162"/>
      <c r="AK358" s="162"/>
      <c r="AL358" s="162"/>
      <c r="AM358" s="162"/>
    </row>
    <row r="359" ht="14.25" customHeight="1">
      <c r="A359" s="162"/>
      <c r="B359" s="248"/>
      <c r="C359" s="249"/>
      <c r="D359" s="229"/>
      <c r="E359" s="229"/>
      <c r="F359" s="229"/>
      <c r="G359" s="229"/>
      <c r="H359" s="229"/>
      <c r="I359" s="229"/>
      <c r="J359" s="229"/>
      <c r="K359" s="229"/>
      <c r="L359" s="229"/>
      <c r="M359" s="229"/>
      <c r="N359" s="229"/>
      <c r="O359" s="229"/>
      <c r="P359" s="229"/>
      <c r="Q359" s="229"/>
      <c r="R359" s="229"/>
      <c r="S359" s="229"/>
      <c r="T359" s="229"/>
      <c r="U359" s="229"/>
      <c r="V359" s="229"/>
      <c r="W359" s="229"/>
      <c r="X359" s="247"/>
      <c r="Y359" s="247"/>
      <c r="Z359" s="247"/>
      <c r="AA359" s="162"/>
      <c r="AB359" s="162"/>
      <c r="AC359" s="162"/>
      <c r="AD359" s="162"/>
      <c r="AE359" s="162"/>
      <c r="AF359" s="162"/>
      <c r="AG359" s="162"/>
      <c r="AH359" s="162"/>
      <c r="AI359" s="162"/>
      <c r="AJ359" s="162"/>
      <c r="AK359" s="162"/>
      <c r="AL359" s="162"/>
      <c r="AM359" s="162"/>
    </row>
    <row r="360" ht="14.25" customHeight="1">
      <c r="A360" s="162"/>
      <c r="B360" s="248"/>
      <c r="C360" s="249"/>
      <c r="D360" s="229"/>
      <c r="E360" s="229"/>
      <c r="F360" s="229"/>
      <c r="G360" s="229"/>
      <c r="H360" s="229"/>
      <c r="I360" s="229"/>
      <c r="J360" s="229"/>
      <c r="K360" s="229"/>
      <c r="L360" s="229"/>
      <c r="M360" s="229"/>
      <c r="N360" s="229"/>
      <c r="O360" s="229"/>
      <c r="P360" s="229"/>
      <c r="Q360" s="229"/>
      <c r="R360" s="229"/>
      <c r="S360" s="229"/>
      <c r="T360" s="229"/>
      <c r="U360" s="229"/>
      <c r="V360" s="229"/>
      <c r="W360" s="229"/>
      <c r="X360" s="247"/>
      <c r="Y360" s="247"/>
      <c r="Z360" s="247"/>
      <c r="AA360" s="162"/>
      <c r="AB360" s="162"/>
      <c r="AC360" s="162"/>
      <c r="AD360" s="162"/>
      <c r="AE360" s="162"/>
      <c r="AF360" s="162"/>
      <c r="AG360" s="162"/>
      <c r="AH360" s="162"/>
      <c r="AI360" s="162"/>
      <c r="AJ360" s="162"/>
      <c r="AK360" s="162"/>
      <c r="AL360" s="162"/>
      <c r="AM360" s="162"/>
    </row>
    <row r="361" ht="14.25" customHeight="1">
      <c r="A361" s="162"/>
      <c r="B361" s="248"/>
      <c r="C361" s="249"/>
      <c r="D361" s="229"/>
      <c r="E361" s="229"/>
      <c r="F361" s="229"/>
      <c r="G361" s="229"/>
      <c r="H361" s="229"/>
      <c r="I361" s="229"/>
      <c r="J361" s="229"/>
      <c r="K361" s="229"/>
      <c r="L361" s="229"/>
      <c r="M361" s="229"/>
      <c r="N361" s="229"/>
      <c r="O361" s="229"/>
      <c r="P361" s="229"/>
      <c r="Q361" s="229"/>
      <c r="R361" s="229"/>
      <c r="S361" s="229"/>
      <c r="T361" s="229"/>
      <c r="U361" s="229"/>
      <c r="V361" s="229"/>
      <c r="W361" s="229"/>
      <c r="X361" s="247"/>
      <c r="Y361" s="247"/>
      <c r="Z361" s="247"/>
      <c r="AA361" s="162"/>
      <c r="AB361" s="162"/>
      <c r="AC361" s="162"/>
      <c r="AD361" s="162"/>
      <c r="AE361" s="162"/>
      <c r="AF361" s="162"/>
      <c r="AG361" s="162"/>
      <c r="AH361" s="162"/>
      <c r="AI361" s="162"/>
      <c r="AJ361" s="162"/>
      <c r="AK361" s="162"/>
      <c r="AL361" s="162"/>
      <c r="AM361" s="162"/>
    </row>
    <row r="362" ht="14.25" customHeight="1">
      <c r="A362" s="162"/>
      <c r="B362" s="248"/>
      <c r="C362" s="249"/>
      <c r="D362" s="229"/>
      <c r="E362" s="229"/>
      <c r="F362" s="229"/>
      <c r="G362" s="229"/>
      <c r="H362" s="229"/>
      <c r="I362" s="229"/>
      <c r="J362" s="229"/>
      <c r="K362" s="229"/>
      <c r="L362" s="229"/>
      <c r="M362" s="229"/>
      <c r="N362" s="229"/>
      <c r="O362" s="229"/>
      <c r="P362" s="229"/>
      <c r="Q362" s="229"/>
      <c r="R362" s="229"/>
      <c r="S362" s="229"/>
      <c r="T362" s="229"/>
      <c r="U362" s="229"/>
      <c r="V362" s="229"/>
      <c r="W362" s="229"/>
      <c r="X362" s="247"/>
      <c r="Y362" s="247"/>
      <c r="Z362" s="247"/>
      <c r="AA362" s="162"/>
      <c r="AB362" s="162"/>
      <c r="AC362" s="162"/>
      <c r="AD362" s="162"/>
      <c r="AE362" s="162"/>
      <c r="AF362" s="162"/>
      <c r="AG362" s="162"/>
      <c r="AH362" s="162"/>
      <c r="AI362" s="162"/>
      <c r="AJ362" s="162"/>
      <c r="AK362" s="162"/>
      <c r="AL362" s="162"/>
      <c r="AM362" s="162"/>
    </row>
    <row r="363" ht="14.25" customHeight="1">
      <c r="A363" s="162"/>
      <c r="B363" s="248"/>
      <c r="C363" s="249"/>
      <c r="D363" s="229"/>
      <c r="E363" s="229"/>
      <c r="F363" s="229"/>
      <c r="G363" s="229"/>
      <c r="H363" s="229"/>
      <c r="I363" s="229"/>
      <c r="J363" s="229"/>
      <c r="K363" s="229"/>
      <c r="L363" s="229"/>
      <c r="M363" s="229"/>
      <c r="N363" s="229"/>
      <c r="O363" s="229"/>
      <c r="P363" s="229"/>
      <c r="Q363" s="229"/>
      <c r="R363" s="229"/>
      <c r="S363" s="229"/>
      <c r="T363" s="229"/>
      <c r="U363" s="229"/>
      <c r="V363" s="229"/>
      <c r="W363" s="229"/>
      <c r="X363" s="247"/>
      <c r="Y363" s="247"/>
      <c r="Z363" s="247"/>
      <c r="AA363" s="162"/>
      <c r="AB363" s="162"/>
      <c r="AC363" s="162"/>
      <c r="AD363" s="162"/>
      <c r="AE363" s="162"/>
      <c r="AF363" s="162"/>
      <c r="AG363" s="162"/>
      <c r="AH363" s="162"/>
      <c r="AI363" s="162"/>
      <c r="AJ363" s="162"/>
      <c r="AK363" s="162"/>
      <c r="AL363" s="162"/>
      <c r="AM363" s="162"/>
    </row>
    <row r="364" ht="14.25" customHeight="1">
      <c r="A364" s="162"/>
      <c r="B364" s="248"/>
      <c r="C364" s="249"/>
      <c r="D364" s="229"/>
      <c r="E364" s="229"/>
      <c r="F364" s="229"/>
      <c r="G364" s="229"/>
      <c r="H364" s="229"/>
      <c r="I364" s="229"/>
      <c r="J364" s="229"/>
      <c r="K364" s="229"/>
      <c r="L364" s="229"/>
      <c r="M364" s="229"/>
      <c r="N364" s="229"/>
      <c r="O364" s="229"/>
      <c r="P364" s="229"/>
      <c r="Q364" s="229"/>
      <c r="R364" s="229"/>
      <c r="S364" s="229"/>
      <c r="T364" s="229"/>
      <c r="U364" s="229"/>
      <c r="V364" s="229"/>
      <c r="W364" s="229"/>
      <c r="X364" s="247"/>
      <c r="Y364" s="247"/>
      <c r="Z364" s="247"/>
      <c r="AA364" s="162"/>
      <c r="AB364" s="162"/>
      <c r="AC364" s="162"/>
      <c r="AD364" s="162"/>
      <c r="AE364" s="162"/>
      <c r="AF364" s="162"/>
      <c r="AG364" s="162"/>
      <c r="AH364" s="162"/>
      <c r="AI364" s="162"/>
      <c r="AJ364" s="162"/>
      <c r="AK364" s="162"/>
      <c r="AL364" s="162"/>
      <c r="AM364" s="162"/>
    </row>
    <row r="365" ht="14.25" customHeight="1">
      <c r="A365" s="162"/>
      <c r="B365" s="248"/>
      <c r="C365" s="249"/>
      <c r="D365" s="229"/>
      <c r="E365" s="229"/>
      <c r="F365" s="229"/>
      <c r="G365" s="229"/>
      <c r="H365" s="229"/>
      <c r="I365" s="229"/>
      <c r="J365" s="229"/>
      <c r="K365" s="229"/>
      <c r="L365" s="229"/>
      <c r="M365" s="229"/>
      <c r="N365" s="229"/>
      <c r="O365" s="229"/>
      <c r="P365" s="229"/>
      <c r="Q365" s="229"/>
      <c r="R365" s="229"/>
      <c r="S365" s="229"/>
      <c r="T365" s="229"/>
      <c r="U365" s="229"/>
      <c r="V365" s="229"/>
      <c r="W365" s="229"/>
      <c r="X365" s="247"/>
      <c r="Y365" s="247"/>
      <c r="Z365" s="247"/>
      <c r="AA365" s="162"/>
      <c r="AB365" s="162"/>
      <c r="AC365" s="162"/>
      <c r="AD365" s="162"/>
      <c r="AE365" s="162"/>
      <c r="AF365" s="162"/>
      <c r="AG365" s="162"/>
      <c r="AH365" s="162"/>
      <c r="AI365" s="162"/>
      <c r="AJ365" s="162"/>
      <c r="AK365" s="162"/>
      <c r="AL365" s="162"/>
      <c r="AM365" s="162"/>
    </row>
    <row r="366" ht="14.25" customHeight="1">
      <c r="A366" s="162"/>
      <c r="B366" s="248"/>
      <c r="C366" s="249"/>
      <c r="D366" s="229"/>
      <c r="E366" s="229"/>
      <c r="F366" s="229"/>
      <c r="G366" s="229"/>
      <c r="H366" s="229"/>
      <c r="I366" s="229"/>
      <c r="J366" s="229"/>
      <c r="K366" s="229"/>
      <c r="L366" s="229"/>
      <c r="M366" s="229"/>
      <c r="N366" s="229"/>
      <c r="O366" s="229"/>
      <c r="P366" s="229"/>
      <c r="Q366" s="229"/>
      <c r="R366" s="229"/>
      <c r="S366" s="229"/>
      <c r="T366" s="229"/>
      <c r="U366" s="229"/>
      <c r="V366" s="229"/>
      <c r="W366" s="229"/>
      <c r="X366" s="247"/>
      <c r="Y366" s="247"/>
      <c r="Z366" s="247"/>
      <c r="AA366" s="162"/>
      <c r="AB366" s="162"/>
      <c r="AC366" s="162"/>
      <c r="AD366" s="162"/>
      <c r="AE366" s="162"/>
      <c r="AF366" s="162"/>
      <c r="AG366" s="162"/>
      <c r="AH366" s="162"/>
      <c r="AI366" s="162"/>
      <c r="AJ366" s="162"/>
      <c r="AK366" s="162"/>
      <c r="AL366" s="162"/>
      <c r="AM366" s="162"/>
    </row>
    <row r="367" ht="14.25" customHeight="1">
      <c r="A367" s="162"/>
      <c r="B367" s="248"/>
      <c r="C367" s="249"/>
      <c r="D367" s="229"/>
      <c r="E367" s="229"/>
      <c r="F367" s="229"/>
      <c r="G367" s="229"/>
      <c r="H367" s="229"/>
      <c r="I367" s="229"/>
      <c r="J367" s="229"/>
      <c r="K367" s="229"/>
      <c r="L367" s="229"/>
      <c r="M367" s="229"/>
      <c r="N367" s="229"/>
      <c r="O367" s="229"/>
      <c r="P367" s="229"/>
      <c r="Q367" s="229"/>
      <c r="R367" s="229"/>
      <c r="S367" s="229"/>
      <c r="T367" s="229"/>
      <c r="U367" s="229"/>
      <c r="V367" s="229"/>
      <c r="W367" s="229"/>
      <c r="X367" s="247"/>
      <c r="Y367" s="247"/>
      <c r="Z367" s="247"/>
      <c r="AA367" s="162"/>
      <c r="AB367" s="162"/>
      <c r="AC367" s="162"/>
      <c r="AD367" s="162"/>
      <c r="AE367" s="162"/>
      <c r="AF367" s="162"/>
      <c r="AG367" s="162"/>
      <c r="AH367" s="162"/>
      <c r="AI367" s="162"/>
      <c r="AJ367" s="162"/>
      <c r="AK367" s="162"/>
      <c r="AL367" s="162"/>
      <c r="AM367" s="162"/>
    </row>
    <row r="368" ht="14.25" customHeight="1">
      <c r="A368" s="162"/>
      <c r="B368" s="248"/>
      <c r="C368" s="249"/>
      <c r="D368" s="229"/>
      <c r="E368" s="229"/>
      <c r="F368" s="229"/>
      <c r="G368" s="229"/>
      <c r="H368" s="229"/>
      <c r="I368" s="229"/>
      <c r="J368" s="229"/>
      <c r="K368" s="229"/>
      <c r="L368" s="229"/>
      <c r="M368" s="229"/>
      <c r="N368" s="229"/>
      <c r="O368" s="229"/>
      <c r="P368" s="229"/>
      <c r="Q368" s="229"/>
      <c r="R368" s="229"/>
      <c r="S368" s="229"/>
      <c r="T368" s="229"/>
      <c r="U368" s="229"/>
      <c r="V368" s="229"/>
      <c r="W368" s="229"/>
      <c r="X368" s="247"/>
      <c r="Y368" s="247"/>
      <c r="Z368" s="247"/>
      <c r="AA368" s="162"/>
      <c r="AB368" s="162"/>
      <c r="AC368" s="162"/>
      <c r="AD368" s="162"/>
      <c r="AE368" s="162"/>
      <c r="AF368" s="162"/>
      <c r="AG368" s="162"/>
      <c r="AH368" s="162"/>
      <c r="AI368" s="162"/>
      <c r="AJ368" s="162"/>
      <c r="AK368" s="162"/>
      <c r="AL368" s="162"/>
      <c r="AM368" s="162"/>
    </row>
    <row r="369" ht="14.25" customHeight="1">
      <c r="A369" s="162"/>
      <c r="B369" s="248"/>
      <c r="C369" s="249"/>
      <c r="D369" s="229"/>
      <c r="E369" s="229"/>
      <c r="F369" s="229"/>
      <c r="G369" s="229"/>
      <c r="H369" s="229"/>
      <c r="I369" s="229"/>
      <c r="J369" s="229"/>
      <c r="K369" s="229"/>
      <c r="L369" s="229"/>
      <c r="M369" s="229"/>
      <c r="N369" s="229"/>
      <c r="O369" s="229"/>
      <c r="P369" s="229"/>
      <c r="Q369" s="229"/>
      <c r="R369" s="229"/>
      <c r="S369" s="229"/>
      <c r="T369" s="229"/>
      <c r="U369" s="229"/>
      <c r="V369" s="229"/>
      <c r="W369" s="229"/>
      <c r="X369" s="247"/>
      <c r="Y369" s="247"/>
      <c r="Z369" s="247"/>
      <c r="AA369" s="162"/>
      <c r="AB369" s="162"/>
      <c r="AC369" s="162"/>
      <c r="AD369" s="162"/>
      <c r="AE369" s="162"/>
      <c r="AF369" s="162"/>
      <c r="AG369" s="162"/>
      <c r="AH369" s="162"/>
      <c r="AI369" s="162"/>
      <c r="AJ369" s="162"/>
      <c r="AK369" s="162"/>
      <c r="AL369" s="162"/>
      <c r="AM369" s="162"/>
    </row>
    <row r="370" ht="14.25" customHeight="1">
      <c r="A370" s="162"/>
      <c r="B370" s="248"/>
      <c r="C370" s="249"/>
      <c r="D370" s="229"/>
      <c r="E370" s="229"/>
      <c r="F370" s="229"/>
      <c r="G370" s="229"/>
      <c r="H370" s="229"/>
      <c r="I370" s="229"/>
      <c r="J370" s="229"/>
      <c r="K370" s="229"/>
      <c r="L370" s="229"/>
      <c r="M370" s="229"/>
      <c r="N370" s="229"/>
      <c r="O370" s="229"/>
      <c r="P370" s="229"/>
      <c r="Q370" s="229"/>
      <c r="R370" s="229"/>
      <c r="S370" s="229"/>
      <c r="T370" s="229"/>
      <c r="U370" s="229"/>
      <c r="V370" s="229"/>
      <c r="W370" s="229"/>
      <c r="X370" s="247"/>
      <c r="Y370" s="247"/>
      <c r="Z370" s="247"/>
      <c r="AA370" s="162"/>
      <c r="AB370" s="162"/>
      <c r="AC370" s="162"/>
      <c r="AD370" s="162"/>
      <c r="AE370" s="162"/>
      <c r="AF370" s="162"/>
      <c r="AG370" s="162"/>
      <c r="AH370" s="162"/>
      <c r="AI370" s="162"/>
      <c r="AJ370" s="162"/>
      <c r="AK370" s="162"/>
      <c r="AL370" s="162"/>
      <c r="AM370" s="162"/>
    </row>
    <row r="371" ht="14.25" customHeight="1">
      <c r="A371" s="162"/>
      <c r="B371" s="248"/>
      <c r="C371" s="249"/>
      <c r="D371" s="229"/>
      <c r="E371" s="229"/>
      <c r="F371" s="229"/>
      <c r="G371" s="229"/>
      <c r="H371" s="229"/>
      <c r="I371" s="229"/>
      <c r="J371" s="229"/>
      <c r="K371" s="229"/>
      <c r="L371" s="229"/>
      <c r="M371" s="229"/>
      <c r="N371" s="229"/>
      <c r="O371" s="229"/>
      <c r="P371" s="229"/>
      <c r="Q371" s="229"/>
      <c r="R371" s="229"/>
      <c r="S371" s="229"/>
      <c r="T371" s="229"/>
      <c r="U371" s="229"/>
      <c r="V371" s="229"/>
      <c r="W371" s="229"/>
      <c r="X371" s="229"/>
      <c r="Y371" s="229"/>
      <c r="Z371" s="229"/>
      <c r="AA371" s="112"/>
      <c r="AB371" s="112"/>
      <c r="AC371" s="112"/>
      <c r="AD371" s="162"/>
      <c r="AE371" s="162"/>
      <c r="AF371" s="162"/>
      <c r="AG371" s="162"/>
      <c r="AH371" s="162"/>
      <c r="AI371" s="162"/>
      <c r="AJ371" s="162"/>
      <c r="AK371" s="162"/>
      <c r="AL371" s="162"/>
      <c r="AM371" s="162"/>
      <c r="AN371" s="162"/>
      <c r="AO371" s="162"/>
      <c r="AP371" s="162"/>
      <c r="AQ371" s="162"/>
      <c r="AR371" s="162"/>
      <c r="AS371" s="162"/>
    </row>
    <row r="372" ht="14.25" customHeight="1">
      <c r="A372" s="162"/>
      <c r="B372" s="248"/>
      <c r="C372" s="249"/>
      <c r="D372" s="229"/>
      <c r="E372" s="229"/>
      <c r="F372" s="229"/>
      <c r="G372" s="229"/>
      <c r="H372" s="229"/>
      <c r="I372" s="229"/>
      <c r="J372" s="229"/>
      <c r="K372" s="229"/>
      <c r="L372" s="229"/>
      <c r="M372" s="229"/>
      <c r="N372" s="229"/>
      <c r="O372" s="229"/>
      <c r="P372" s="229"/>
      <c r="Q372" s="229"/>
      <c r="R372" s="229"/>
      <c r="S372" s="229"/>
      <c r="T372" s="229"/>
      <c r="U372" s="229"/>
      <c r="V372" s="229"/>
      <c r="W372" s="229"/>
      <c r="X372" s="229"/>
      <c r="Y372" s="229"/>
      <c r="Z372" s="229"/>
      <c r="AA372" s="112"/>
      <c r="AB372" s="112"/>
      <c r="AC372" s="112"/>
      <c r="AD372" s="162"/>
      <c r="AE372" s="162"/>
      <c r="AF372" s="162"/>
      <c r="AG372" s="162"/>
      <c r="AH372" s="162"/>
      <c r="AI372" s="162"/>
      <c r="AJ372" s="162"/>
      <c r="AK372" s="162"/>
      <c r="AL372" s="162"/>
      <c r="AM372" s="162"/>
      <c r="AN372" s="162"/>
      <c r="AO372" s="162"/>
      <c r="AP372" s="162"/>
      <c r="AQ372" s="162"/>
      <c r="AR372" s="162"/>
      <c r="AS372" s="162"/>
    </row>
    <row r="373" ht="14.25" customHeight="1">
      <c r="A373" s="162"/>
      <c r="B373" s="248"/>
      <c r="C373" s="249"/>
      <c r="D373" s="229"/>
      <c r="E373" s="229"/>
      <c r="F373" s="229"/>
      <c r="G373" s="229"/>
      <c r="H373" s="229"/>
      <c r="I373" s="229"/>
      <c r="J373" s="229"/>
      <c r="K373" s="229"/>
      <c r="L373" s="229"/>
      <c r="M373" s="229"/>
      <c r="N373" s="229"/>
      <c r="O373" s="229"/>
      <c r="P373" s="229"/>
      <c r="Q373" s="229"/>
      <c r="R373" s="229"/>
      <c r="S373" s="229"/>
      <c r="T373" s="229"/>
      <c r="U373" s="229"/>
      <c r="V373" s="229"/>
      <c r="W373" s="229"/>
      <c r="X373" s="229"/>
      <c r="Y373" s="229"/>
      <c r="Z373" s="229"/>
      <c r="AA373" s="112"/>
      <c r="AB373" s="112"/>
      <c r="AC373" s="112"/>
      <c r="AD373" s="162"/>
      <c r="AE373" s="162"/>
      <c r="AF373" s="162"/>
      <c r="AG373" s="162"/>
      <c r="AH373" s="162"/>
      <c r="AI373" s="162"/>
      <c r="AJ373" s="162"/>
      <c r="AK373" s="162"/>
      <c r="AL373" s="162"/>
      <c r="AM373" s="162"/>
      <c r="AN373" s="162"/>
      <c r="AO373" s="162"/>
      <c r="AP373" s="162"/>
      <c r="AQ373" s="162"/>
      <c r="AR373" s="162"/>
      <c r="AS373" s="162"/>
    </row>
    <row r="374" ht="14.25" customHeight="1">
      <c r="A374" s="162"/>
      <c r="B374" s="248"/>
      <c r="C374" s="249"/>
      <c r="D374" s="229"/>
      <c r="E374" s="229"/>
      <c r="F374" s="229"/>
      <c r="G374" s="229"/>
      <c r="H374" s="229"/>
      <c r="I374" s="229"/>
      <c r="J374" s="229"/>
      <c r="K374" s="229"/>
      <c r="L374" s="229"/>
      <c r="M374" s="229"/>
      <c r="N374" s="229"/>
      <c r="O374" s="229"/>
      <c r="P374" s="229"/>
      <c r="Q374" s="229"/>
      <c r="R374" s="229"/>
      <c r="S374" s="229"/>
      <c r="T374" s="229"/>
      <c r="U374" s="229"/>
      <c r="V374" s="229"/>
      <c r="W374" s="229"/>
      <c r="X374" s="229"/>
      <c r="Y374" s="229"/>
      <c r="Z374" s="229"/>
      <c r="AA374" s="112"/>
      <c r="AB374" s="112"/>
      <c r="AC374" s="112"/>
      <c r="AD374" s="162"/>
      <c r="AE374" s="162"/>
      <c r="AF374" s="162"/>
      <c r="AG374" s="162"/>
      <c r="AH374" s="162"/>
      <c r="AI374" s="162"/>
      <c r="AJ374" s="162"/>
      <c r="AK374" s="162"/>
      <c r="AL374" s="162"/>
      <c r="AM374" s="162"/>
      <c r="AN374" s="162"/>
      <c r="AO374" s="162"/>
      <c r="AP374" s="162"/>
      <c r="AQ374" s="162"/>
      <c r="AR374" s="162"/>
      <c r="AS374" s="162"/>
    </row>
    <row r="375" ht="14.25" customHeight="1">
      <c r="A375" s="162"/>
      <c r="B375" s="248"/>
      <c r="C375" s="249"/>
      <c r="D375" s="229"/>
      <c r="E375" s="229"/>
      <c r="F375" s="229"/>
      <c r="G375" s="229"/>
      <c r="H375" s="229"/>
      <c r="I375" s="229"/>
      <c r="J375" s="229"/>
      <c r="K375" s="229"/>
      <c r="L375" s="229"/>
      <c r="M375" s="229"/>
      <c r="N375" s="229"/>
      <c r="O375" s="229"/>
      <c r="P375" s="229"/>
      <c r="Q375" s="229"/>
      <c r="R375" s="229"/>
      <c r="S375" s="229"/>
      <c r="T375" s="229"/>
      <c r="U375" s="229"/>
      <c r="V375" s="229"/>
      <c r="W375" s="229"/>
      <c r="X375" s="229"/>
      <c r="Y375" s="229"/>
      <c r="Z375" s="229"/>
      <c r="AA375" s="112"/>
      <c r="AB375" s="112"/>
      <c r="AC375" s="112"/>
      <c r="AD375" s="162"/>
      <c r="AE375" s="162"/>
      <c r="AF375" s="162"/>
      <c r="AG375" s="162"/>
      <c r="AH375" s="162"/>
      <c r="AI375" s="162"/>
      <c r="AJ375" s="162"/>
      <c r="AK375" s="162"/>
      <c r="AL375" s="162"/>
      <c r="AM375" s="162"/>
      <c r="AN375" s="162"/>
      <c r="AO375" s="162"/>
      <c r="AP375" s="162"/>
      <c r="AQ375" s="162"/>
      <c r="AR375" s="162"/>
      <c r="AS375" s="162"/>
    </row>
    <row r="376" ht="14.25" customHeight="1">
      <c r="A376" s="162"/>
      <c r="B376" s="248"/>
      <c r="C376" s="249"/>
      <c r="D376" s="229"/>
      <c r="E376" s="229"/>
      <c r="F376" s="229"/>
      <c r="G376" s="229"/>
      <c r="H376" s="229"/>
      <c r="I376" s="229"/>
      <c r="J376" s="229"/>
      <c r="K376" s="229"/>
      <c r="L376" s="229"/>
      <c r="M376" s="229"/>
      <c r="N376" s="229"/>
      <c r="O376" s="229"/>
      <c r="P376" s="229"/>
      <c r="Q376" s="229"/>
      <c r="R376" s="229"/>
      <c r="S376" s="229"/>
      <c r="T376" s="229"/>
      <c r="U376" s="229"/>
      <c r="V376" s="229"/>
      <c r="W376" s="229"/>
      <c r="X376" s="229"/>
      <c r="Y376" s="229"/>
      <c r="Z376" s="229"/>
      <c r="AA376" s="112"/>
      <c r="AB376" s="112"/>
      <c r="AC376" s="112"/>
      <c r="AD376" s="162"/>
      <c r="AE376" s="162"/>
      <c r="AF376" s="162"/>
      <c r="AG376" s="162"/>
      <c r="AH376" s="162"/>
      <c r="AI376" s="162"/>
      <c r="AJ376" s="162"/>
      <c r="AK376" s="162"/>
      <c r="AL376" s="162"/>
      <c r="AM376" s="162"/>
      <c r="AN376" s="162"/>
      <c r="AO376" s="162"/>
      <c r="AP376" s="162"/>
      <c r="AQ376" s="162"/>
      <c r="AR376" s="162"/>
      <c r="AS376" s="162"/>
    </row>
    <row r="377" ht="14.25" customHeight="1">
      <c r="A377" s="162"/>
      <c r="B377" s="248"/>
      <c r="C377" s="249"/>
      <c r="D377" s="229"/>
      <c r="E377" s="229"/>
      <c r="F377" s="229"/>
      <c r="G377" s="229"/>
      <c r="H377" s="229"/>
      <c r="I377" s="229"/>
      <c r="J377" s="229"/>
      <c r="K377" s="229"/>
      <c r="L377" s="229"/>
      <c r="M377" s="229"/>
      <c r="N377" s="229"/>
      <c r="O377" s="229"/>
      <c r="P377" s="229"/>
      <c r="Q377" s="229"/>
      <c r="R377" s="229"/>
      <c r="S377" s="229"/>
      <c r="T377" s="229"/>
      <c r="U377" s="229"/>
      <c r="V377" s="229"/>
      <c r="W377" s="229"/>
      <c r="X377" s="229"/>
      <c r="Y377" s="229"/>
      <c r="Z377" s="229"/>
      <c r="AA377" s="112"/>
      <c r="AB377" s="112"/>
      <c r="AC377" s="112"/>
      <c r="AD377" s="162"/>
      <c r="AE377" s="162"/>
      <c r="AF377" s="162"/>
      <c r="AG377" s="162"/>
      <c r="AH377" s="162"/>
      <c r="AI377" s="162"/>
      <c r="AJ377" s="162"/>
      <c r="AK377" s="162"/>
      <c r="AL377" s="162"/>
      <c r="AM377" s="162"/>
      <c r="AN377" s="162"/>
      <c r="AO377" s="162"/>
      <c r="AP377" s="162"/>
      <c r="AQ377" s="162"/>
      <c r="AR377" s="162"/>
      <c r="AS377" s="162"/>
    </row>
    <row r="378" ht="14.25" customHeight="1">
      <c r="A378" s="162"/>
      <c r="B378" s="248"/>
      <c r="C378" s="249"/>
      <c r="D378" s="229"/>
      <c r="E378" s="229"/>
      <c r="F378" s="229"/>
      <c r="G378" s="229"/>
      <c r="H378" s="229"/>
      <c r="I378" s="229"/>
      <c r="J378" s="229"/>
      <c r="K378" s="229"/>
      <c r="L378" s="229"/>
      <c r="M378" s="229"/>
      <c r="N378" s="229"/>
      <c r="O378" s="229"/>
      <c r="P378" s="229"/>
      <c r="Q378" s="229"/>
      <c r="R378" s="229"/>
      <c r="S378" s="229"/>
      <c r="T378" s="229"/>
      <c r="U378" s="229"/>
      <c r="V378" s="229"/>
      <c r="W378" s="229"/>
      <c r="X378" s="229"/>
      <c r="Y378" s="229"/>
      <c r="Z378" s="229"/>
      <c r="AA378" s="112"/>
      <c r="AB378" s="112"/>
      <c r="AC378" s="112"/>
      <c r="AD378" s="162"/>
      <c r="AE378" s="162"/>
      <c r="AF378" s="162"/>
      <c r="AG378" s="162"/>
      <c r="AH378" s="162"/>
      <c r="AI378" s="162"/>
      <c r="AJ378" s="162"/>
      <c r="AK378" s="162"/>
      <c r="AL378" s="162"/>
      <c r="AM378" s="162"/>
      <c r="AN378" s="162"/>
      <c r="AO378" s="162"/>
      <c r="AP378" s="162"/>
      <c r="AQ378" s="162"/>
      <c r="AR378" s="162"/>
      <c r="AS378" s="162"/>
    </row>
    <row r="379" ht="14.25" customHeight="1">
      <c r="A379" s="162"/>
      <c r="B379" s="248"/>
      <c r="C379" s="249"/>
      <c r="D379" s="229"/>
      <c r="E379" s="229"/>
      <c r="F379" s="229"/>
      <c r="G379" s="229"/>
      <c r="H379" s="229"/>
      <c r="I379" s="229"/>
      <c r="J379" s="229"/>
      <c r="K379" s="229"/>
      <c r="L379" s="229"/>
      <c r="M379" s="229"/>
      <c r="N379" s="229"/>
      <c r="O379" s="229"/>
      <c r="P379" s="229"/>
      <c r="Q379" s="229"/>
      <c r="R379" s="229"/>
      <c r="S379" s="229"/>
      <c r="T379" s="229"/>
      <c r="U379" s="229"/>
      <c r="V379" s="229"/>
      <c r="W379" s="229"/>
      <c r="X379" s="229"/>
      <c r="Y379" s="229"/>
      <c r="Z379" s="229"/>
      <c r="AA379" s="112"/>
      <c r="AB379" s="112"/>
      <c r="AC379" s="112"/>
      <c r="AD379" s="162"/>
      <c r="AE379" s="162"/>
      <c r="AF379" s="162"/>
      <c r="AG379" s="162"/>
      <c r="AH379" s="162"/>
      <c r="AI379" s="162"/>
      <c r="AJ379" s="162"/>
      <c r="AK379" s="162"/>
      <c r="AL379" s="162"/>
      <c r="AM379" s="162"/>
      <c r="AN379" s="162"/>
      <c r="AO379" s="162"/>
      <c r="AP379" s="162"/>
      <c r="AQ379" s="162"/>
      <c r="AR379" s="162"/>
      <c r="AS379" s="162"/>
    </row>
    <row r="380" ht="14.25" customHeight="1">
      <c r="A380" s="162"/>
      <c r="B380" s="248"/>
      <c r="C380" s="249"/>
      <c r="D380" s="229"/>
      <c r="E380" s="229"/>
      <c r="F380" s="229"/>
      <c r="G380" s="229"/>
      <c r="H380" s="229"/>
      <c r="I380" s="229"/>
      <c r="J380" s="229"/>
      <c r="K380" s="229"/>
      <c r="L380" s="229"/>
      <c r="M380" s="229"/>
      <c r="N380" s="229"/>
      <c r="O380" s="229"/>
      <c r="P380" s="229"/>
      <c r="Q380" s="229"/>
      <c r="R380" s="229"/>
      <c r="S380" s="229"/>
      <c r="T380" s="229"/>
      <c r="U380" s="229"/>
      <c r="V380" s="229"/>
      <c r="W380" s="229"/>
      <c r="X380" s="229"/>
      <c r="Y380" s="229"/>
      <c r="Z380" s="229"/>
      <c r="AA380" s="112"/>
      <c r="AB380" s="112"/>
      <c r="AC380" s="112"/>
      <c r="AD380" s="162"/>
      <c r="AE380" s="162"/>
      <c r="AF380" s="162"/>
      <c r="AG380" s="162"/>
      <c r="AH380" s="162"/>
      <c r="AI380" s="162"/>
      <c r="AJ380" s="162"/>
      <c r="AK380" s="162"/>
      <c r="AL380" s="162"/>
      <c r="AM380" s="162"/>
      <c r="AN380" s="162"/>
      <c r="AO380" s="162"/>
      <c r="AP380" s="162"/>
      <c r="AQ380" s="162"/>
      <c r="AR380" s="162"/>
      <c r="AS380" s="162"/>
    </row>
    <row r="381" ht="14.25" customHeight="1">
      <c r="A381" s="162"/>
      <c r="B381" s="248"/>
      <c r="C381" s="249"/>
      <c r="D381" s="229"/>
      <c r="E381" s="229"/>
      <c r="F381" s="229"/>
      <c r="G381" s="229"/>
      <c r="H381" s="229"/>
      <c r="I381" s="229"/>
      <c r="J381" s="229"/>
      <c r="K381" s="229"/>
      <c r="L381" s="229"/>
      <c r="M381" s="229"/>
      <c r="N381" s="229"/>
      <c r="O381" s="229"/>
      <c r="P381" s="229"/>
      <c r="Q381" s="229"/>
      <c r="R381" s="229"/>
      <c r="S381" s="229"/>
      <c r="T381" s="229"/>
      <c r="U381" s="229"/>
      <c r="V381" s="229"/>
      <c r="W381" s="229"/>
      <c r="X381" s="229"/>
      <c r="Y381" s="229"/>
      <c r="Z381" s="229"/>
      <c r="AA381" s="112"/>
      <c r="AB381" s="112"/>
      <c r="AC381" s="112"/>
      <c r="AD381" s="162"/>
      <c r="AE381" s="162"/>
      <c r="AF381" s="162"/>
      <c r="AG381" s="162"/>
      <c r="AH381" s="162"/>
      <c r="AI381" s="162"/>
      <c r="AJ381" s="162"/>
      <c r="AK381" s="162"/>
      <c r="AL381" s="162"/>
      <c r="AM381" s="162"/>
      <c r="AN381" s="162"/>
      <c r="AO381" s="162"/>
      <c r="AP381" s="162"/>
      <c r="AQ381" s="162"/>
      <c r="AR381" s="162"/>
      <c r="AS381" s="162"/>
    </row>
    <row r="382" ht="14.25" customHeight="1">
      <c r="A382" s="162"/>
      <c r="B382" s="248"/>
      <c r="C382" s="249"/>
      <c r="D382" s="229"/>
      <c r="E382" s="229"/>
      <c r="F382" s="229"/>
      <c r="G382" s="229"/>
      <c r="H382" s="229"/>
      <c r="I382" s="229"/>
      <c r="J382" s="229"/>
      <c r="K382" s="229"/>
      <c r="L382" s="229"/>
      <c r="M382" s="229"/>
      <c r="N382" s="229"/>
      <c r="O382" s="229"/>
      <c r="P382" s="229"/>
      <c r="Q382" s="229"/>
      <c r="R382" s="229"/>
      <c r="S382" s="229"/>
      <c r="T382" s="229"/>
      <c r="U382" s="229"/>
      <c r="V382" s="229"/>
      <c r="W382" s="229"/>
      <c r="X382" s="229"/>
      <c r="Y382" s="229"/>
      <c r="Z382" s="229"/>
      <c r="AA382" s="112"/>
      <c r="AB382" s="112"/>
      <c r="AC382" s="112"/>
      <c r="AD382" s="162"/>
      <c r="AE382" s="162"/>
      <c r="AF382" s="162"/>
      <c r="AG382" s="162"/>
      <c r="AH382" s="162"/>
      <c r="AI382" s="162"/>
      <c r="AJ382" s="162"/>
      <c r="AK382" s="162"/>
      <c r="AL382" s="162"/>
      <c r="AM382" s="162"/>
      <c r="AN382" s="162"/>
      <c r="AO382" s="162"/>
      <c r="AP382" s="162"/>
      <c r="AQ382" s="162"/>
      <c r="AR382" s="162"/>
      <c r="AS382" s="162"/>
    </row>
    <row r="383" ht="14.25" customHeight="1">
      <c r="A383" s="162"/>
      <c r="B383" s="248"/>
      <c r="C383" s="249"/>
      <c r="D383" s="229"/>
      <c r="E383" s="229"/>
      <c r="F383" s="229"/>
      <c r="G383" s="229"/>
      <c r="H383" s="229"/>
      <c r="I383" s="229"/>
      <c r="J383" s="229"/>
      <c r="K383" s="229"/>
      <c r="L383" s="229"/>
      <c r="M383" s="229"/>
      <c r="N383" s="229"/>
      <c r="O383" s="229"/>
      <c r="P383" s="229"/>
      <c r="Q383" s="229"/>
      <c r="R383" s="229"/>
      <c r="S383" s="229"/>
      <c r="T383" s="229"/>
      <c r="U383" s="229"/>
      <c r="V383" s="229"/>
      <c r="W383" s="229"/>
      <c r="X383" s="229"/>
      <c r="Y383" s="229"/>
      <c r="Z383" s="229"/>
      <c r="AA383" s="112"/>
      <c r="AB383" s="112"/>
      <c r="AC383" s="112"/>
      <c r="AD383" s="162"/>
      <c r="AE383" s="162"/>
      <c r="AF383" s="162"/>
      <c r="AG383" s="162"/>
      <c r="AH383" s="162"/>
      <c r="AI383" s="162"/>
      <c r="AJ383" s="162"/>
      <c r="AK383" s="162"/>
      <c r="AL383" s="162"/>
      <c r="AM383" s="162"/>
      <c r="AN383" s="162"/>
      <c r="AO383" s="162"/>
      <c r="AP383" s="162"/>
      <c r="AQ383" s="162"/>
      <c r="AR383" s="162"/>
      <c r="AS383" s="162"/>
    </row>
    <row r="384" ht="14.25" customHeight="1">
      <c r="A384" s="162"/>
      <c r="B384" s="250"/>
      <c r="C384" s="164"/>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62"/>
      <c r="AE384" s="162"/>
      <c r="AF384" s="162"/>
      <c r="AG384" s="162"/>
      <c r="AH384" s="162"/>
      <c r="AI384" s="162"/>
      <c r="AJ384" s="162"/>
      <c r="AK384" s="162"/>
      <c r="AL384" s="162"/>
      <c r="AM384" s="162"/>
      <c r="AN384" s="162"/>
      <c r="AO384" s="162"/>
      <c r="AP384" s="162"/>
      <c r="AQ384" s="162"/>
      <c r="AR384" s="162"/>
      <c r="AS384" s="162"/>
    </row>
    <row r="385" ht="14.25" customHeight="1">
      <c r="A385" s="162"/>
      <c r="B385" s="250"/>
      <c r="C385" s="164"/>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62"/>
      <c r="AE385" s="162"/>
      <c r="AF385" s="162"/>
      <c r="AG385" s="162"/>
      <c r="AH385" s="162"/>
      <c r="AI385" s="162"/>
      <c r="AJ385" s="162"/>
      <c r="AK385" s="162"/>
      <c r="AL385" s="162"/>
      <c r="AM385" s="162"/>
      <c r="AN385" s="162"/>
      <c r="AO385" s="162"/>
      <c r="AP385" s="162"/>
      <c r="AQ385" s="162"/>
      <c r="AR385" s="162"/>
      <c r="AS385" s="162"/>
    </row>
    <row r="386" ht="14.25" customHeight="1">
      <c r="A386" s="162"/>
      <c r="B386" s="250"/>
      <c r="C386" s="164"/>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62"/>
      <c r="AE386" s="162"/>
      <c r="AF386" s="162"/>
      <c r="AG386" s="162"/>
      <c r="AH386" s="162"/>
      <c r="AI386" s="162"/>
      <c r="AJ386" s="162"/>
      <c r="AK386" s="162"/>
      <c r="AL386" s="162"/>
      <c r="AM386" s="162"/>
      <c r="AN386" s="162"/>
      <c r="AO386" s="162"/>
      <c r="AP386" s="162"/>
      <c r="AQ386" s="162"/>
      <c r="AR386" s="162"/>
      <c r="AS386" s="162"/>
    </row>
    <row r="387" ht="14.25" customHeight="1">
      <c r="A387" s="162"/>
      <c r="B387" s="250"/>
      <c r="C387" s="164"/>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62"/>
      <c r="AE387" s="162"/>
      <c r="AF387" s="162"/>
      <c r="AG387" s="162"/>
      <c r="AH387" s="162"/>
      <c r="AI387" s="162"/>
      <c r="AJ387" s="162"/>
      <c r="AK387" s="162"/>
      <c r="AL387" s="162"/>
      <c r="AM387" s="162"/>
      <c r="AN387" s="162"/>
      <c r="AO387" s="162"/>
      <c r="AP387" s="162"/>
      <c r="AQ387" s="162"/>
      <c r="AR387" s="162"/>
      <c r="AS387" s="162"/>
    </row>
    <row r="388" ht="14.25" customHeight="1">
      <c r="A388" s="162"/>
      <c r="B388" s="250"/>
      <c r="C388" s="164"/>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62"/>
      <c r="AE388" s="162"/>
      <c r="AF388" s="162"/>
      <c r="AG388" s="162"/>
      <c r="AH388" s="162"/>
      <c r="AI388" s="162"/>
      <c r="AJ388" s="162"/>
      <c r="AK388" s="162"/>
      <c r="AL388" s="162"/>
      <c r="AM388" s="162"/>
      <c r="AN388" s="162"/>
      <c r="AO388" s="162"/>
      <c r="AP388" s="162"/>
      <c r="AQ388" s="162"/>
      <c r="AR388" s="162"/>
      <c r="AS388" s="162"/>
    </row>
    <row r="389" ht="14.25" customHeight="1">
      <c r="A389" s="162"/>
      <c r="B389" s="250"/>
      <c r="C389" s="164"/>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62"/>
      <c r="AE389" s="162"/>
      <c r="AF389" s="162"/>
      <c r="AG389" s="162"/>
      <c r="AH389" s="162"/>
      <c r="AI389" s="162"/>
      <c r="AJ389" s="162"/>
      <c r="AK389" s="162"/>
      <c r="AL389" s="162"/>
      <c r="AM389" s="162"/>
      <c r="AN389" s="162"/>
      <c r="AO389" s="162"/>
      <c r="AP389" s="162"/>
      <c r="AQ389" s="162"/>
      <c r="AR389" s="162"/>
      <c r="AS389" s="162"/>
    </row>
    <row r="390" ht="14.25" customHeight="1">
      <c r="A390" s="162"/>
      <c r="B390" s="250"/>
      <c r="C390" s="164"/>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62"/>
      <c r="AE390" s="162"/>
      <c r="AF390" s="162"/>
      <c r="AG390" s="162"/>
      <c r="AH390" s="162"/>
      <c r="AI390" s="162"/>
      <c r="AJ390" s="162"/>
      <c r="AK390" s="162"/>
      <c r="AL390" s="162"/>
      <c r="AM390" s="162"/>
      <c r="AN390" s="162"/>
      <c r="AO390" s="162"/>
      <c r="AP390" s="162"/>
      <c r="AQ390" s="162"/>
      <c r="AR390" s="162"/>
      <c r="AS390" s="162"/>
    </row>
    <row r="391" ht="14.25" customHeight="1">
      <c r="A391" s="162"/>
      <c r="B391" s="250"/>
      <c r="C391" s="164"/>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62"/>
      <c r="AE391" s="162"/>
      <c r="AF391" s="162"/>
      <c r="AG391" s="162"/>
      <c r="AH391" s="162"/>
      <c r="AI391" s="162"/>
      <c r="AJ391" s="162"/>
      <c r="AK391" s="162"/>
      <c r="AL391" s="162"/>
      <c r="AM391" s="162"/>
      <c r="AN391" s="162"/>
      <c r="AO391" s="162"/>
      <c r="AP391" s="162"/>
      <c r="AQ391" s="162"/>
      <c r="AR391" s="162"/>
      <c r="AS391" s="162"/>
    </row>
    <row r="392" ht="14.25" customHeight="1">
      <c r="A392" s="162"/>
      <c r="B392" s="250"/>
      <c r="C392" s="164"/>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62"/>
      <c r="AE392" s="162"/>
      <c r="AF392" s="162"/>
      <c r="AG392" s="162"/>
      <c r="AH392" s="162"/>
      <c r="AI392" s="162"/>
      <c r="AJ392" s="162"/>
      <c r="AK392" s="162"/>
      <c r="AL392" s="162"/>
      <c r="AM392" s="162"/>
      <c r="AN392" s="162"/>
      <c r="AO392" s="162"/>
      <c r="AP392" s="162"/>
      <c r="AQ392" s="162"/>
      <c r="AR392" s="162"/>
      <c r="AS392" s="162"/>
    </row>
    <row r="393" ht="14.25" customHeight="1">
      <c r="A393" s="162"/>
      <c r="B393" s="250"/>
      <c r="C393" s="164"/>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62"/>
      <c r="AE393" s="162"/>
      <c r="AF393" s="162"/>
      <c r="AG393" s="162"/>
      <c r="AH393" s="162"/>
      <c r="AI393" s="162"/>
      <c r="AJ393" s="162"/>
      <c r="AK393" s="162"/>
      <c r="AL393" s="162"/>
      <c r="AM393" s="162"/>
      <c r="AN393" s="162"/>
      <c r="AO393" s="162"/>
      <c r="AP393" s="162"/>
      <c r="AQ393" s="162"/>
      <c r="AR393" s="162"/>
      <c r="AS393" s="162"/>
    </row>
    <row r="394" ht="15.75" customHeight="1">
      <c r="A394" s="164"/>
      <c r="B394" s="250"/>
      <c r="C394" s="164"/>
      <c r="D394" s="164"/>
      <c r="E394" s="164"/>
      <c r="F394" s="164"/>
      <c r="G394" s="164"/>
      <c r="H394" s="164"/>
      <c r="I394" s="164"/>
      <c r="J394" s="164"/>
      <c r="K394" s="164"/>
      <c r="L394" s="164"/>
      <c r="M394" s="164"/>
      <c r="N394" s="164"/>
      <c r="O394" s="164"/>
      <c r="P394" s="164"/>
      <c r="Q394" s="164"/>
      <c r="R394" s="164"/>
      <c r="S394" s="164"/>
      <c r="T394" s="164"/>
      <c r="U394" s="164"/>
      <c r="V394" s="164"/>
      <c r="W394" s="164"/>
      <c r="X394" s="164"/>
      <c r="Y394" s="164"/>
      <c r="Z394" s="164"/>
      <c r="AA394" s="164"/>
      <c r="AB394" s="164"/>
      <c r="AC394" s="164"/>
      <c r="AD394" s="164"/>
      <c r="AE394" s="164"/>
      <c r="AF394" s="164"/>
      <c r="AG394" s="164"/>
      <c r="AH394" s="164"/>
      <c r="AI394" s="164"/>
      <c r="AJ394" s="164"/>
      <c r="AK394" s="164"/>
      <c r="AL394" s="164"/>
      <c r="AM394" s="164"/>
      <c r="AN394" s="164"/>
      <c r="AO394" s="164"/>
      <c r="AP394" s="164"/>
      <c r="AQ394" s="164"/>
      <c r="AR394" s="164"/>
      <c r="AS394" s="164"/>
    </row>
    <row r="395" ht="15.75" customHeight="1">
      <c r="A395" s="164"/>
      <c r="B395" s="250"/>
      <c r="C395" s="164"/>
      <c r="D395" s="164"/>
      <c r="E395" s="164"/>
      <c r="F395" s="164"/>
      <c r="G395" s="164"/>
      <c r="H395" s="164"/>
      <c r="I395" s="164"/>
      <c r="J395" s="164"/>
      <c r="K395" s="164"/>
      <c r="L395" s="164"/>
      <c r="M395" s="164"/>
      <c r="N395" s="164"/>
      <c r="O395" s="164"/>
      <c r="P395" s="164"/>
      <c r="Q395" s="164"/>
      <c r="R395" s="164"/>
      <c r="S395" s="164"/>
      <c r="T395" s="164"/>
      <c r="U395" s="164"/>
      <c r="V395" s="164"/>
      <c r="W395" s="164"/>
      <c r="X395" s="164"/>
      <c r="Y395" s="164"/>
      <c r="Z395" s="164"/>
      <c r="AA395" s="164"/>
      <c r="AB395" s="164"/>
      <c r="AC395" s="164"/>
      <c r="AD395" s="164"/>
      <c r="AE395" s="164"/>
      <c r="AF395" s="164"/>
      <c r="AG395" s="164"/>
      <c r="AH395" s="164"/>
      <c r="AI395" s="164"/>
      <c r="AJ395" s="164"/>
      <c r="AK395" s="164"/>
      <c r="AL395" s="164"/>
      <c r="AM395" s="164"/>
      <c r="AN395" s="164"/>
      <c r="AO395" s="164"/>
      <c r="AP395" s="164"/>
      <c r="AQ395" s="164"/>
      <c r="AR395" s="164"/>
      <c r="AS395" s="164"/>
    </row>
    <row r="396" ht="15.75" customHeight="1">
      <c r="A396" s="164"/>
      <c r="B396" s="250"/>
      <c r="C396" s="164"/>
      <c r="D396" s="164"/>
      <c r="E396" s="164"/>
      <c r="F396" s="164"/>
      <c r="G396" s="164"/>
      <c r="H396" s="164"/>
      <c r="I396" s="164"/>
      <c r="J396" s="164"/>
      <c r="K396" s="164"/>
      <c r="L396" s="164"/>
      <c r="M396" s="164"/>
      <c r="N396" s="164"/>
      <c r="O396" s="164"/>
      <c r="P396" s="164"/>
      <c r="Q396" s="164"/>
      <c r="R396" s="164"/>
      <c r="S396" s="164"/>
      <c r="T396" s="164"/>
      <c r="U396" s="164"/>
      <c r="V396" s="164"/>
      <c r="W396" s="164"/>
      <c r="X396" s="164"/>
      <c r="Y396" s="164"/>
      <c r="Z396" s="164"/>
      <c r="AA396" s="164"/>
      <c r="AB396" s="164"/>
      <c r="AC396" s="164"/>
      <c r="AD396" s="164"/>
      <c r="AE396" s="164"/>
      <c r="AF396" s="164"/>
      <c r="AG396" s="164"/>
      <c r="AH396" s="164"/>
      <c r="AI396" s="164"/>
      <c r="AJ396" s="164"/>
      <c r="AK396" s="164"/>
      <c r="AL396" s="164"/>
      <c r="AM396" s="164"/>
      <c r="AN396" s="164"/>
      <c r="AO396" s="164"/>
      <c r="AP396" s="164"/>
      <c r="AQ396" s="164"/>
      <c r="AR396" s="164"/>
      <c r="AS396" s="164"/>
    </row>
    <row r="397" ht="15.75" customHeight="1">
      <c r="A397" s="164"/>
      <c r="B397" s="250"/>
      <c r="C397" s="164"/>
      <c r="D397" s="164"/>
      <c r="E397" s="164"/>
      <c r="F397" s="164"/>
      <c r="G397" s="164"/>
      <c r="H397" s="164"/>
      <c r="I397" s="164"/>
      <c r="J397" s="164"/>
      <c r="K397" s="164"/>
      <c r="L397" s="164"/>
      <c r="M397" s="164"/>
      <c r="N397" s="164"/>
      <c r="O397" s="164"/>
      <c r="P397" s="164"/>
      <c r="Q397" s="164"/>
      <c r="R397" s="164"/>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row>
    <row r="398" ht="15.75" customHeight="1">
      <c r="A398" s="164"/>
      <c r="B398" s="250"/>
      <c r="C398" s="164"/>
      <c r="D398" s="164"/>
      <c r="E398" s="164"/>
      <c r="F398" s="164"/>
      <c r="G398" s="164"/>
      <c r="H398" s="164"/>
      <c r="I398" s="164"/>
      <c r="J398" s="164"/>
      <c r="K398" s="164"/>
      <c r="L398" s="164"/>
      <c r="M398" s="164"/>
      <c r="N398" s="164"/>
      <c r="O398" s="164"/>
      <c r="P398" s="164"/>
      <c r="Q398" s="164"/>
      <c r="R398" s="164"/>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row>
    <row r="399" ht="15.75" customHeight="1">
      <c r="A399" s="164"/>
      <c r="B399" s="250"/>
      <c r="C399" s="164"/>
      <c r="D399" s="164"/>
      <c r="E399" s="164"/>
      <c r="F399" s="164"/>
      <c r="G399" s="164"/>
      <c r="H399" s="164"/>
      <c r="I399" s="164"/>
      <c r="J399" s="164"/>
      <c r="K399" s="164"/>
      <c r="L399" s="164"/>
      <c r="M399" s="164"/>
      <c r="N399" s="164"/>
      <c r="O399" s="164"/>
      <c r="P399" s="164"/>
      <c r="Q399" s="164"/>
      <c r="R399" s="164"/>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row>
    <row r="400" ht="15.75" customHeight="1">
      <c r="A400" s="164"/>
      <c r="B400" s="250"/>
      <c r="C400" s="164"/>
      <c r="D400" s="164"/>
      <c r="E400" s="164"/>
      <c r="F400" s="164"/>
      <c r="G400" s="164"/>
      <c r="H400" s="164"/>
      <c r="I400" s="164"/>
      <c r="J400" s="164"/>
      <c r="K400" s="164"/>
      <c r="L400" s="164"/>
      <c r="M400" s="164"/>
      <c r="N400" s="164"/>
      <c r="O400" s="164"/>
      <c r="P400" s="164"/>
      <c r="Q400" s="164"/>
      <c r="R400" s="164"/>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row>
    <row r="401" ht="15.75" customHeight="1">
      <c r="A401" s="164"/>
      <c r="B401" s="250"/>
      <c r="C401" s="164"/>
      <c r="D401" s="164"/>
      <c r="E401" s="164"/>
      <c r="F401" s="164"/>
      <c r="G401" s="164"/>
      <c r="H401" s="164"/>
      <c r="I401" s="164"/>
      <c r="J401" s="164"/>
      <c r="K401" s="164"/>
      <c r="L401" s="164"/>
      <c r="M401" s="164"/>
      <c r="N401" s="164"/>
      <c r="O401" s="164"/>
      <c r="P401" s="164"/>
      <c r="Q401" s="164"/>
      <c r="R401" s="164"/>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row>
    <row r="402" ht="15.75" customHeight="1">
      <c r="A402" s="164"/>
      <c r="B402" s="250"/>
      <c r="C402" s="164"/>
      <c r="D402" s="164"/>
      <c r="E402" s="164"/>
      <c r="F402" s="164"/>
      <c r="G402" s="164"/>
      <c r="H402" s="164"/>
      <c r="I402" s="164"/>
      <c r="J402" s="164"/>
      <c r="K402" s="164"/>
      <c r="L402" s="164"/>
      <c r="M402" s="164"/>
      <c r="N402" s="164"/>
      <c r="O402" s="164"/>
      <c r="P402" s="164"/>
      <c r="Q402" s="164"/>
      <c r="R402" s="164"/>
      <c r="S402" s="164"/>
      <c r="T402" s="164"/>
      <c r="U402" s="164"/>
      <c r="V402" s="164"/>
      <c r="W402" s="164"/>
      <c r="X402" s="164"/>
      <c r="Y402" s="164"/>
      <c r="Z402" s="164"/>
      <c r="AA402" s="164"/>
      <c r="AB402" s="164"/>
      <c r="AC402" s="164"/>
      <c r="AD402" s="164"/>
      <c r="AE402" s="164"/>
      <c r="AF402" s="164"/>
      <c r="AG402" s="164"/>
      <c r="AH402" s="164"/>
      <c r="AI402" s="164"/>
      <c r="AJ402" s="164"/>
      <c r="AK402" s="164"/>
      <c r="AL402" s="164"/>
      <c r="AM402" s="164"/>
      <c r="AN402" s="164"/>
      <c r="AO402" s="164"/>
      <c r="AP402" s="164"/>
      <c r="AQ402" s="164"/>
      <c r="AR402" s="164"/>
      <c r="AS402" s="164"/>
    </row>
    <row r="403" ht="15.75" customHeight="1">
      <c r="A403" s="164"/>
      <c r="B403" s="250"/>
      <c r="C403" s="164"/>
      <c r="D403" s="164"/>
      <c r="E403" s="164"/>
      <c r="F403" s="164"/>
      <c r="G403" s="164"/>
      <c r="H403" s="164"/>
      <c r="I403" s="164"/>
      <c r="J403" s="164"/>
      <c r="K403" s="164"/>
      <c r="L403" s="164"/>
      <c r="M403" s="164"/>
      <c r="N403" s="164"/>
      <c r="O403" s="164"/>
      <c r="P403" s="164"/>
      <c r="Q403" s="164"/>
      <c r="R403" s="164"/>
      <c r="S403" s="164"/>
      <c r="T403" s="164"/>
      <c r="U403" s="164"/>
      <c r="V403" s="164"/>
      <c r="W403" s="164"/>
      <c r="X403" s="164"/>
      <c r="Y403" s="164"/>
      <c r="Z403" s="164"/>
      <c r="AA403" s="164"/>
      <c r="AB403" s="164"/>
      <c r="AC403" s="164"/>
      <c r="AD403" s="164"/>
      <c r="AE403" s="164"/>
      <c r="AF403" s="164"/>
      <c r="AG403" s="164"/>
      <c r="AH403" s="164"/>
      <c r="AI403" s="164"/>
      <c r="AJ403" s="164"/>
      <c r="AK403" s="164"/>
      <c r="AL403" s="164"/>
      <c r="AM403" s="164"/>
      <c r="AN403" s="164"/>
      <c r="AO403" s="164"/>
      <c r="AP403" s="164"/>
      <c r="AQ403" s="164"/>
      <c r="AR403" s="164"/>
      <c r="AS403" s="164"/>
    </row>
    <row r="404" ht="15.75" customHeight="1">
      <c r="A404" s="164"/>
      <c r="B404" s="250"/>
      <c r="C404" s="164"/>
      <c r="D404" s="164"/>
      <c r="E404" s="164"/>
      <c r="F404" s="164"/>
      <c r="G404" s="164"/>
      <c r="H404" s="164"/>
      <c r="I404" s="164"/>
      <c r="J404" s="164"/>
      <c r="K404" s="164"/>
      <c r="L404" s="164"/>
      <c r="M404" s="164"/>
      <c r="N404" s="164"/>
      <c r="O404" s="164"/>
      <c r="P404" s="164"/>
      <c r="Q404" s="164"/>
      <c r="R404" s="164"/>
      <c r="S404" s="164"/>
      <c r="T404" s="164"/>
      <c r="U404" s="164"/>
      <c r="V404" s="164"/>
      <c r="W404" s="164"/>
      <c r="X404" s="164"/>
      <c r="Y404" s="164"/>
      <c r="Z404" s="164"/>
      <c r="AA404" s="164"/>
      <c r="AB404" s="164"/>
      <c r="AC404" s="164"/>
      <c r="AD404" s="164"/>
      <c r="AE404" s="164"/>
      <c r="AF404" s="164"/>
      <c r="AG404" s="164"/>
      <c r="AH404" s="164"/>
      <c r="AI404" s="164"/>
      <c r="AJ404" s="164"/>
      <c r="AK404" s="164"/>
      <c r="AL404" s="164"/>
      <c r="AM404" s="164"/>
      <c r="AN404" s="164"/>
      <c r="AO404" s="164"/>
      <c r="AP404" s="164"/>
      <c r="AQ404" s="164"/>
      <c r="AR404" s="164"/>
      <c r="AS404" s="164"/>
    </row>
    <row r="405" ht="15.75" customHeight="1">
      <c r="A405" s="164"/>
      <c r="B405" s="250"/>
      <c r="C405" s="164"/>
      <c r="D405" s="164"/>
      <c r="E405" s="164"/>
      <c r="F405" s="164"/>
      <c r="G405" s="164"/>
      <c r="H405" s="164"/>
      <c r="I405" s="164"/>
      <c r="J405" s="164"/>
      <c r="K405" s="164"/>
      <c r="L405" s="164"/>
      <c r="M405" s="164"/>
      <c r="N405" s="164"/>
      <c r="O405" s="164"/>
      <c r="P405" s="164"/>
      <c r="Q405" s="164"/>
      <c r="R405" s="164"/>
      <c r="S405" s="164"/>
      <c r="T405" s="164"/>
      <c r="U405" s="164"/>
      <c r="V405" s="164"/>
      <c r="W405" s="164"/>
      <c r="X405" s="164"/>
      <c r="Y405" s="164"/>
      <c r="Z405" s="164"/>
      <c r="AA405" s="164"/>
      <c r="AB405" s="164"/>
      <c r="AC405" s="164"/>
      <c r="AD405" s="164"/>
      <c r="AE405" s="164"/>
      <c r="AF405" s="164"/>
      <c r="AG405" s="164"/>
      <c r="AH405" s="164"/>
      <c r="AI405" s="164"/>
      <c r="AJ405" s="164"/>
      <c r="AK405" s="164"/>
      <c r="AL405" s="164"/>
      <c r="AM405" s="164"/>
      <c r="AN405" s="164"/>
      <c r="AO405" s="164"/>
      <c r="AP405" s="164"/>
      <c r="AQ405" s="164"/>
      <c r="AR405" s="164"/>
      <c r="AS405" s="164"/>
    </row>
    <row r="406" ht="15.75" customHeight="1">
      <c r="A406" s="164"/>
      <c r="B406" s="250"/>
      <c r="C406" s="164"/>
      <c r="D406" s="164"/>
      <c r="E406" s="164"/>
      <c r="F406" s="164"/>
      <c r="G406" s="164"/>
      <c r="H406" s="164"/>
      <c r="I406" s="164"/>
      <c r="J406" s="164"/>
      <c r="K406" s="164"/>
      <c r="L406" s="164"/>
      <c r="M406" s="164"/>
      <c r="N406" s="164"/>
      <c r="O406" s="164"/>
      <c r="P406" s="164"/>
      <c r="Q406" s="164"/>
      <c r="R406" s="164"/>
      <c r="S406" s="164"/>
      <c r="T406" s="164"/>
      <c r="U406" s="164"/>
      <c r="V406" s="164"/>
      <c r="W406" s="164"/>
      <c r="X406" s="164"/>
      <c r="Y406" s="164"/>
      <c r="Z406" s="164"/>
      <c r="AA406" s="164"/>
      <c r="AB406" s="164"/>
      <c r="AC406" s="164"/>
      <c r="AD406" s="164"/>
      <c r="AE406" s="164"/>
      <c r="AF406" s="164"/>
      <c r="AG406" s="164"/>
      <c r="AH406" s="164"/>
      <c r="AI406" s="164"/>
      <c r="AJ406" s="164"/>
      <c r="AK406" s="164"/>
      <c r="AL406" s="164"/>
      <c r="AM406" s="164"/>
      <c r="AN406" s="164"/>
      <c r="AO406" s="164"/>
      <c r="AP406" s="164"/>
      <c r="AQ406" s="164"/>
      <c r="AR406" s="164"/>
      <c r="AS406" s="164"/>
    </row>
    <row r="407" ht="15.75" customHeight="1">
      <c r="A407" s="164"/>
      <c r="B407" s="250"/>
      <c r="C407" s="164"/>
      <c r="D407" s="164"/>
      <c r="E407" s="164"/>
      <c r="F407" s="164"/>
      <c r="G407" s="164"/>
      <c r="H407" s="164"/>
      <c r="I407" s="164"/>
      <c r="J407" s="164"/>
      <c r="K407" s="164"/>
      <c r="L407" s="164"/>
      <c r="M407" s="164"/>
      <c r="N407" s="164"/>
      <c r="O407" s="164"/>
      <c r="P407" s="164"/>
      <c r="Q407" s="164"/>
      <c r="R407" s="164"/>
      <c r="S407" s="164"/>
      <c r="T407" s="164"/>
      <c r="U407" s="164"/>
      <c r="V407" s="164"/>
      <c r="W407" s="164"/>
      <c r="X407" s="164"/>
      <c r="Y407" s="164"/>
      <c r="Z407" s="164"/>
      <c r="AA407" s="164"/>
      <c r="AB407" s="164"/>
      <c r="AC407" s="164"/>
      <c r="AD407" s="164"/>
      <c r="AE407" s="164"/>
      <c r="AF407" s="164"/>
      <c r="AG407" s="164"/>
      <c r="AH407" s="164"/>
      <c r="AI407" s="164"/>
      <c r="AJ407" s="164"/>
      <c r="AK407" s="164"/>
      <c r="AL407" s="164"/>
      <c r="AM407" s="164"/>
      <c r="AN407" s="164"/>
      <c r="AO407" s="164"/>
      <c r="AP407" s="164"/>
      <c r="AQ407" s="164"/>
      <c r="AR407" s="164"/>
      <c r="AS407" s="164"/>
    </row>
    <row r="408" ht="15.75" customHeight="1">
      <c r="A408" s="164"/>
      <c r="B408" s="250"/>
      <c r="C408" s="164"/>
      <c r="D408" s="164"/>
      <c r="E408" s="164"/>
      <c r="F408" s="164"/>
      <c r="G408" s="164"/>
      <c r="H408" s="164"/>
      <c r="I408" s="164"/>
      <c r="J408" s="164"/>
      <c r="K408" s="164"/>
      <c r="L408" s="164"/>
      <c r="M408" s="164"/>
      <c r="N408" s="164"/>
      <c r="O408" s="164"/>
      <c r="P408" s="164"/>
      <c r="Q408" s="164"/>
      <c r="R408" s="164"/>
      <c r="S408" s="164"/>
      <c r="T408" s="164"/>
      <c r="U408" s="164"/>
      <c r="V408" s="164"/>
      <c r="W408" s="164"/>
      <c r="X408" s="164"/>
      <c r="Y408" s="164"/>
      <c r="Z408" s="164"/>
      <c r="AA408" s="164"/>
      <c r="AB408" s="164"/>
      <c r="AC408" s="164"/>
      <c r="AD408" s="164"/>
      <c r="AE408" s="164"/>
      <c r="AF408" s="164"/>
      <c r="AG408" s="164"/>
      <c r="AH408" s="164"/>
      <c r="AI408" s="164"/>
      <c r="AJ408" s="164"/>
      <c r="AK408" s="164"/>
      <c r="AL408" s="164"/>
      <c r="AM408" s="164"/>
      <c r="AN408" s="164"/>
      <c r="AO408" s="164"/>
      <c r="AP408" s="164"/>
      <c r="AQ408" s="164"/>
      <c r="AR408" s="164"/>
      <c r="AS408" s="164"/>
    </row>
    <row r="409" ht="15.75" customHeight="1">
      <c r="A409" s="164"/>
      <c r="B409" s="250"/>
      <c r="C409" s="164"/>
      <c r="D409" s="164"/>
      <c r="E409" s="164"/>
      <c r="F409" s="164"/>
      <c r="G409" s="164"/>
      <c r="H409" s="164"/>
      <c r="I409" s="164"/>
      <c r="J409" s="164"/>
      <c r="K409" s="164"/>
      <c r="L409" s="164"/>
      <c r="M409" s="164"/>
      <c r="N409" s="164"/>
      <c r="O409" s="164"/>
      <c r="P409" s="164"/>
      <c r="Q409" s="164"/>
      <c r="R409" s="164"/>
      <c r="S409" s="164"/>
      <c r="T409" s="164"/>
      <c r="U409" s="164"/>
      <c r="V409" s="164"/>
      <c r="W409" s="164"/>
      <c r="X409" s="164"/>
      <c r="Y409" s="164"/>
      <c r="Z409" s="164"/>
      <c r="AA409" s="164"/>
      <c r="AB409" s="164"/>
      <c r="AC409" s="164"/>
      <c r="AD409" s="164"/>
      <c r="AE409" s="164"/>
      <c r="AF409" s="164"/>
      <c r="AG409" s="164"/>
      <c r="AH409" s="164"/>
      <c r="AI409" s="164"/>
      <c r="AJ409" s="164"/>
      <c r="AK409" s="164"/>
      <c r="AL409" s="164"/>
      <c r="AM409" s="164"/>
      <c r="AN409" s="164"/>
      <c r="AO409" s="164"/>
      <c r="AP409" s="164"/>
      <c r="AQ409" s="164"/>
      <c r="AR409" s="164"/>
      <c r="AS409" s="164"/>
    </row>
    <row r="410" ht="15.75" customHeight="1">
      <c r="A410" s="164"/>
      <c r="B410" s="250"/>
      <c r="C410" s="164"/>
      <c r="D410" s="164"/>
      <c r="E410" s="164"/>
      <c r="F410" s="164"/>
      <c r="G410" s="164"/>
      <c r="H410" s="164"/>
      <c r="I410" s="164"/>
      <c r="J410" s="164"/>
      <c r="K410" s="164"/>
      <c r="L410" s="164"/>
      <c r="M410" s="164"/>
      <c r="N410" s="164"/>
      <c r="O410" s="164"/>
      <c r="P410" s="164"/>
      <c r="Q410" s="164"/>
      <c r="R410" s="164"/>
      <c r="S410" s="164"/>
      <c r="T410" s="164"/>
      <c r="U410" s="164"/>
      <c r="V410" s="164"/>
      <c r="W410" s="164"/>
      <c r="X410" s="164"/>
      <c r="Y410" s="164"/>
      <c r="Z410" s="164"/>
      <c r="AA410" s="164"/>
      <c r="AB410" s="164"/>
      <c r="AC410" s="164"/>
      <c r="AD410" s="164"/>
      <c r="AE410" s="164"/>
      <c r="AF410" s="164"/>
      <c r="AG410" s="164"/>
      <c r="AH410" s="164"/>
      <c r="AI410" s="164"/>
      <c r="AJ410" s="164"/>
      <c r="AK410" s="164"/>
      <c r="AL410" s="164"/>
      <c r="AM410" s="164"/>
      <c r="AN410" s="164"/>
      <c r="AO410" s="164"/>
      <c r="AP410" s="164"/>
      <c r="AQ410" s="164"/>
      <c r="AR410" s="164"/>
      <c r="AS410" s="164"/>
    </row>
    <row r="411" ht="15.75" customHeight="1">
      <c r="A411" s="164"/>
      <c r="B411" s="250"/>
      <c r="C411" s="164"/>
      <c r="D411" s="164"/>
      <c r="E411" s="164"/>
      <c r="F411" s="164"/>
      <c r="G411" s="164"/>
      <c r="H411" s="164"/>
      <c r="I411" s="164"/>
      <c r="J411" s="164"/>
      <c r="K411" s="164"/>
      <c r="L411" s="164"/>
      <c r="M411" s="164"/>
      <c r="N411" s="164"/>
      <c r="O411" s="164"/>
      <c r="P411" s="164"/>
      <c r="Q411" s="164"/>
      <c r="R411" s="164"/>
      <c r="S411" s="164"/>
      <c r="T411" s="164"/>
      <c r="U411" s="164"/>
      <c r="V411" s="164"/>
      <c r="W411" s="164"/>
      <c r="X411" s="164"/>
      <c r="Y411" s="164"/>
      <c r="Z411" s="164"/>
      <c r="AA411" s="164"/>
      <c r="AB411" s="164"/>
      <c r="AC411" s="164"/>
      <c r="AD411" s="164"/>
      <c r="AE411" s="164"/>
      <c r="AF411" s="164"/>
      <c r="AG411" s="164"/>
      <c r="AH411" s="164"/>
      <c r="AI411" s="164"/>
      <c r="AJ411" s="164"/>
      <c r="AK411" s="164"/>
      <c r="AL411" s="164"/>
      <c r="AM411" s="164"/>
      <c r="AN411" s="164"/>
      <c r="AO411" s="164"/>
      <c r="AP411" s="164"/>
      <c r="AQ411" s="164"/>
      <c r="AR411" s="164"/>
      <c r="AS411" s="164"/>
    </row>
    <row r="412" ht="15.75" customHeight="1">
      <c r="A412" s="164"/>
      <c r="B412" s="250"/>
      <c r="C412" s="164"/>
      <c r="D412" s="164"/>
      <c r="E412" s="164"/>
      <c r="F412" s="164"/>
      <c r="G412" s="164"/>
      <c r="H412" s="164"/>
      <c r="I412" s="164"/>
      <c r="J412" s="164"/>
      <c r="K412" s="164"/>
      <c r="L412" s="164"/>
      <c r="M412" s="164"/>
      <c r="N412" s="164"/>
      <c r="O412" s="164"/>
      <c r="P412" s="164"/>
      <c r="Q412" s="164"/>
      <c r="R412" s="164"/>
      <c r="S412" s="164"/>
      <c r="T412" s="164"/>
      <c r="U412" s="164"/>
      <c r="V412" s="164"/>
      <c r="W412" s="164"/>
      <c r="X412" s="164"/>
      <c r="Y412" s="164"/>
      <c r="Z412" s="164"/>
      <c r="AA412" s="164"/>
      <c r="AB412" s="164"/>
      <c r="AC412" s="164"/>
      <c r="AD412" s="164"/>
      <c r="AE412" s="164"/>
      <c r="AF412" s="164"/>
      <c r="AG412" s="164"/>
      <c r="AH412" s="164"/>
      <c r="AI412" s="164"/>
      <c r="AJ412" s="164"/>
      <c r="AK412" s="164"/>
      <c r="AL412" s="164"/>
      <c r="AM412" s="164"/>
      <c r="AN412" s="164"/>
      <c r="AO412" s="164"/>
      <c r="AP412" s="164"/>
      <c r="AQ412" s="164"/>
      <c r="AR412" s="164"/>
      <c r="AS412" s="164"/>
    </row>
    <row r="413" ht="15.75" customHeight="1">
      <c r="A413" s="164"/>
      <c r="B413" s="250"/>
      <c r="C413" s="164"/>
      <c r="D413" s="164"/>
      <c r="E413" s="164"/>
      <c r="F413" s="164"/>
      <c r="G413" s="164"/>
      <c r="H413" s="164"/>
      <c r="I413" s="164"/>
      <c r="J413" s="164"/>
      <c r="K413" s="164"/>
      <c r="L413" s="164"/>
      <c r="M413" s="164"/>
      <c r="N413" s="164"/>
      <c r="O413" s="164"/>
      <c r="P413" s="164"/>
      <c r="Q413" s="164"/>
      <c r="R413" s="164"/>
      <c r="S413" s="164"/>
      <c r="T413" s="164"/>
      <c r="U413" s="164"/>
      <c r="V413" s="164"/>
      <c r="W413" s="164"/>
      <c r="X413" s="164"/>
      <c r="Y413" s="164"/>
      <c r="Z413" s="164"/>
      <c r="AA413" s="164"/>
      <c r="AB413" s="164"/>
      <c r="AC413" s="164"/>
      <c r="AD413" s="164"/>
      <c r="AE413" s="164"/>
      <c r="AF413" s="164"/>
      <c r="AG413" s="164"/>
      <c r="AH413" s="164"/>
      <c r="AI413" s="164"/>
      <c r="AJ413" s="164"/>
      <c r="AK413" s="164"/>
      <c r="AL413" s="164"/>
      <c r="AM413" s="164"/>
      <c r="AN413" s="164"/>
      <c r="AO413" s="164"/>
      <c r="AP413" s="164"/>
      <c r="AQ413" s="164"/>
      <c r="AR413" s="164"/>
      <c r="AS413" s="164"/>
    </row>
    <row r="414" ht="15.75" customHeight="1">
      <c r="A414" s="164"/>
      <c r="B414" s="250"/>
      <c r="C414" s="164"/>
      <c r="D414" s="164"/>
      <c r="E414" s="164"/>
      <c r="F414" s="164"/>
      <c r="G414" s="164"/>
      <c r="H414" s="164"/>
      <c r="I414" s="164"/>
      <c r="J414" s="164"/>
      <c r="K414" s="164"/>
      <c r="L414" s="164"/>
      <c r="M414" s="164"/>
      <c r="N414" s="164"/>
      <c r="O414" s="164"/>
      <c r="P414" s="164"/>
      <c r="Q414" s="164"/>
      <c r="R414" s="164"/>
      <c r="S414" s="164"/>
      <c r="T414" s="164"/>
      <c r="U414" s="164"/>
      <c r="V414" s="164"/>
      <c r="W414" s="164"/>
      <c r="X414" s="164"/>
      <c r="Y414" s="164"/>
      <c r="Z414" s="164"/>
      <c r="AA414" s="164"/>
      <c r="AB414" s="164"/>
      <c r="AC414" s="164"/>
      <c r="AD414" s="164"/>
      <c r="AE414" s="164"/>
      <c r="AF414" s="164"/>
      <c r="AG414" s="164"/>
      <c r="AH414" s="164"/>
      <c r="AI414" s="164"/>
      <c r="AJ414" s="164"/>
      <c r="AK414" s="164"/>
      <c r="AL414" s="164"/>
      <c r="AM414" s="164"/>
      <c r="AN414" s="164"/>
      <c r="AO414" s="164"/>
      <c r="AP414" s="164"/>
      <c r="AQ414" s="164"/>
      <c r="AR414" s="164"/>
      <c r="AS414" s="164"/>
    </row>
    <row r="415" ht="15.75" customHeight="1">
      <c r="A415" s="164"/>
      <c r="B415" s="250"/>
      <c r="C415" s="164"/>
      <c r="D415" s="164"/>
      <c r="E415" s="164"/>
      <c r="F415" s="164"/>
      <c r="G415" s="164"/>
      <c r="H415" s="164"/>
      <c r="I415" s="164"/>
      <c r="J415" s="164"/>
      <c r="K415" s="164"/>
      <c r="L415" s="164"/>
      <c r="M415" s="164"/>
      <c r="N415" s="164"/>
      <c r="O415" s="164"/>
      <c r="P415" s="164"/>
      <c r="Q415" s="164"/>
      <c r="R415" s="164"/>
      <c r="S415" s="164"/>
      <c r="T415" s="164"/>
      <c r="U415" s="164"/>
      <c r="V415" s="164"/>
      <c r="W415" s="164"/>
      <c r="X415" s="164"/>
      <c r="Y415" s="164"/>
      <c r="Z415" s="164"/>
      <c r="AA415" s="164"/>
      <c r="AB415" s="164"/>
      <c r="AC415" s="164"/>
      <c r="AD415" s="164"/>
      <c r="AE415" s="164"/>
      <c r="AF415" s="164"/>
      <c r="AG415" s="164"/>
      <c r="AH415" s="164"/>
      <c r="AI415" s="164"/>
      <c r="AJ415" s="164"/>
      <c r="AK415" s="164"/>
      <c r="AL415" s="164"/>
      <c r="AM415" s="164"/>
      <c r="AN415" s="164"/>
      <c r="AO415" s="164"/>
      <c r="AP415" s="164"/>
      <c r="AQ415" s="164"/>
      <c r="AR415" s="164"/>
      <c r="AS415" s="164"/>
    </row>
    <row r="416" ht="15.75" customHeight="1">
      <c r="A416" s="164"/>
      <c r="B416" s="250"/>
      <c r="C416" s="164"/>
      <c r="D416" s="164"/>
      <c r="E416" s="164"/>
      <c r="F416" s="164"/>
      <c r="G416" s="164"/>
      <c r="H416" s="164"/>
      <c r="I416" s="164"/>
      <c r="J416" s="164"/>
      <c r="K416" s="164"/>
      <c r="L416" s="164"/>
      <c r="M416" s="164"/>
      <c r="N416" s="164"/>
      <c r="O416" s="164"/>
      <c r="P416" s="164"/>
      <c r="Q416" s="164"/>
      <c r="R416" s="164"/>
      <c r="S416" s="164"/>
      <c r="T416" s="164"/>
      <c r="U416" s="164"/>
      <c r="V416" s="164"/>
      <c r="W416" s="164"/>
      <c r="X416" s="164"/>
      <c r="Y416" s="164"/>
      <c r="Z416" s="164"/>
      <c r="AA416" s="164"/>
      <c r="AB416" s="164"/>
      <c r="AC416" s="164"/>
      <c r="AD416" s="164"/>
      <c r="AE416" s="164"/>
      <c r="AF416" s="164"/>
      <c r="AG416" s="164"/>
      <c r="AH416" s="164"/>
      <c r="AI416" s="164"/>
      <c r="AJ416" s="164"/>
      <c r="AK416" s="164"/>
      <c r="AL416" s="164"/>
      <c r="AM416" s="164"/>
      <c r="AN416" s="164"/>
      <c r="AO416" s="164"/>
      <c r="AP416" s="164"/>
      <c r="AQ416" s="164"/>
      <c r="AR416" s="164"/>
      <c r="AS416" s="164"/>
    </row>
    <row r="417" ht="15.75" customHeight="1">
      <c r="A417" s="164"/>
      <c r="B417" s="250"/>
      <c r="C417" s="164"/>
      <c r="D417" s="164"/>
      <c r="E417" s="164"/>
      <c r="F417" s="164"/>
      <c r="G417" s="164"/>
      <c r="H417" s="164"/>
      <c r="I417" s="164"/>
      <c r="J417" s="164"/>
      <c r="K417" s="164"/>
      <c r="L417" s="164"/>
      <c r="M417" s="164"/>
      <c r="N417" s="164"/>
      <c r="O417" s="164"/>
      <c r="P417" s="164"/>
      <c r="Q417" s="164"/>
      <c r="R417" s="164"/>
      <c r="S417" s="164"/>
      <c r="T417" s="164"/>
      <c r="U417" s="164"/>
      <c r="V417" s="164"/>
      <c r="W417" s="164"/>
      <c r="X417" s="164"/>
      <c r="Y417" s="164"/>
      <c r="Z417" s="164"/>
      <c r="AA417" s="164"/>
      <c r="AB417" s="164"/>
      <c r="AC417" s="164"/>
      <c r="AD417" s="164"/>
      <c r="AE417" s="164"/>
      <c r="AF417" s="164"/>
      <c r="AG417" s="164"/>
      <c r="AH417" s="164"/>
      <c r="AI417" s="164"/>
      <c r="AJ417" s="164"/>
      <c r="AK417" s="164"/>
      <c r="AL417" s="164"/>
      <c r="AM417" s="164"/>
      <c r="AN417" s="164"/>
      <c r="AO417" s="164"/>
      <c r="AP417" s="164"/>
      <c r="AQ417" s="164"/>
      <c r="AR417" s="164"/>
      <c r="AS417" s="164"/>
    </row>
    <row r="418" ht="15.75" customHeight="1">
      <c r="A418" s="164"/>
      <c r="B418" s="250"/>
      <c r="C418" s="164"/>
      <c r="D418" s="164"/>
      <c r="E418" s="164"/>
      <c r="F418" s="164"/>
      <c r="G418" s="164"/>
      <c r="H418" s="164"/>
      <c r="I418" s="164"/>
      <c r="J418" s="164"/>
      <c r="K418" s="164"/>
      <c r="L418" s="164"/>
      <c r="M418" s="164"/>
      <c r="N418" s="164"/>
      <c r="O418" s="164"/>
      <c r="P418" s="164"/>
      <c r="Q418" s="164"/>
      <c r="R418" s="164"/>
      <c r="S418" s="164"/>
      <c r="T418" s="164"/>
      <c r="U418" s="164"/>
      <c r="V418" s="164"/>
      <c r="W418" s="164"/>
      <c r="X418" s="164"/>
      <c r="Y418" s="164"/>
      <c r="Z418" s="164"/>
      <c r="AA418" s="164"/>
      <c r="AB418" s="164"/>
      <c r="AC418" s="164"/>
      <c r="AD418" s="164"/>
      <c r="AE418" s="164"/>
      <c r="AF418" s="164"/>
      <c r="AG418" s="164"/>
      <c r="AH418" s="164"/>
      <c r="AI418" s="164"/>
      <c r="AJ418" s="164"/>
      <c r="AK418" s="164"/>
      <c r="AL418" s="164"/>
      <c r="AM418" s="164"/>
      <c r="AN418" s="164"/>
      <c r="AO418" s="164"/>
      <c r="AP418" s="164"/>
      <c r="AQ418" s="164"/>
      <c r="AR418" s="164"/>
      <c r="AS418" s="164"/>
    </row>
    <row r="419" ht="15.75" customHeight="1">
      <c r="A419" s="164"/>
      <c r="B419" s="250"/>
      <c r="C419" s="164"/>
      <c r="D419" s="164"/>
      <c r="E419" s="164"/>
      <c r="F419" s="164"/>
      <c r="G419" s="164"/>
      <c r="H419" s="164"/>
      <c r="I419" s="164"/>
      <c r="J419" s="164"/>
      <c r="K419" s="164"/>
      <c r="L419" s="164"/>
      <c r="M419" s="164"/>
      <c r="N419" s="164"/>
      <c r="O419" s="164"/>
      <c r="P419" s="164"/>
      <c r="Q419" s="164"/>
      <c r="R419" s="164"/>
      <c r="S419" s="164"/>
      <c r="T419" s="164"/>
      <c r="U419" s="164"/>
      <c r="V419" s="164"/>
      <c r="W419" s="164"/>
      <c r="X419" s="164"/>
      <c r="Y419" s="164"/>
      <c r="Z419" s="164"/>
      <c r="AA419" s="164"/>
      <c r="AB419" s="164"/>
      <c r="AC419" s="164"/>
      <c r="AD419" s="164"/>
      <c r="AE419" s="164"/>
      <c r="AF419" s="164"/>
      <c r="AG419" s="164"/>
      <c r="AH419" s="164"/>
      <c r="AI419" s="164"/>
      <c r="AJ419" s="164"/>
      <c r="AK419" s="164"/>
      <c r="AL419" s="164"/>
      <c r="AM419" s="164"/>
      <c r="AN419" s="164"/>
      <c r="AO419" s="164"/>
      <c r="AP419" s="164"/>
      <c r="AQ419" s="164"/>
      <c r="AR419" s="164"/>
      <c r="AS419" s="164"/>
    </row>
    <row r="420" ht="15.75" customHeight="1">
      <c r="A420" s="164"/>
      <c r="B420" s="250"/>
      <c r="C420" s="164"/>
      <c r="D420" s="164"/>
      <c r="E420" s="164"/>
      <c r="F420" s="164"/>
      <c r="G420" s="164"/>
      <c r="H420" s="164"/>
      <c r="I420" s="164"/>
      <c r="J420" s="164"/>
      <c r="K420" s="164"/>
      <c r="L420" s="164"/>
      <c r="M420" s="164"/>
      <c r="N420" s="164"/>
      <c r="O420" s="164"/>
      <c r="P420" s="164"/>
      <c r="Q420" s="164"/>
      <c r="R420" s="164"/>
      <c r="S420" s="164"/>
      <c r="T420" s="164"/>
      <c r="U420" s="164"/>
      <c r="V420" s="164"/>
      <c r="W420" s="164"/>
      <c r="X420" s="164"/>
      <c r="Y420" s="164"/>
      <c r="Z420" s="164"/>
      <c r="AA420" s="164"/>
      <c r="AB420" s="164"/>
      <c r="AC420" s="164"/>
      <c r="AD420" s="164"/>
      <c r="AE420" s="164"/>
      <c r="AF420" s="164"/>
      <c r="AG420" s="164"/>
      <c r="AH420" s="164"/>
      <c r="AI420" s="164"/>
      <c r="AJ420" s="164"/>
      <c r="AK420" s="164"/>
      <c r="AL420" s="164"/>
      <c r="AM420" s="164"/>
      <c r="AN420" s="164"/>
      <c r="AO420" s="164"/>
      <c r="AP420" s="164"/>
      <c r="AQ420" s="164"/>
      <c r="AR420" s="164"/>
      <c r="AS420" s="164"/>
    </row>
    <row r="421" ht="15.75" customHeight="1">
      <c r="A421" s="164"/>
      <c r="B421" s="250"/>
      <c r="C421" s="164"/>
      <c r="D421" s="164"/>
      <c r="E421" s="164"/>
      <c r="F421" s="164"/>
      <c r="G421" s="164"/>
      <c r="H421" s="164"/>
      <c r="I421" s="164"/>
      <c r="J421" s="164"/>
      <c r="K421" s="164"/>
      <c r="L421" s="164"/>
      <c r="M421" s="164"/>
      <c r="N421" s="164"/>
      <c r="O421" s="164"/>
      <c r="P421" s="164"/>
      <c r="Q421" s="164"/>
      <c r="R421" s="164"/>
      <c r="S421" s="164"/>
      <c r="T421" s="164"/>
      <c r="U421" s="164"/>
      <c r="V421" s="164"/>
      <c r="W421" s="164"/>
      <c r="X421" s="164"/>
      <c r="Y421" s="164"/>
      <c r="Z421" s="164"/>
      <c r="AA421" s="164"/>
      <c r="AB421" s="164"/>
      <c r="AC421" s="164"/>
      <c r="AD421" s="164"/>
      <c r="AE421" s="164"/>
      <c r="AF421" s="164"/>
      <c r="AG421" s="164"/>
      <c r="AH421" s="164"/>
      <c r="AI421" s="164"/>
      <c r="AJ421" s="164"/>
      <c r="AK421" s="164"/>
      <c r="AL421" s="164"/>
      <c r="AM421" s="164"/>
      <c r="AN421" s="164"/>
      <c r="AO421" s="164"/>
      <c r="AP421" s="164"/>
      <c r="AQ421" s="164"/>
      <c r="AR421" s="164"/>
      <c r="AS421" s="164"/>
    </row>
    <row r="422" ht="15.75" customHeight="1">
      <c r="A422" s="164"/>
      <c r="B422" s="250"/>
      <c r="C422" s="164"/>
      <c r="D422" s="164"/>
      <c r="E422" s="164"/>
      <c r="F422" s="164"/>
      <c r="G422" s="164"/>
      <c r="H422" s="164"/>
      <c r="I422" s="164"/>
      <c r="J422" s="164"/>
      <c r="K422" s="164"/>
      <c r="L422" s="164"/>
      <c r="M422" s="164"/>
      <c r="N422" s="164"/>
      <c r="O422" s="164"/>
      <c r="P422" s="164"/>
      <c r="Q422" s="164"/>
      <c r="R422" s="164"/>
      <c r="S422" s="164"/>
      <c r="T422" s="164"/>
      <c r="U422" s="164"/>
      <c r="V422" s="164"/>
      <c r="W422" s="164"/>
      <c r="X422" s="164"/>
      <c r="Y422" s="164"/>
      <c r="Z422" s="164"/>
      <c r="AA422" s="164"/>
      <c r="AB422" s="164"/>
      <c r="AC422" s="164"/>
      <c r="AD422" s="164"/>
      <c r="AE422" s="164"/>
      <c r="AF422" s="164"/>
      <c r="AG422" s="164"/>
      <c r="AH422" s="164"/>
      <c r="AI422" s="164"/>
      <c r="AJ422" s="164"/>
      <c r="AK422" s="164"/>
      <c r="AL422" s="164"/>
      <c r="AM422" s="164"/>
      <c r="AN422" s="164"/>
      <c r="AO422" s="164"/>
      <c r="AP422" s="164"/>
      <c r="AQ422" s="164"/>
      <c r="AR422" s="164"/>
      <c r="AS422" s="164"/>
    </row>
    <row r="423" ht="15.75" customHeight="1">
      <c r="A423" s="164"/>
      <c r="B423" s="250"/>
      <c r="C423" s="164"/>
      <c r="D423" s="164"/>
      <c r="E423" s="164"/>
      <c r="F423" s="164"/>
      <c r="G423" s="164"/>
      <c r="H423" s="164"/>
      <c r="I423" s="164"/>
      <c r="J423" s="164"/>
      <c r="K423" s="164"/>
      <c r="L423" s="164"/>
      <c r="M423" s="164"/>
      <c r="N423" s="164"/>
      <c r="O423" s="164"/>
      <c r="P423" s="164"/>
      <c r="Q423" s="164"/>
      <c r="R423" s="164"/>
      <c r="S423" s="164"/>
      <c r="T423" s="164"/>
      <c r="U423" s="164"/>
      <c r="V423" s="164"/>
      <c r="W423" s="164"/>
      <c r="X423" s="164"/>
      <c r="Y423" s="164"/>
      <c r="Z423" s="164"/>
      <c r="AA423" s="164"/>
      <c r="AB423" s="164"/>
      <c r="AC423" s="164"/>
      <c r="AD423" s="164"/>
      <c r="AE423" s="164"/>
      <c r="AF423" s="164"/>
      <c r="AG423" s="164"/>
      <c r="AH423" s="164"/>
      <c r="AI423" s="164"/>
      <c r="AJ423" s="164"/>
      <c r="AK423" s="164"/>
      <c r="AL423" s="164"/>
      <c r="AM423" s="164"/>
      <c r="AN423" s="164"/>
      <c r="AO423" s="164"/>
      <c r="AP423" s="164"/>
      <c r="AQ423" s="164"/>
      <c r="AR423" s="164"/>
      <c r="AS423" s="164"/>
    </row>
    <row r="424" ht="15.75" customHeight="1">
      <c r="A424" s="164"/>
      <c r="B424" s="250"/>
      <c r="C424" s="164"/>
      <c r="D424" s="164"/>
      <c r="E424" s="164"/>
      <c r="F424" s="164"/>
      <c r="G424" s="164"/>
      <c r="H424" s="164"/>
      <c r="I424" s="164"/>
      <c r="J424" s="164"/>
      <c r="K424" s="164"/>
      <c r="L424" s="164"/>
      <c r="M424" s="164"/>
      <c r="N424" s="164"/>
      <c r="O424" s="164"/>
      <c r="P424" s="164"/>
      <c r="Q424" s="164"/>
      <c r="R424" s="164"/>
      <c r="S424" s="164"/>
      <c r="T424" s="164"/>
      <c r="U424" s="164"/>
      <c r="V424" s="164"/>
      <c r="W424" s="164"/>
      <c r="X424" s="164"/>
      <c r="Y424" s="164"/>
      <c r="Z424" s="164"/>
      <c r="AA424" s="164"/>
      <c r="AB424" s="164"/>
      <c r="AC424" s="164"/>
      <c r="AD424" s="164"/>
      <c r="AE424" s="164"/>
      <c r="AF424" s="164"/>
      <c r="AG424" s="164"/>
      <c r="AH424" s="164"/>
      <c r="AI424" s="164"/>
      <c r="AJ424" s="164"/>
      <c r="AK424" s="164"/>
      <c r="AL424" s="164"/>
      <c r="AM424" s="164"/>
      <c r="AN424" s="164"/>
      <c r="AO424" s="164"/>
      <c r="AP424" s="164"/>
      <c r="AQ424" s="164"/>
      <c r="AR424" s="164"/>
      <c r="AS424" s="164"/>
    </row>
    <row r="425" ht="15.75" customHeight="1">
      <c r="A425" s="164"/>
      <c r="B425" s="250"/>
      <c r="C425" s="164"/>
      <c r="D425" s="164"/>
      <c r="E425" s="164"/>
      <c r="F425" s="164"/>
      <c r="G425" s="164"/>
      <c r="H425" s="164"/>
      <c r="I425" s="164"/>
      <c r="J425" s="164"/>
      <c r="K425" s="164"/>
      <c r="L425" s="164"/>
      <c r="M425" s="164"/>
      <c r="N425" s="164"/>
      <c r="O425" s="164"/>
      <c r="P425" s="164"/>
      <c r="Q425" s="164"/>
      <c r="R425" s="164"/>
      <c r="S425" s="164"/>
      <c r="T425" s="164"/>
      <c r="U425" s="164"/>
      <c r="V425" s="164"/>
      <c r="W425" s="164"/>
      <c r="X425" s="164"/>
      <c r="Y425" s="164"/>
      <c r="Z425" s="164"/>
      <c r="AA425" s="164"/>
      <c r="AB425" s="164"/>
      <c r="AC425" s="164"/>
      <c r="AD425" s="164"/>
      <c r="AE425" s="164"/>
      <c r="AF425" s="164"/>
      <c r="AG425" s="164"/>
      <c r="AH425" s="164"/>
      <c r="AI425" s="164"/>
      <c r="AJ425" s="164"/>
      <c r="AK425" s="164"/>
      <c r="AL425" s="164"/>
      <c r="AM425" s="164"/>
      <c r="AN425" s="164"/>
      <c r="AO425" s="164"/>
      <c r="AP425" s="164"/>
      <c r="AQ425" s="164"/>
      <c r="AR425" s="164"/>
      <c r="AS425" s="164"/>
    </row>
    <row r="426" ht="15.75" customHeight="1">
      <c r="A426" s="164"/>
      <c r="B426" s="250"/>
      <c r="C426" s="164"/>
      <c r="D426" s="164"/>
      <c r="E426" s="164"/>
      <c r="F426" s="164"/>
      <c r="G426" s="164"/>
      <c r="H426" s="164"/>
      <c r="I426" s="164"/>
      <c r="J426" s="164"/>
      <c r="K426" s="164"/>
      <c r="L426" s="164"/>
      <c r="M426" s="164"/>
      <c r="N426" s="164"/>
      <c r="O426" s="164"/>
      <c r="P426" s="164"/>
      <c r="Q426" s="164"/>
      <c r="R426" s="164"/>
      <c r="S426" s="164"/>
      <c r="T426" s="164"/>
      <c r="U426" s="164"/>
      <c r="V426" s="164"/>
      <c r="W426" s="164"/>
      <c r="X426" s="164"/>
      <c r="Y426" s="164"/>
      <c r="Z426" s="164"/>
      <c r="AA426" s="164"/>
      <c r="AB426" s="164"/>
      <c r="AC426" s="164"/>
      <c r="AD426" s="164"/>
      <c r="AE426" s="164"/>
      <c r="AF426" s="164"/>
      <c r="AG426" s="164"/>
      <c r="AH426" s="164"/>
      <c r="AI426" s="164"/>
      <c r="AJ426" s="164"/>
      <c r="AK426" s="164"/>
      <c r="AL426" s="164"/>
      <c r="AM426" s="164"/>
      <c r="AN426" s="164"/>
      <c r="AO426" s="164"/>
      <c r="AP426" s="164"/>
      <c r="AQ426" s="164"/>
      <c r="AR426" s="164"/>
      <c r="AS426" s="164"/>
    </row>
    <row r="427" ht="15.75" customHeight="1">
      <c r="A427" s="164"/>
      <c r="B427" s="250"/>
      <c r="C427" s="164"/>
      <c r="D427" s="164"/>
      <c r="E427" s="164"/>
      <c r="F427" s="164"/>
      <c r="G427" s="164"/>
      <c r="H427" s="164"/>
      <c r="I427" s="164"/>
      <c r="J427" s="164"/>
      <c r="K427" s="164"/>
      <c r="L427" s="164"/>
      <c r="M427" s="164"/>
      <c r="N427" s="164"/>
      <c r="O427" s="164"/>
      <c r="P427" s="164"/>
      <c r="Q427" s="164"/>
      <c r="R427" s="164"/>
      <c r="S427" s="164"/>
      <c r="T427" s="164"/>
      <c r="U427" s="164"/>
      <c r="V427" s="164"/>
      <c r="W427" s="164"/>
      <c r="X427" s="164"/>
      <c r="Y427" s="164"/>
      <c r="Z427" s="164"/>
      <c r="AA427" s="164"/>
      <c r="AB427" s="164"/>
      <c r="AC427" s="164"/>
      <c r="AD427" s="164"/>
      <c r="AE427" s="164"/>
      <c r="AF427" s="164"/>
      <c r="AG427" s="164"/>
      <c r="AH427" s="164"/>
      <c r="AI427" s="164"/>
      <c r="AJ427" s="164"/>
      <c r="AK427" s="164"/>
      <c r="AL427" s="164"/>
      <c r="AM427" s="164"/>
      <c r="AN427" s="164"/>
      <c r="AO427" s="164"/>
      <c r="AP427" s="164"/>
      <c r="AQ427" s="164"/>
      <c r="AR427" s="164"/>
      <c r="AS427" s="164"/>
    </row>
    <row r="428" ht="15.75" customHeight="1">
      <c r="A428" s="164"/>
      <c r="B428" s="250"/>
      <c r="C428" s="164"/>
      <c r="D428" s="164"/>
      <c r="E428" s="164"/>
      <c r="F428" s="164"/>
      <c r="G428" s="164"/>
      <c r="H428" s="164"/>
      <c r="I428" s="164"/>
      <c r="J428" s="164"/>
      <c r="K428" s="164"/>
      <c r="L428" s="164"/>
      <c r="M428" s="164"/>
      <c r="N428" s="164"/>
      <c r="O428" s="164"/>
      <c r="P428" s="164"/>
      <c r="Q428" s="164"/>
      <c r="R428" s="164"/>
      <c r="S428" s="164"/>
      <c r="T428" s="164"/>
      <c r="U428" s="164"/>
      <c r="V428" s="164"/>
      <c r="W428" s="164"/>
      <c r="X428" s="164"/>
      <c r="Y428" s="164"/>
      <c r="Z428" s="164"/>
      <c r="AA428" s="164"/>
      <c r="AB428" s="164"/>
      <c r="AC428" s="164"/>
      <c r="AD428" s="164"/>
      <c r="AE428" s="164"/>
      <c r="AF428" s="164"/>
      <c r="AG428" s="164"/>
      <c r="AH428" s="164"/>
      <c r="AI428" s="164"/>
      <c r="AJ428" s="164"/>
      <c r="AK428" s="164"/>
      <c r="AL428" s="164"/>
      <c r="AM428" s="164"/>
      <c r="AN428" s="164"/>
      <c r="AO428" s="164"/>
      <c r="AP428" s="164"/>
      <c r="AQ428" s="164"/>
      <c r="AR428" s="164"/>
      <c r="AS428" s="164"/>
    </row>
    <row r="429" ht="15.75" customHeight="1">
      <c r="A429" s="164"/>
      <c r="B429" s="250"/>
      <c r="C429" s="164"/>
      <c r="D429" s="164"/>
      <c r="E429" s="164"/>
      <c r="F429" s="164"/>
      <c r="G429" s="164"/>
      <c r="H429" s="164"/>
      <c r="I429" s="164"/>
      <c r="J429" s="164"/>
      <c r="K429" s="164"/>
      <c r="L429" s="164"/>
      <c r="M429" s="164"/>
      <c r="N429" s="164"/>
      <c r="O429" s="164"/>
      <c r="P429" s="164"/>
      <c r="Q429" s="164"/>
      <c r="R429" s="164"/>
      <c r="S429" s="164"/>
      <c r="T429" s="164"/>
      <c r="U429" s="164"/>
      <c r="V429" s="164"/>
      <c r="W429" s="164"/>
      <c r="X429" s="164"/>
      <c r="Y429" s="164"/>
      <c r="Z429" s="164"/>
      <c r="AA429" s="164"/>
      <c r="AB429" s="164"/>
      <c r="AC429" s="164"/>
      <c r="AD429" s="164"/>
      <c r="AE429" s="164"/>
      <c r="AF429" s="164"/>
      <c r="AG429" s="164"/>
      <c r="AH429" s="164"/>
      <c r="AI429" s="164"/>
      <c r="AJ429" s="164"/>
      <c r="AK429" s="164"/>
      <c r="AL429" s="164"/>
      <c r="AM429" s="164"/>
      <c r="AN429" s="164"/>
      <c r="AO429" s="164"/>
      <c r="AP429" s="164"/>
      <c r="AQ429" s="164"/>
      <c r="AR429" s="164"/>
      <c r="AS429" s="164"/>
    </row>
    <row r="430" ht="15.75" customHeight="1">
      <c r="A430" s="164"/>
      <c r="B430" s="250"/>
      <c r="C430" s="164"/>
      <c r="D430" s="164"/>
      <c r="E430" s="164"/>
      <c r="F430" s="164"/>
      <c r="G430" s="164"/>
      <c r="H430" s="164"/>
      <c r="I430" s="164"/>
      <c r="J430" s="164"/>
      <c r="K430" s="164"/>
      <c r="L430" s="164"/>
      <c r="M430" s="164"/>
      <c r="N430" s="164"/>
      <c r="O430" s="164"/>
      <c r="P430" s="164"/>
      <c r="Q430" s="164"/>
      <c r="R430" s="164"/>
      <c r="S430" s="164"/>
      <c r="T430" s="164"/>
      <c r="U430" s="164"/>
      <c r="V430" s="164"/>
      <c r="W430" s="164"/>
      <c r="X430" s="164"/>
      <c r="Y430" s="164"/>
      <c r="Z430" s="164"/>
      <c r="AA430" s="164"/>
      <c r="AB430" s="164"/>
      <c r="AC430" s="164"/>
      <c r="AD430" s="164"/>
      <c r="AE430" s="164"/>
      <c r="AF430" s="164"/>
      <c r="AG430" s="164"/>
      <c r="AH430" s="164"/>
      <c r="AI430" s="164"/>
      <c r="AJ430" s="164"/>
      <c r="AK430" s="164"/>
      <c r="AL430" s="164"/>
      <c r="AM430" s="164"/>
      <c r="AN430" s="164"/>
      <c r="AO430" s="164"/>
      <c r="AP430" s="164"/>
      <c r="AQ430" s="164"/>
      <c r="AR430" s="164"/>
      <c r="AS430" s="164"/>
    </row>
    <row r="431" ht="15.75" customHeight="1">
      <c r="A431" s="164"/>
      <c r="B431" s="250"/>
      <c r="C431" s="164"/>
      <c r="D431" s="164"/>
      <c r="E431" s="164"/>
      <c r="F431" s="164"/>
      <c r="G431" s="164"/>
      <c r="H431" s="164"/>
      <c r="I431" s="164"/>
      <c r="J431" s="164"/>
      <c r="K431" s="164"/>
      <c r="L431" s="164"/>
      <c r="M431" s="164"/>
      <c r="N431" s="164"/>
      <c r="O431" s="164"/>
      <c r="P431" s="164"/>
      <c r="Q431" s="164"/>
      <c r="R431" s="164"/>
      <c r="S431" s="164"/>
      <c r="T431" s="164"/>
      <c r="U431" s="164"/>
      <c r="V431" s="164"/>
      <c r="W431" s="164"/>
      <c r="X431" s="164"/>
      <c r="Y431" s="164"/>
      <c r="Z431" s="164"/>
      <c r="AA431" s="164"/>
      <c r="AB431" s="164"/>
      <c r="AC431" s="164"/>
      <c r="AD431" s="164"/>
      <c r="AE431" s="164"/>
      <c r="AF431" s="164"/>
      <c r="AG431" s="164"/>
      <c r="AH431" s="164"/>
      <c r="AI431" s="164"/>
      <c r="AJ431" s="164"/>
      <c r="AK431" s="164"/>
      <c r="AL431" s="164"/>
      <c r="AM431" s="164"/>
      <c r="AN431" s="164"/>
      <c r="AO431" s="164"/>
      <c r="AP431" s="164"/>
      <c r="AQ431" s="164"/>
      <c r="AR431" s="164"/>
      <c r="AS431" s="164"/>
    </row>
    <row r="432" ht="15.75" customHeight="1">
      <c r="A432" s="164"/>
      <c r="B432" s="250"/>
      <c r="C432" s="164"/>
      <c r="D432" s="164"/>
      <c r="E432" s="164"/>
      <c r="F432" s="164"/>
      <c r="G432" s="164"/>
      <c r="H432" s="164"/>
      <c r="I432" s="164"/>
      <c r="J432" s="164"/>
      <c r="K432" s="164"/>
      <c r="L432" s="164"/>
      <c r="M432" s="164"/>
      <c r="N432" s="164"/>
      <c r="O432" s="164"/>
      <c r="P432" s="164"/>
      <c r="Q432" s="164"/>
      <c r="R432" s="164"/>
      <c r="S432" s="164"/>
      <c r="T432" s="164"/>
      <c r="U432" s="164"/>
      <c r="V432" s="164"/>
      <c r="W432" s="164"/>
      <c r="X432" s="164"/>
      <c r="Y432" s="164"/>
      <c r="Z432" s="164"/>
      <c r="AA432" s="164"/>
      <c r="AB432" s="164"/>
      <c r="AC432" s="164"/>
      <c r="AD432" s="164"/>
      <c r="AE432" s="164"/>
      <c r="AF432" s="164"/>
      <c r="AG432" s="164"/>
      <c r="AH432" s="164"/>
      <c r="AI432" s="164"/>
      <c r="AJ432" s="164"/>
      <c r="AK432" s="164"/>
      <c r="AL432" s="164"/>
      <c r="AM432" s="164"/>
      <c r="AN432" s="164"/>
      <c r="AO432" s="164"/>
      <c r="AP432" s="164"/>
      <c r="AQ432" s="164"/>
      <c r="AR432" s="164"/>
      <c r="AS432" s="164"/>
    </row>
    <row r="433" ht="15.75" customHeight="1">
      <c r="A433" s="164"/>
      <c r="B433" s="250"/>
      <c r="C433" s="164"/>
      <c r="D433" s="164"/>
      <c r="E433" s="164"/>
      <c r="F433" s="164"/>
      <c r="G433" s="164"/>
      <c r="H433" s="164"/>
      <c r="I433" s="164"/>
      <c r="J433" s="164"/>
      <c r="K433" s="164"/>
      <c r="L433" s="164"/>
      <c r="M433" s="164"/>
      <c r="N433" s="164"/>
      <c r="O433" s="164"/>
      <c r="P433" s="164"/>
      <c r="Q433" s="164"/>
      <c r="R433" s="164"/>
      <c r="S433" s="164"/>
      <c r="T433" s="164"/>
      <c r="U433" s="164"/>
      <c r="V433" s="164"/>
      <c r="W433" s="164"/>
      <c r="X433" s="164"/>
      <c r="Y433" s="164"/>
      <c r="Z433" s="164"/>
      <c r="AA433" s="164"/>
      <c r="AB433" s="164"/>
      <c r="AC433" s="164"/>
      <c r="AD433" s="164"/>
      <c r="AE433" s="164"/>
      <c r="AF433" s="164"/>
      <c r="AG433" s="164"/>
      <c r="AH433" s="164"/>
      <c r="AI433" s="164"/>
      <c r="AJ433" s="164"/>
      <c r="AK433" s="164"/>
      <c r="AL433" s="164"/>
      <c r="AM433" s="164"/>
      <c r="AN433" s="164"/>
      <c r="AO433" s="164"/>
      <c r="AP433" s="164"/>
      <c r="AQ433" s="164"/>
      <c r="AR433" s="164"/>
      <c r="AS433" s="164"/>
    </row>
    <row r="434" ht="15.75" customHeight="1">
      <c r="A434" s="164"/>
      <c r="B434" s="250"/>
      <c r="C434" s="164"/>
      <c r="D434" s="164"/>
      <c r="E434" s="164"/>
      <c r="F434" s="164"/>
      <c r="G434" s="164"/>
      <c r="H434" s="164"/>
      <c r="I434" s="164"/>
      <c r="J434" s="164"/>
      <c r="K434" s="164"/>
      <c r="L434" s="164"/>
      <c r="M434" s="164"/>
      <c r="N434" s="164"/>
      <c r="O434" s="164"/>
      <c r="P434" s="164"/>
      <c r="Q434" s="164"/>
      <c r="R434" s="164"/>
      <c r="S434" s="164"/>
      <c r="T434" s="164"/>
      <c r="U434" s="164"/>
      <c r="V434" s="164"/>
      <c r="W434" s="164"/>
      <c r="X434" s="164"/>
      <c r="Y434" s="164"/>
      <c r="Z434" s="164"/>
      <c r="AA434" s="164"/>
      <c r="AB434" s="164"/>
      <c r="AC434" s="164"/>
      <c r="AD434" s="164"/>
      <c r="AE434" s="164"/>
      <c r="AF434" s="164"/>
      <c r="AG434" s="164"/>
      <c r="AH434" s="164"/>
      <c r="AI434" s="164"/>
      <c r="AJ434" s="164"/>
      <c r="AK434" s="164"/>
      <c r="AL434" s="164"/>
      <c r="AM434" s="164"/>
      <c r="AN434" s="164"/>
      <c r="AO434" s="164"/>
      <c r="AP434" s="164"/>
      <c r="AQ434" s="164"/>
      <c r="AR434" s="164"/>
      <c r="AS434" s="164"/>
    </row>
    <row r="435" ht="15.75" customHeight="1">
      <c r="A435" s="164"/>
      <c r="B435" s="250"/>
      <c r="C435" s="164"/>
      <c r="D435" s="164"/>
      <c r="E435" s="164"/>
      <c r="F435" s="164"/>
      <c r="G435" s="164"/>
      <c r="H435" s="164"/>
      <c r="I435" s="164"/>
      <c r="J435" s="164"/>
      <c r="K435" s="164"/>
      <c r="L435" s="164"/>
      <c r="M435" s="164"/>
      <c r="N435" s="164"/>
      <c r="O435" s="164"/>
      <c r="P435" s="164"/>
      <c r="Q435" s="164"/>
      <c r="R435" s="164"/>
      <c r="S435" s="164"/>
      <c r="T435" s="164"/>
      <c r="U435" s="164"/>
      <c r="V435" s="164"/>
      <c r="W435" s="164"/>
      <c r="X435" s="164"/>
      <c r="Y435" s="164"/>
      <c r="Z435" s="164"/>
      <c r="AA435" s="164"/>
      <c r="AB435" s="164"/>
      <c r="AC435" s="164"/>
      <c r="AD435" s="164"/>
      <c r="AE435" s="164"/>
      <c r="AF435" s="164"/>
      <c r="AG435" s="164"/>
      <c r="AH435" s="164"/>
      <c r="AI435" s="164"/>
      <c r="AJ435" s="164"/>
      <c r="AK435" s="164"/>
      <c r="AL435" s="164"/>
      <c r="AM435" s="164"/>
      <c r="AN435" s="164"/>
      <c r="AO435" s="164"/>
      <c r="AP435" s="164"/>
      <c r="AQ435" s="164"/>
      <c r="AR435" s="164"/>
      <c r="AS435" s="164"/>
    </row>
    <row r="436" ht="15.75" customHeight="1">
      <c r="A436" s="164"/>
      <c r="B436" s="250"/>
      <c r="C436" s="164"/>
      <c r="D436" s="164"/>
      <c r="E436" s="164"/>
      <c r="F436" s="164"/>
      <c r="G436" s="164"/>
      <c r="H436" s="164"/>
      <c r="I436" s="164"/>
      <c r="J436" s="164"/>
      <c r="K436" s="164"/>
      <c r="L436" s="164"/>
      <c r="M436" s="164"/>
      <c r="N436" s="164"/>
      <c r="O436" s="164"/>
      <c r="P436" s="164"/>
      <c r="Q436" s="164"/>
      <c r="R436" s="164"/>
      <c r="S436" s="164"/>
      <c r="T436" s="164"/>
      <c r="U436" s="164"/>
      <c r="V436" s="164"/>
      <c r="W436" s="164"/>
      <c r="X436" s="164"/>
      <c r="Y436" s="164"/>
      <c r="Z436" s="164"/>
      <c r="AA436" s="164"/>
      <c r="AB436" s="164"/>
      <c r="AC436" s="164"/>
      <c r="AD436" s="164"/>
      <c r="AE436" s="164"/>
      <c r="AF436" s="164"/>
      <c r="AG436" s="164"/>
      <c r="AH436" s="164"/>
      <c r="AI436" s="164"/>
      <c r="AJ436" s="164"/>
      <c r="AK436" s="164"/>
      <c r="AL436" s="164"/>
      <c r="AM436" s="164"/>
      <c r="AN436" s="164"/>
      <c r="AO436" s="164"/>
      <c r="AP436" s="164"/>
      <c r="AQ436" s="164"/>
      <c r="AR436" s="164"/>
      <c r="AS436" s="164"/>
    </row>
    <row r="437" ht="15.75" customHeight="1">
      <c r="A437" s="164"/>
      <c r="B437" s="250"/>
      <c r="C437" s="164"/>
      <c r="D437" s="164"/>
      <c r="E437" s="164"/>
      <c r="F437" s="164"/>
      <c r="G437" s="164"/>
      <c r="H437" s="164"/>
      <c r="I437" s="164"/>
      <c r="J437" s="164"/>
      <c r="K437" s="164"/>
      <c r="L437" s="164"/>
      <c r="M437" s="164"/>
      <c r="N437" s="164"/>
      <c r="O437" s="164"/>
      <c r="P437" s="164"/>
      <c r="Q437" s="164"/>
      <c r="R437" s="164"/>
      <c r="S437" s="164"/>
      <c r="T437" s="164"/>
      <c r="U437" s="164"/>
      <c r="V437" s="164"/>
      <c r="W437" s="164"/>
      <c r="X437" s="164"/>
      <c r="Y437" s="164"/>
      <c r="Z437" s="164"/>
      <c r="AA437" s="164"/>
      <c r="AB437" s="164"/>
      <c r="AC437" s="164"/>
      <c r="AD437" s="164"/>
      <c r="AE437" s="164"/>
      <c r="AF437" s="164"/>
      <c r="AG437" s="164"/>
      <c r="AH437" s="164"/>
      <c r="AI437" s="164"/>
      <c r="AJ437" s="164"/>
      <c r="AK437" s="164"/>
      <c r="AL437" s="164"/>
      <c r="AM437" s="164"/>
      <c r="AN437" s="164"/>
      <c r="AO437" s="164"/>
      <c r="AP437" s="164"/>
      <c r="AQ437" s="164"/>
      <c r="AR437" s="164"/>
      <c r="AS437" s="164"/>
    </row>
    <row r="438" ht="15.75" customHeight="1">
      <c r="A438" s="164"/>
      <c r="B438" s="250"/>
      <c r="C438" s="164"/>
      <c r="D438" s="164"/>
      <c r="E438" s="164"/>
      <c r="F438" s="164"/>
      <c r="G438" s="164"/>
      <c r="H438" s="164"/>
      <c r="I438" s="164"/>
      <c r="J438" s="164"/>
      <c r="K438" s="164"/>
      <c r="L438" s="164"/>
      <c r="M438" s="164"/>
      <c r="N438" s="164"/>
      <c r="O438" s="164"/>
      <c r="P438" s="164"/>
      <c r="Q438" s="164"/>
      <c r="R438" s="164"/>
      <c r="S438" s="164"/>
      <c r="T438" s="164"/>
      <c r="U438" s="164"/>
      <c r="V438" s="164"/>
      <c r="W438" s="164"/>
      <c r="X438" s="164"/>
      <c r="Y438" s="164"/>
      <c r="Z438" s="164"/>
      <c r="AA438" s="164"/>
      <c r="AB438" s="164"/>
      <c r="AC438" s="164"/>
      <c r="AD438" s="164"/>
      <c r="AE438" s="164"/>
      <c r="AF438" s="164"/>
      <c r="AG438" s="164"/>
      <c r="AH438" s="164"/>
      <c r="AI438" s="164"/>
      <c r="AJ438" s="164"/>
      <c r="AK438" s="164"/>
      <c r="AL438" s="164"/>
      <c r="AM438" s="164"/>
      <c r="AN438" s="164"/>
      <c r="AO438" s="164"/>
      <c r="AP438" s="164"/>
      <c r="AQ438" s="164"/>
      <c r="AR438" s="164"/>
      <c r="AS438" s="164"/>
    </row>
    <row r="439" ht="15.75" customHeight="1">
      <c r="A439" s="164"/>
      <c r="B439" s="250"/>
      <c r="C439" s="164"/>
      <c r="D439" s="164"/>
      <c r="E439" s="164"/>
      <c r="F439" s="164"/>
      <c r="G439" s="164"/>
      <c r="H439" s="164"/>
      <c r="I439" s="164"/>
      <c r="J439" s="164"/>
      <c r="K439" s="164"/>
      <c r="L439" s="164"/>
      <c r="M439" s="164"/>
      <c r="N439" s="164"/>
      <c r="O439" s="164"/>
      <c r="P439" s="164"/>
      <c r="Q439" s="164"/>
      <c r="R439" s="164"/>
      <c r="S439" s="164"/>
      <c r="T439" s="164"/>
      <c r="U439" s="164"/>
      <c r="V439" s="164"/>
      <c r="W439" s="164"/>
      <c r="X439" s="164"/>
      <c r="Y439" s="164"/>
      <c r="Z439" s="164"/>
      <c r="AA439" s="164"/>
      <c r="AB439" s="164"/>
      <c r="AC439" s="164"/>
      <c r="AD439" s="164"/>
      <c r="AE439" s="164"/>
      <c r="AF439" s="164"/>
      <c r="AG439" s="164"/>
      <c r="AH439" s="164"/>
      <c r="AI439" s="164"/>
      <c r="AJ439" s="164"/>
      <c r="AK439" s="164"/>
      <c r="AL439" s="164"/>
      <c r="AM439" s="164"/>
      <c r="AN439" s="164"/>
      <c r="AO439" s="164"/>
      <c r="AP439" s="164"/>
      <c r="AQ439" s="164"/>
      <c r="AR439" s="164"/>
      <c r="AS439" s="164"/>
    </row>
    <row r="440" ht="15.75" customHeight="1">
      <c r="A440" s="164"/>
      <c r="B440" s="250"/>
      <c r="C440" s="164"/>
      <c r="D440" s="164"/>
      <c r="E440" s="164"/>
      <c r="F440" s="164"/>
      <c r="G440" s="164"/>
      <c r="H440" s="164"/>
      <c r="I440" s="164"/>
      <c r="J440" s="164"/>
      <c r="K440" s="164"/>
      <c r="L440" s="164"/>
      <c r="M440" s="164"/>
      <c r="N440" s="164"/>
      <c r="O440" s="164"/>
      <c r="P440" s="164"/>
      <c r="Q440" s="164"/>
      <c r="R440" s="164"/>
      <c r="S440" s="164"/>
      <c r="T440" s="164"/>
      <c r="U440" s="164"/>
      <c r="V440" s="164"/>
      <c r="W440" s="164"/>
      <c r="X440" s="164"/>
      <c r="Y440" s="164"/>
      <c r="Z440" s="164"/>
      <c r="AA440" s="164"/>
      <c r="AB440" s="164"/>
      <c r="AC440" s="164"/>
      <c r="AD440" s="164"/>
      <c r="AE440" s="164"/>
      <c r="AF440" s="164"/>
      <c r="AG440" s="164"/>
      <c r="AH440" s="164"/>
      <c r="AI440" s="164"/>
      <c r="AJ440" s="164"/>
      <c r="AK440" s="164"/>
      <c r="AL440" s="164"/>
      <c r="AM440" s="164"/>
      <c r="AN440" s="164"/>
      <c r="AO440" s="164"/>
      <c r="AP440" s="164"/>
      <c r="AQ440" s="164"/>
      <c r="AR440" s="164"/>
      <c r="AS440" s="164"/>
    </row>
    <row r="441" ht="15.75" customHeight="1">
      <c r="A441" s="164"/>
      <c r="B441" s="250"/>
      <c r="C441" s="164"/>
      <c r="D441" s="164"/>
      <c r="E441" s="164"/>
      <c r="F441" s="164"/>
      <c r="G441" s="164"/>
      <c r="H441" s="164"/>
      <c r="I441" s="164"/>
      <c r="J441" s="164"/>
      <c r="K441" s="164"/>
      <c r="L441" s="164"/>
      <c r="M441" s="164"/>
      <c r="N441" s="164"/>
      <c r="O441" s="164"/>
      <c r="P441" s="164"/>
      <c r="Q441" s="164"/>
      <c r="R441" s="164"/>
      <c r="S441" s="164"/>
      <c r="T441" s="164"/>
      <c r="U441" s="164"/>
      <c r="V441" s="164"/>
      <c r="W441" s="164"/>
      <c r="X441" s="164"/>
      <c r="Y441" s="164"/>
      <c r="Z441" s="164"/>
      <c r="AA441" s="164"/>
      <c r="AB441" s="164"/>
      <c r="AC441" s="164"/>
      <c r="AD441" s="164"/>
      <c r="AE441" s="164"/>
      <c r="AF441" s="164"/>
      <c r="AG441" s="164"/>
      <c r="AH441" s="164"/>
      <c r="AI441" s="164"/>
      <c r="AJ441" s="164"/>
      <c r="AK441" s="164"/>
      <c r="AL441" s="164"/>
      <c r="AM441" s="164"/>
      <c r="AN441" s="164"/>
      <c r="AO441" s="164"/>
      <c r="AP441" s="164"/>
      <c r="AQ441" s="164"/>
      <c r="AR441" s="164"/>
      <c r="AS441" s="164"/>
    </row>
    <row r="442" ht="15.75" customHeight="1">
      <c r="A442" s="164"/>
      <c r="B442" s="250"/>
      <c r="C442" s="164"/>
      <c r="D442" s="164"/>
      <c r="E442" s="164"/>
      <c r="F442" s="164"/>
      <c r="G442" s="164"/>
      <c r="H442" s="164"/>
      <c r="I442" s="164"/>
      <c r="J442" s="164"/>
      <c r="K442" s="164"/>
      <c r="L442" s="164"/>
      <c r="M442" s="164"/>
      <c r="N442" s="164"/>
      <c r="O442" s="164"/>
      <c r="P442" s="164"/>
      <c r="Q442" s="164"/>
      <c r="R442" s="164"/>
      <c r="S442" s="164"/>
      <c r="T442" s="164"/>
      <c r="U442" s="164"/>
      <c r="V442" s="164"/>
      <c r="W442" s="164"/>
      <c r="X442" s="164"/>
      <c r="Y442" s="164"/>
      <c r="Z442" s="164"/>
      <c r="AA442" s="164"/>
      <c r="AB442" s="164"/>
      <c r="AC442" s="164"/>
      <c r="AD442" s="164"/>
      <c r="AE442" s="164"/>
      <c r="AF442" s="164"/>
      <c r="AG442" s="164"/>
      <c r="AH442" s="164"/>
      <c r="AI442" s="164"/>
      <c r="AJ442" s="164"/>
      <c r="AK442" s="164"/>
      <c r="AL442" s="164"/>
      <c r="AM442" s="164"/>
      <c r="AN442" s="164"/>
      <c r="AO442" s="164"/>
      <c r="AP442" s="164"/>
      <c r="AQ442" s="164"/>
      <c r="AR442" s="164"/>
      <c r="AS442" s="164"/>
    </row>
    <row r="443" ht="15.75" customHeight="1">
      <c r="A443" s="164"/>
      <c r="B443" s="250"/>
      <c r="C443" s="164"/>
      <c r="D443" s="164"/>
      <c r="E443" s="164"/>
      <c r="F443" s="164"/>
      <c r="G443" s="164"/>
      <c r="H443" s="164"/>
      <c r="I443" s="164"/>
      <c r="J443" s="164"/>
      <c r="K443" s="164"/>
      <c r="L443" s="164"/>
      <c r="M443" s="164"/>
      <c r="N443" s="164"/>
      <c r="O443" s="164"/>
      <c r="P443" s="164"/>
      <c r="Q443" s="164"/>
      <c r="R443" s="164"/>
      <c r="S443" s="164"/>
      <c r="T443" s="164"/>
      <c r="U443" s="164"/>
      <c r="V443" s="164"/>
      <c r="W443" s="164"/>
      <c r="X443" s="164"/>
      <c r="Y443" s="164"/>
      <c r="Z443" s="164"/>
      <c r="AA443" s="164"/>
      <c r="AB443" s="164"/>
      <c r="AC443" s="164"/>
      <c r="AD443" s="164"/>
      <c r="AE443" s="164"/>
      <c r="AF443" s="164"/>
      <c r="AG443" s="164"/>
      <c r="AH443" s="164"/>
      <c r="AI443" s="164"/>
      <c r="AJ443" s="164"/>
      <c r="AK443" s="164"/>
      <c r="AL443" s="164"/>
      <c r="AM443" s="164"/>
      <c r="AN443" s="164"/>
      <c r="AO443" s="164"/>
      <c r="AP443" s="164"/>
      <c r="AQ443" s="164"/>
      <c r="AR443" s="164"/>
      <c r="AS443" s="164"/>
    </row>
    <row r="444" ht="15.75" customHeight="1">
      <c r="A444" s="164"/>
      <c r="B444" s="250"/>
      <c r="C444" s="164"/>
      <c r="D444" s="164"/>
      <c r="E444" s="164"/>
      <c r="F444" s="164"/>
      <c r="G444" s="164"/>
      <c r="H444" s="164"/>
      <c r="I444" s="164"/>
      <c r="J444" s="164"/>
      <c r="K444" s="164"/>
      <c r="L444" s="164"/>
      <c r="M444" s="164"/>
      <c r="N444" s="164"/>
      <c r="O444" s="164"/>
      <c r="P444" s="164"/>
      <c r="Q444" s="164"/>
      <c r="R444" s="164"/>
      <c r="S444" s="164"/>
      <c r="T444" s="164"/>
      <c r="U444" s="164"/>
      <c r="V444" s="164"/>
      <c r="W444" s="164"/>
      <c r="X444" s="164"/>
      <c r="Y444" s="164"/>
      <c r="Z444" s="164"/>
      <c r="AA444" s="164"/>
      <c r="AB444" s="164"/>
      <c r="AC444" s="164"/>
      <c r="AD444" s="164"/>
      <c r="AE444" s="164"/>
      <c r="AF444" s="164"/>
      <c r="AG444" s="164"/>
      <c r="AH444" s="164"/>
      <c r="AI444" s="164"/>
      <c r="AJ444" s="164"/>
      <c r="AK444" s="164"/>
      <c r="AL444" s="164"/>
      <c r="AM444" s="164"/>
      <c r="AN444" s="164"/>
      <c r="AO444" s="164"/>
      <c r="AP444" s="164"/>
      <c r="AQ444" s="164"/>
      <c r="AR444" s="164"/>
      <c r="AS444" s="164"/>
    </row>
    <row r="445" ht="15.75" customHeight="1">
      <c r="A445" s="164"/>
      <c r="B445" s="250"/>
      <c r="C445" s="164"/>
      <c r="D445" s="164"/>
      <c r="E445" s="164"/>
      <c r="F445" s="164"/>
      <c r="G445" s="164"/>
      <c r="H445" s="164"/>
      <c r="I445" s="164"/>
      <c r="J445" s="164"/>
      <c r="K445" s="164"/>
      <c r="L445" s="164"/>
      <c r="M445" s="164"/>
      <c r="N445" s="164"/>
      <c r="O445" s="164"/>
      <c r="P445" s="164"/>
      <c r="Q445" s="164"/>
      <c r="R445" s="164"/>
      <c r="S445" s="164"/>
      <c r="T445" s="164"/>
      <c r="U445" s="164"/>
      <c r="V445" s="164"/>
      <c r="W445" s="164"/>
      <c r="X445" s="164"/>
      <c r="Y445" s="164"/>
      <c r="Z445" s="164"/>
      <c r="AA445" s="164"/>
      <c r="AB445" s="164"/>
      <c r="AC445" s="164"/>
      <c r="AD445" s="164"/>
      <c r="AE445" s="164"/>
      <c r="AF445" s="164"/>
      <c r="AG445" s="164"/>
      <c r="AH445" s="164"/>
      <c r="AI445" s="164"/>
      <c r="AJ445" s="164"/>
      <c r="AK445" s="164"/>
      <c r="AL445" s="164"/>
      <c r="AM445" s="164"/>
      <c r="AN445" s="164"/>
      <c r="AO445" s="164"/>
      <c r="AP445" s="164"/>
      <c r="AQ445" s="164"/>
      <c r="AR445" s="164"/>
      <c r="AS445" s="164"/>
    </row>
    <row r="446" ht="15.75" customHeight="1">
      <c r="A446" s="164"/>
      <c r="B446" s="250"/>
      <c r="C446" s="164"/>
      <c r="D446" s="164"/>
      <c r="E446" s="164"/>
      <c r="F446" s="164"/>
      <c r="G446" s="164"/>
      <c r="H446" s="164"/>
      <c r="I446" s="164"/>
      <c r="J446" s="164"/>
      <c r="K446" s="164"/>
      <c r="L446" s="164"/>
      <c r="M446" s="164"/>
      <c r="N446" s="164"/>
      <c r="O446" s="164"/>
      <c r="P446" s="164"/>
      <c r="Q446" s="164"/>
      <c r="R446" s="164"/>
      <c r="S446" s="164"/>
      <c r="T446" s="164"/>
      <c r="U446" s="164"/>
      <c r="V446" s="164"/>
      <c r="W446" s="164"/>
      <c r="X446" s="164"/>
      <c r="Y446" s="164"/>
      <c r="Z446" s="164"/>
      <c r="AA446" s="164"/>
      <c r="AB446" s="164"/>
      <c r="AC446" s="164"/>
      <c r="AD446" s="164"/>
      <c r="AE446" s="164"/>
      <c r="AF446" s="164"/>
      <c r="AG446" s="164"/>
      <c r="AH446" s="164"/>
      <c r="AI446" s="164"/>
      <c r="AJ446" s="164"/>
      <c r="AK446" s="164"/>
      <c r="AL446" s="164"/>
      <c r="AM446" s="164"/>
      <c r="AN446" s="164"/>
      <c r="AO446" s="164"/>
      <c r="AP446" s="164"/>
      <c r="AQ446" s="164"/>
      <c r="AR446" s="164"/>
      <c r="AS446" s="164"/>
    </row>
    <row r="447" ht="15.75" customHeight="1">
      <c r="A447" s="164"/>
      <c r="B447" s="250"/>
      <c r="C447" s="164"/>
      <c r="D447" s="164"/>
      <c r="E447" s="164"/>
      <c r="F447" s="164"/>
      <c r="G447" s="164"/>
      <c r="H447" s="164"/>
      <c r="I447" s="164"/>
      <c r="J447" s="164"/>
      <c r="K447" s="164"/>
      <c r="L447" s="164"/>
      <c r="M447" s="164"/>
      <c r="N447" s="164"/>
      <c r="O447" s="164"/>
      <c r="P447" s="164"/>
      <c r="Q447" s="164"/>
      <c r="R447" s="164"/>
      <c r="S447" s="164"/>
      <c r="T447" s="164"/>
      <c r="U447" s="164"/>
      <c r="V447" s="164"/>
      <c r="W447" s="164"/>
      <c r="X447" s="164"/>
      <c r="Y447" s="164"/>
      <c r="Z447" s="164"/>
      <c r="AA447" s="164"/>
      <c r="AB447" s="164"/>
      <c r="AC447" s="164"/>
      <c r="AD447" s="164"/>
      <c r="AE447" s="164"/>
      <c r="AF447" s="164"/>
      <c r="AG447" s="164"/>
      <c r="AH447" s="164"/>
      <c r="AI447" s="164"/>
      <c r="AJ447" s="164"/>
      <c r="AK447" s="164"/>
      <c r="AL447" s="164"/>
      <c r="AM447" s="164"/>
      <c r="AN447" s="164"/>
      <c r="AO447" s="164"/>
      <c r="AP447" s="164"/>
      <c r="AQ447" s="164"/>
      <c r="AR447" s="164"/>
      <c r="AS447" s="164"/>
    </row>
    <row r="448" ht="15.75" customHeight="1">
      <c r="A448" s="164"/>
      <c r="B448" s="250"/>
      <c r="C448" s="164"/>
      <c r="D448" s="164"/>
      <c r="E448" s="164"/>
      <c r="F448" s="164"/>
      <c r="G448" s="164"/>
      <c r="H448" s="164"/>
      <c r="I448" s="164"/>
      <c r="J448" s="164"/>
      <c r="K448" s="164"/>
      <c r="L448" s="164"/>
      <c r="M448" s="164"/>
      <c r="N448" s="164"/>
      <c r="O448" s="164"/>
      <c r="P448" s="164"/>
      <c r="Q448" s="164"/>
      <c r="R448" s="164"/>
      <c r="S448" s="164"/>
      <c r="T448" s="164"/>
      <c r="U448" s="164"/>
      <c r="V448" s="164"/>
      <c r="W448" s="164"/>
      <c r="X448" s="164"/>
      <c r="Y448" s="164"/>
      <c r="Z448" s="164"/>
      <c r="AA448" s="164"/>
      <c r="AB448" s="164"/>
      <c r="AC448" s="164"/>
      <c r="AD448" s="164"/>
      <c r="AE448" s="164"/>
      <c r="AF448" s="164"/>
      <c r="AG448" s="164"/>
      <c r="AH448" s="164"/>
      <c r="AI448" s="164"/>
      <c r="AJ448" s="164"/>
      <c r="AK448" s="164"/>
      <c r="AL448" s="164"/>
      <c r="AM448" s="164"/>
      <c r="AN448" s="164"/>
      <c r="AO448" s="164"/>
      <c r="AP448" s="164"/>
      <c r="AQ448" s="164"/>
      <c r="AR448" s="164"/>
      <c r="AS448" s="164"/>
    </row>
    <row r="449" ht="15.75" customHeight="1">
      <c r="A449" s="164"/>
      <c r="B449" s="250"/>
      <c r="C449" s="164"/>
      <c r="D449" s="164"/>
      <c r="E449" s="164"/>
      <c r="F449" s="164"/>
      <c r="G449" s="164"/>
      <c r="H449" s="164"/>
      <c r="I449" s="164"/>
      <c r="J449" s="164"/>
      <c r="K449" s="164"/>
      <c r="L449" s="164"/>
      <c r="M449" s="164"/>
      <c r="N449" s="164"/>
      <c r="O449" s="164"/>
      <c r="P449" s="164"/>
      <c r="Q449" s="164"/>
      <c r="R449" s="164"/>
      <c r="S449" s="164"/>
      <c r="T449" s="164"/>
      <c r="U449" s="164"/>
      <c r="V449" s="164"/>
      <c r="W449" s="164"/>
      <c r="X449" s="164"/>
      <c r="Y449" s="164"/>
      <c r="Z449" s="164"/>
      <c r="AA449" s="164"/>
      <c r="AB449" s="164"/>
      <c r="AC449" s="164"/>
      <c r="AD449" s="164"/>
      <c r="AE449" s="164"/>
      <c r="AF449" s="164"/>
      <c r="AG449" s="164"/>
      <c r="AH449" s="164"/>
      <c r="AI449" s="164"/>
      <c r="AJ449" s="164"/>
      <c r="AK449" s="164"/>
      <c r="AL449" s="164"/>
      <c r="AM449" s="164"/>
      <c r="AN449" s="164"/>
      <c r="AO449" s="164"/>
      <c r="AP449" s="164"/>
      <c r="AQ449" s="164"/>
      <c r="AR449" s="164"/>
      <c r="AS449" s="164"/>
    </row>
    <row r="450" ht="15.75" customHeight="1">
      <c r="A450" s="164"/>
      <c r="B450" s="250"/>
      <c r="C450" s="164"/>
      <c r="D450" s="164"/>
      <c r="E450" s="164"/>
      <c r="F450" s="164"/>
      <c r="G450" s="164"/>
      <c r="H450" s="164"/>
      <c r="I450" s="164"/>
      <c r="J450" s="164"/>
      <c r="K450" s="164"/>
      <c r="L450" s="164"/>
      <c r="M450" s="164"/>
      <c r="N450" s="164"/>
      <c r="O450" s="164"/>
      <c r="P450" s="164"/>
      <c r="Q450" s="164"/>
      <c r="R450" s="164"/>
      <c r="S450" s="164"/>
      <c r="T450" s="164"/>
      <c r="U450" s="164"/>
      <c r="V450" s="164"/>
      <c r="W450" s="164"/>
      <c r="X450" s="164"/>
      <c r="Y450" s="164"/>
      <c r="Z450" s="164"/>
      <c r="AA450" s="164"/>
      <c r="AB450" s="164"/>
      <c r="AC450" s="164"/>
      <c r="AD450" s="164"/>
      <c r="AE450" s="164"/>
      <c r="AF450" s="164"/>
      <c r="AG450" s="164"/>
      <c r="AH450" s="164"/>
      <c r="AI450" s="164"/>
      <c r="AJ450" s="164"/>
      <c r="AK450" s="164"/>
      <c r="AL450" s="164"/>
      <c r="AM450" s="164"/>
      <c r="AN450" s="164"/>
      <c r="AO450" s="164"/>
      <c r="AP450" s="164"/>
      <c r="AQ450" s="164"/>
      <c r="AR450" s="164"/>
      <c r="AS450" s="164"/>
    </row>
    <row r="451" ht="15.75" customHeight="1">
      <c r="A451" s="164"/>
      <c r="B451" s="250"/>
      <c r="C451" s="164"/>
      <c r="D451" s="164"/>
      <c r="E451" s="164"/>
      <c r="F451" s="164"/>
      <c r="G451" s="164"/>
      <c r="H451" s="164"/>
      <c r="I451" s="164"/>
      <c r="J451" s="164"/>
      <c r="K451" s="164"/>
      <c r="L451" s="164"/>
      <c r="M451" s="164"/>
      <c r="N451" s="164"/>
      <c r="O451" s="164"/>
      <c r="P451" s="164"/>
      <c r="Q451" s="164"/>
      <c r="R451" s="164"/>
      <c r="S451" s="164"/>
      <c r="T451" s="164"/>
      <c r="U451" s="164"/>
      <c r="V451" s="164"/>
      <c r="W451" s="164"/>
      <c r="X451" s="164"/>
      <c r="Y451" s="164"/>
      <c r="Z451" s="164"/>
      <c r="AA451" s="164"/>
      <c r="AB451" s="164"/>
      <c r="AC451" s="164"/>
      <c r="AD451" s="164"/>
      <c r="AE451" s="164"/>
      <c r="AF451" s="164"/>
      <c r="AG451" s="164"/>
      <c r="AH451" s="164"/>
      <c r="AI451" s="164"/>
      <c r="AJ451" s="164"/>
      <c r="AK451" s="164"/>
      <c r="AL451" s="164"/>
      <c r="AM451" s="164"/>
      <c r="AN451" s="164"/>
      <c r="AO451" s="164"/>
      <c r="AP451" s="164"/>
      <c r="AQ451" s="164"/>
      <c r="AR451" s="164"/>
      <c r="AS451" s="164"/>
    </row>
    <row r="452" ht="15.75" customHeight="1">
      <c r="A452" s="164"/>
      <c r="B452" s="250"/>
      <c r="C452" s="164"/>
      <c r="D452" s="164"/>
      <c r="E452" s="164"/>
      <c r="F452" s="164"/>
      <c r="G452" s="164"/>
      <c r="H452" s="164"/>
      <c r="I452" s="164"/>
      <c r="J452" s="164"/>
      <c r="K452" s="164"/>
      <c r="L452" s="164"/>
      <c r="M452" s="164"/>
      <c r="N452" s="164"/>
      <c r="O452" s="164"/>
      <c r="P452" s="164"/>
      <c r="Q452" s="164"/>
      <c r="R452" s="164"/>
      <c r="S452" s="164"/>
      <c r="T452" s="164"/>
      <c r="U452" s="164"/>
      <c r="V452" s="164"/>
      <c r="W452" s="164"/>
      <c r="X452" s="164"/>
      <c r="Y452" s="164"/>
      <c r="Z452" s="164"/>
      <c r="AA452" s="164"/>
      <c r="AB452" s="164"/>
      <c r="AC452" s="164"/>
      <c r="AD452" s="164"/>
      <c r="AE452" s="164"/>
      <c r="AF452" s="164"/>
      <c r="AG452" s="164"/>
      <c r="AH452" s="164"/>
      <c r="AI452" s="164"/>
      <c r="AJ452" s="164"/>
      <c r="AK452" s="164"/>
      <c r="AL452" s="164"/>
      <c r="AM452" s="164"/>
      <c r="AN452" s="164"/>
      <c r="AO452" s="164"/>
      <c r="AP452" s="164"/>
      <c r="AQ452" s="164"/>
      <c r="AR452" s="164"/>
      <c r="AS452" s="164"/>
    </row>
    <row r="453" ht="15.75" customHeight="1">
      <c r="A453" s="164"/>
      <c r="B453" s="250"/>
      <c r="C453" s="164"/>
      <c r="D453" s="164"/>
      <c r="E453" s="164"/>
      <c r="F453" s="164"/>
      <c r="G453" s="164"/>
      <c r="H453" s="164"/>
      <c r="I453" s="164"/>
      <c r="J453" s="164"/>
      <c r="K453" s="164"/>
      <c r="L453" s="164"/>
      <c r="M453" s="164"/>
      <c r="N453" s="164"/>
      <c r="O453" s="164"/>
      <c r="P453" s="164"/>
      <c r="Q453" s="164"/>
      <c r="R453" s="164"/>
      <c r="S453" s="164"/>
      <c r="T453" s="164"/>
      <c r="U453" s="164"/>
      <c r="V453" s="164"/>
      <c r="W453" s="164"/>
      <c r="X453" s="164"/>
      <c r="Y453" s="164"/>
      <c r="Z453" s="164"/>
      <c r="AA453" s="164"/>
      <c r="AB453" s="164"/>
      <c r="AC453" s="164"/>
      <c r="AD453" s="164"/>
      <c r="AE453" s="164"/>
      <c r="AF453" s="164"/>
      <c r="AG453" s="164"/>
      <c r="AH453" s="164"/>
      <c r="AI453" s="164"/>
      <c r="AJ453" s="164"/>
      <c r="AK453" s="164"/>
      <c r="AL453" s="164"/>
      <c r="AM453" s="164"/>
      <c r="AN453" s="164"/>
      <c r="AO453" s="164"/>
      <c r="AP453" s="164"/>
      <c r="AQ453" s="164"/>
      <c r="AR453" s="164"/>
      <c r="AS453" s="164"/>
    </row>
    <row r="454" ht="15.75" customHeight="1">
      <c r="A454" s="164"/>
      <c r="B454" s="250"/>
      <c r="C454" s="164"/>
      <c r="D454" s="164"/>
      <c r="E454" s="164"/>
      <c r="F454" s="164"/>
      <c r="G454" s="164"/>
      <c r="H454" s="164"/>
      <c r="I454" s="164"/>
      <c r="J454" s="164"/>
      <c r="K454" s="164"/>
      <c r="L454" s="164"/>
      <c r="M454" s="164"/>
      <c r="N454" s="164"/>
      <c r="O454" s="164"/>
      <c r="P454" s="164"/>
      <c r="Q454" s="164"/>
      <c r="R454" s="164"/>
      <c r="S454" s="164"/>
      <c r="T454" s="164"/>
      <c r="U454" s="164"/>
      <c r="V454" s="164"/>
      <c r="W454" s="164"/>
      <c r="X454" s="164"/>
      <c r="Y454" s="164"/>
      <c r="Z454" s="164"/>
      <c r="AA454" s="164"/>
      <c r="AB454" s="164"/>
      <c r="AC454" s="164"/>
      <c r="AD454" s="164"/>
      <c r="AE454" s="164"/>
      <c r="AF454" s="164"/>
      <c r="AG454" s="164"/>
      <c r="AH454" s="164"/>
      <c r="AI454" s="164"/>
      <c r="AJ454" s="164"/>
      <c r="AK454" s="164"/>
      <c r="AL454" s="164"/>
      <c r="AM454" s="164"/>
      <c r="AN454" s="164"/>
      <c r="AO454" s="164"/>
      <c r="AP454" s="164"/>
      <c r="AQ454" s="164"/>
      <c r="AR454" s="164"/>
      <c r="AS454" s="164"/>
    </row>
    <row r="455" ht="15.75" customHeight="1">
      <c r="A455" s="164"/>
      <c r="B455" s="250"/>
      <c r="C455" s="164"/>
      <c r="D455" s="164"/>
      <c r="E455" s="164"/>
      <c r="F455" s="164"/>
      <c r="G455" s="164"/>
      <c r="H455" s="164"/>
      <c r="I455" s="164"/>
      <c r="J455" s="164"/>
      <c r="K455" s="164"/>
      <c r="L455" s="164"/>
      <c r="M455" s="164"/>
      <c r="N455" s="164"/>
      <c r="O455" s="164"/>
      <c r="P455" s="164"/>
      <c r="Q455" s="164"/>
      <c r="R455" s="164"/>
      <c r="S455" s="164"/>
      <c r="T455" s="164"/>
      <c r="U455" s="164"/>
      <c r="V455" s="164"/>
      <c r="W455" s="164"/>
      <c r="X455" s="164"/>
      <c r="Y455" s="164"/>
      <c r="Z455" s="164"/>
      <c r="AA455" s="164"/>
      <c r="AB455" s="164"/>
      <c r="AC455" s="164"/>
      <c r="AD455" s="164"/>
      <c r="AE455" s="164"/>
      <c r="AF455" s="164"/>
      <c r="AG455" s="164"/>
      <c r="AH455" s="164"/>
      <c r="AI455" s="164"/>
      <c r="AJ455" s="164"/>
      <c r="AK455" s="164"/>
      <c r="AL455" s="164"/>
      <c r="AM455" s="164"/>
      <c r="AN455" s="164"/>
      <c r="AO455" s="164"/>
      <c r="AP455" s="164"/>
      <c r="AQ455" s="164"/>
      <c r="AR455" s="164"/>
      <c r="AS455" s="164"/>
    </row>
    <row r="456" ht="15.75" customHeight="1">
      <c r="A456" s="164"/>
      <c r="B456" s="250"/>
      <c r="C456" s="164"/>
      <c r="D456" s="164"/>
      <c r="E456" s="164"/>
      <c r="F456" s="164"/>
      <c r="G456" s="164"/>
      <c r="H456" s="164"/>
      <c r="I456" s="164"/>
      <c r="J456" s="164"/>
      <c r="K456" s="164"/>
      <c r="L456" s="164"/>
      <c r="M456" s="164"/>
      <c r="N456" s="164"/>
      <c r="O456" s="164"/>
      <c r="P456" s="164"/>
      <c r="Q456" s="164"/>
      <c r="R456" s="164"/>
      <c r="S456" s="164"/>
      <c r="T456" s="164"/>
      <c r="U456" s="164"/>
      <c r="V456" s="164"/>
      <c r="W456" s="164"/>
      <c r="X456" s="164"/>
      <c r="Y456" s="164"/>
      <c r="Z456" s="164"/>
      <c r="AA456" s="164"/>
      <c r="AB456" s="164"/>
      <c r="AC456" s="164"/>
      <c r="AD456" s="164"/>
      <c r="AE456" s="164"/>
      <c r="AF456" s="164"/>
      <c r="AG456" s="164"/>
      <c r="AH456" s="164"/>
      <c r="AI456" s="164"/>
      <c r="AJ456" s="164"/>
      <c r="AK456" s="164"/>
      <c r="AL456" s="164"/>
      <c r="AM456" s="164"/>
      <c r="AN456" s="164"/>
      <c r="AO456" s="164"/>
      <c r="AP456" s="164"/>
      <c r="AQ456" s="164"/>
      <c r="AR456" s="164"/>
      <c r="AS456" s="164"/>
    </row>
    <row r="457" ht="15.75" customHeight="1">
      <c r="A457" s="164"/>
      <c r="B457" s="250"/>
      <c r="C457" s="164"/>
      <c r="D457" s="164"/>
      <c r="E457" s="164"/>
      <c r="F457" s="164"/>
      <c r="G457" s="164"/>
      <c r="H457" s="164"/>
      <c r="I457" s="164"/>
      <c r="J457" s="164"/>
      <c r="K457" s="164"/>
      <c r="L457" s="164"/>
      <c r="M457" s="164"/>
      <c r="N457" s="164"/>
      <c r="O457" s="164"/>
      <c r="P457" s="164"/>
      <c r="Q457" s="164"/>
      <c r="R457" s="164"/>
      <c r="S457" s="164"/>
      <c r="T457" s="164"/>
      <c r="U457" s="164"/>
      <c r="V457" s="164"/>
      <c r="W457" s="164"/>
      <c r="X457" s="164"/>
      <c r="Y457" s="164"/>
      <c r="Z457" s="164"/>
      <c r="AA457" s="164"/>
      <c r="AB457" s="164"/>
      <c r="AC457" s="164"/>
      <c r="AD457" s="164"/>
      <c r="AE457" s="164"/>
      <c r="AF457" s="164"/>
      <c r="AG457" s="164"/>
      <c r="AH457" s="164"/>
      <c r="AI457" s="164"/>
      <c r="AJ457" s="164"/>
      <c r="AK457" s="164"/>
      <c r="AL457" s="164"/>
      <c r="AM457" s="164"/>
      <c r="AN457" s="164"/>
      <c r="AO457" s="164"/>
      <c r="AP457" s="164"/>
      <c r="AQ457" s="164"/>
      <c r="AR457" s="164"/>
      <c r="AS457" s="164"/>
    </row>
    <row r="458" ht="15.75" customHeight="1">
      <c r="A458" s="164"/>
      <c r="B458" s="250"/>
      <c r="C458" s="164"/>
      <c r="D458" s="164"/>
      <c r="E458" s="164"/>
      <c r="F458" s="164"/>
      <c r="G458" s="164"/>
      <c r="H458" s="164"/>
      <c r="I458" s="164"/>
      <c r="J458" s="164"/>
      <c r="K458" s="164"/>
      <c r="L458" s="164"/>
      <c r="M458" s="164"/>
      <c r="N458" s="164"/>
      <c r="O458" s="164"/>
      <c r="P458" s="164"/>
      <c r="Q458" s="164"/>
      <c r="R458" s="164"/>
      <c r="S458" s="164"/>
      <c r="T458" s="164"/>
      <c r="U458" s="164"/>
      <c r="V458" s="164"/>
      <c r="W458" s="164"/>
      <c r="X458" s="164"/>
      <c r="Y458" s="164"/>
      <c r="Z458" s="164"/>
      <c r="AA458" s="164"/>
      <c r="AB458" s="164"/>
      <c r="AC458" s="164"/>
      <c r="AD458" s="164"/>
      <c r="AE458" s="164"/>
      <c r="AF458" s="164"/>
      <c r="AG458" s="164"/>
      <c r="AH458" s="164"/>
      <c r="AI458" s="164"/>
      <c r="AJ458" s="164"/>
      <c r="AK458" s="164"/>
      <c r="AL458" s="164"/>
      <c r="AM458" s="164"/>
      <c r="AN458" s="164"/>
      <c r="AO458" s="164"/>
      <c r="AP458" s="164"/>
      <c r="AQ458" s="164"/>
      <c r="AR458" s="164"/>
      <c r="AS458" s="164"/>
    </row>
    <row r="459" ht="15.75" customHeight="1">
      <c r="A459" s="164"/>
      <c r="B459" s="250"/>
      <c r="C459" s="164"/>
      <c r="D459" s="164"/>
      <c r="E459" s="164"/>
      <c r="F459" s="164"/>
      <c r="G459" s="164"/>
      <c r="H459" s="164"/>
      <c r="I459" s="164"/>
      <c r="J459" s="164"/>
      <c r="K459" s="164"/>
      <c r="L459" s="164"/>
      <c r="M459" s="164"/>
      <c r="N459" s="164"/>
      <c r="O459" s="164"/>
      <c r="P459" s="164"/>
      <c r="Q459" s="164"/>
      <c r="R459" s="164"/>
      <c r="S459" s="164"/>
      <c r="T459" s="164"/>
      <c r="U459" s="164"/>
      <c r="V459" s="164"/>
      <c r="W459" s="164"/>
      <c r="X459" s="164"/>
      <c r="Y459" s="164"/>
      <c r="Z459" s="164"/>
      <c r="AA459" s="164"/>
      <c r="AB459" s="164"/>
      <c r="AC459" s="164"/>
      <c r="AD459" s="164"/>
      <c r="AE459" s="164"/>
      <c r="AF459" s="164"/>
      <c r="AG459" s="164"/>
      <c r="AH459" s="164"/>
      <c r="AI459" s="164"/>
      <c r="AJ459" s="164"/>
      <c r="AK459" s="164"/>
      <c r="AL459" s="164"/>
      <c r="AM459" s="164"/>
      <c r="AN459" s="164"/>
      <c r="AO459" s="164"/>
      <c r="AP459" s="164"/>
      <c r="AQ459" s="164"/>
      <c r="AR459" s="164"/>
      <c r="AS459" s="164"/>
    </row>
    <row r="460" ht="15.75" customHeight="1">
      <c r="A460" s="164"/>
      <c r="B460" s="250"/>
      <c r="C460" s="164"/>
      <c r="D460" s="164"/>
      <c r="E460" s="164"/>
      <c r="F460" s="164"/>
      <c r="G460" s="164"/>
      <c r="H460" s="164"/>
      <c r="I460" s="164"/>
      <c r="J460" s="164"/>
      <c r="K460" s="164"/>
      <c r="L460" s="164"/>
      <c r="M460" s="164"/>
      <c r="N460" s="164"/>
      <c r="O460" s="164"/>
      <c r="P460" s="164"/>
      <c r="Q460" s="164"/>
      <c r="R460" s="164"/>
      <c r="S460" s="164"/>
      <c r="T460" s="164"/>
      <c r="U460" s="164"/>
      <c r="V460" s="164"/>
      <c r="W460" s="164"/>
      <c r="X460" s="164"/>
      <c r="Y460" s="164"/>
      <c r="Z460" s="164"/>
      <c r="AA460" s="164"/>
      <c r="AB460" s="164"/>
      <c r="AC460" s="164"/>
      <c r="AD460" s="164"/>
      <c r="AE460" s="164"/>
      <c r="AF460" s="164"/>
      <c r="AG460" s="164"/>
      <c r="AH460" s="164"/>
      <c r="AI460" s="164"/>
      <c r="AJ460" s="164"/>
      <c r="AK460" s="164"/>
      <c r="AL460" s="164"/>
      <c r="AM460" s="164"/>
      <c r="AN460" s="164"/>
      <c r="AO460" s="164"/>
      <c r="AP460" s="164"/>
      <c r="AQ460" s="164"/>
      <c r="AR460" s="164"/>
      <c r="AS460" s="164"/>
    </row>
    <row r="461" ht="15.75" customHeight="1">
      <c r="A461" s="164"/>
      <c r="B461" s="250"/>
      <c r="C461" s="164"/>
      <c r="D461" s="164"/>
      <c r="E461" s="164"/>
      <c r="F461" s="164"/>
      <c r="G461" s="164"/>
      <c r="H461" s="164"/>
      <c r="I461" s="164"/>
      <c r="J461" s="164"/>
      <c r="K461" s="164"/>
      <c r="L461" s="164"/>
      <c r="M461" s="164"/>
      <c r="N461" s="164"/>
      <c r="O461" s="164"/>
      <c r="P461" s="164"/>
      <c r="Q461" s="164"/>
      <c r="R461" s="164"/>
      <c r="S461" s="164"/>
      <c r="T461" s="164"/>
      <c r="U461" s="164"/>
      <c r="V461" s="164"/>
      <c r="W461" s="164"/>
      <c r="X461" s="164"/>
      <c r="Y461" s="164"/>
      <c r="Z461" s="164"/>
      <c r="AA461" s="164"/>
      <c r="AB461" s="164"/>
      <c r="AC461" s="164"/>
      <c r="AD461" s="164"/>
      <c r="AE461" s="164"/>
      <c r="AF461" s="164"/>
      <c r="AG461" s="164"/>
      <c r="AH461" s="164"/>
      <c r="AI461" s="164"/>
      <c r="AJ461" s="164"/>
      <c r="AK461" s="164"/>
      <c r="AL461" s="164"/>
      <c r="AM461" s="164"/>
      <c r="AN461" s="164"/>
      <c r="AO461" s="164"/>
      <c r="AP461" s="164"/>
      <c r="AQ461" s="164"/>
      <c r="AR461" s="164"/>
      <c r="AS461" s="164"/>
    </row>
    <row r="462" ht="15.75" customHeight="1">
      <c r="A462" s="164"/>
      <c r="B462" s="250"/>
      <c r="C462" s="164"/>
      <c r="D462" s="164"/>
      <c r="E462" s="164"/>
      <c r="F462" s="164"/>
      <c r="G462" s="164"/>
      <c r="H462" s="164"/>
      <c r="I462" s="164"/>
      <c r="J462" s="164"/>
      <c r="K462" s="164"/>
      <c r="L462" s="164"/>
      <c r="M462" s="164"/>
      <c r="N462" s="164"/>
      <c r="O462" s="164"/>
      <c r="P462" s="164"/>
      <c r="Q462" s="164"/>
      <c r="R462" s="164"/>
      <c r="S462" s="164"/>
      <c r="T462" s="164"/>
      <c r="U462" s="164"/>
      <c r="V462" s="164"/>
      <c r="W462" s="164"/>
      <c r="X462" s="164"/>
      <c r="Y462" s="164"/>
      <c r="Z462" s="164"/>
      <c r="AA462" s="164"/>
      <c r="AB462" s="164"/>
      <c r="AC462" s="164"/>
      <c r="AD462" s="164"/>
      <c r="AE462" s="164"/>
      <c r="AF462" s="164"/>
      <c r="AG462" s="164"/>
      <c r="AH462" s="164"/>
      <c r="AI462" s="164"/>
      <c r="AJ462" s="164"/>
      <c r="AK462" s="164"/>
      <c r="AL462" s="164"/>
      <c r="AM462" s="164"/>
      <c r="AN462" s="164"/>
      <c r="AO462" s="164"/>
      <c r="AP462" s="164"/>
      <c r="AQ462" s="164"/>
      <c r="AR462" s="164"/>
      <c r="AS462" s="164"/>
    </row>
    <row r="463" ht="15.75" customHeight="1">
      <c r="A463" s="164"/>
      <c r="B463" s="250"/>
      <c r="C463" s="164"/>
      <c r="D463" s="164"/>
      <c r="E463" s="164"/>
      <c r="F463" s="164"/>
      <c r="G463" s="164"/>
      <c r="H463" s="164"/>
      <c r="I463" s="164"/>
      <c r="J463" s="164"/>
      <c r="K463" s="164"/>
      <c r="L463" s="164"/>
      <c r="M463" s="164"/>
      <c r="N463" s="164"/>
      <c r="O463" s="164"/>
      <c r="P463" s="164"/>
      <c r="Q463" s="164"/>
      <c r="R463" s="164"/>
      <c r="S463" s="164"/>
      <c r="T463" s="164"/>
      <c r="U463" s="164"/>
      <c r="V463" s="164"/>
      <c r="W463" s="164"/>
      <c r="X463" s="164"/>
      <c r="Y463" s="164"/>
      <c r="Z463" s="164"/>
      <c r="AA463" s="164"/>
      <c r="AB463" s="164"/>
      <c r="AC463" s="164"/>
      <c r="AD463" s="164"/>
      <c r="AE463" s="164"/>
      <c r="AF463" s="164"/>
      <c r="AG463" s="164"/>
      <c r="AH463" s="164"/>
      <c r="AI463" s="164"/>
      <c r="AJ463" s="164"/>
      <c r="AK463" s="164"/>
      <c r="AL463" s="164"/>
      <c r="AM463" s="164"/>
      <c r="AN463" s="164"/>
      <c r="AO463" s="164"/>
      <c r="AP463" s="164"/>
      <c r="AQ463" s="164"/>
      <c r="AR463" s="164"/>
      <c r="AS463" s="164"/>
    </row>
    <row r="464" ht="15.75" customHeight="1">
      <c r="A464" s="164"/>
      <c r="B464" s="250"/>
      <c r="C464" s="164"/>
      <c r="D464" s="164"/>
      <c r="E464" s="164"/>
      <c r="F464" s="164"/>
      <c r="G464" s="164"/>
      <c r="H464" s="164"/>
      <c r="I464" s="164"/>
      <c r="J464" s="164"/>
      <c r="K464" s="164"/>
      <c r="L464" s="164"/>
      <c r="M464" s="164"/>
      <c r="N464" s="164"/>
      <c r="O464" s="164"/>
      <c r="P464" s="164"/>
      <c r="Q464" s="164"/>
      <c r="R464" s="164"/>
      <c r="S464" s="164"/>
      <c r="T464" s="164"/>
      <c r="U464" s="164"/>
      <c r="V464" s="164"/>
      <c r="W464" s="164"/>
      <c r="X464" s="164"/>
      <c r="Y464" s="164"/>
      <c r="Z464" s="164"/>
      <c r="AA464" s="164"/>
      <c r="AB464" s="164"/>
      <c r="AC464" s="164"/>
      <c r="AD464" s="164"/>
      <c r="AE464" s="164"/>
      <c r="AF464" s="164"/>
      <c r="AG464" s="164"/>
      <c r="AH464" s="164"/>
      <c r="AI464" s="164"/>
      <c r="AJ464" s="164"/>
      <c r="AK464" s="164"/>
      <c r="AL464" s="164"/>
      <c r="AM464" s="164"/>
      <c r="AN464" s="164"/>
      <c r="AO464" s="164"/>
      <c r="AP464" s="164"/>
      <c r="AQ464" s="164"/>
      <c r="AR464" s="164"/>
      <c r="AS464" s="164"/>
    </row>
    <row r="465" ht="15.75" customHeight="1">
      <c r="A465" s="164"/>
      <c r="B465" s="250"/>
      <c r="C465" s="164"/>
      <c r="D465" s="164"/>
      <c r="E465" s="164"/>
      <c r="F465" s="164"/>
      <c r="G465" s="164"/>
      <c r="H465" s="164"/>
      <c r="I465" s="164"/>
      <c r="J465" s="164"/>
      <c r="K465" s="164"/>
      <c r="L465" s="164"/>
      <c r="M465" s="164"/>
      <c r="N465" s="164"/>
      <c r="O465" s="164"/>
      <c r="P465" s="164"/>
      <c r="Q465" s="164"/>
      <c r="R465" s="164"/>
      <c r="S465" s="164"/>
      <c r="T465" s="164"/>
      <c r="U465" s="164"/>
      <c r="V465" s="164"/>
      <c r="W465" s="164"/>
      <c r="X465" s="164"/>
      <c r="Y465" s="164"/>
      <c r="Z465" s="164"/>
      <c r="AA465" s="164"/>
      <c r="AB465" s="164"/>
      <c r="AC465" s="164"/>
      <c r="AD465" s="164"/>
      <c r="AE465" s="164"/>
      <c r="AF465" s="164"/>
      <c r="AG465" s="164"/>
      <c r="AH465" s="164"/>
      <c r="AI465" s="164"/>
      <c r="AJ465" s="164"/>
      <c r="AK465" s="164"/>
      <c r="AL465" s="164"/>
      <c r="AM465" s="164"/>
      <c r="AN465" s="164"/>
      <c r="AO465" s="164"/>
      <c r="AP465" s="164"/>
      <c r="AQ465" s="164"/>
      <c r="AR465" s="164"/>
      <c r="AS465" s="164"/>
    </row>
    <row r="466" ht="15.75" customHeight="1">
      <c r="A466" s="164"/>
      <c r="B466" s="250"/>
      <c r="C466" s="164"/>
      <c r="D466" s="164"/>
      <c r="E466" s="164"/>
      <c r="F466" s="164"/>
      <c r="G466" s="164"/>
      <c r="H466" s="164"/>
      <c r="I466" s="164"/>
      <c r="J466" s="164"/>
      <c r="K466" s="164"/>
      <c r="L466" s="164"/>
      <c r="M466" s="164"/>
      <c r="N466" s="164"/>
      <c r="O466" s="164"/>
      <c r="P466" s="164"/>
      <c r="Q466" s="164"/>
      <c r="R466" s="164"/>
      <c r="S466" s="164"/>
      <c r="T466" s="164"/>
      <c r="U466" s="164"/>
      <c r="V466" s="164"/>
      <c r="W466" s="164"/>
      <c r="X466" s="164"/>
      <c r="Y466" s="164"/>
      <c r="Z466" s="164"/>
      <c r="AA466" s="164"/>
      <c r="AB466" s="164"/>
      <c r="AC466" s="164"/>
      <c r="AD466" s="164"/>
      <c r="AE466" s="164"/>
      <c r="AF466" s="164"/>
      <c r="AG466" s="164"/>
      <c r="AH466" s="164"/>
      <c r="AI466" s="164"/>
      <c r="AJ466" s="164"/>
      <c r="AK466" s="164"/>
      <c r="AL466" s="164"/>
      <c r="AM466" s="164"/>
      <c r="AN466" s="164"/>
      <c r="AO466" s="164"/>
      <c r="AP466" s="164"/>
      <c r="AQ466" s="164"/>
      <c r="AR466" s="164"/>
      <c r="AS466" s="164"/>
    </row>
    <row r="467" ht="15.75" customHeight="1">
      <c r="A467" s="164"/>
      <c r="B467" s="250"/>
      <c r="C467" s="164"/>
      <c r="D467" s="164"/>
      <c r="E467" s="164"/>
      <c r="F467" s="164"/>
      <c r="G467" s="164"/>
      <c r="H467" s="164"/>
      <c r="I467" s="164"/>
      <c r="J467" s="164"/>
      <c r="K467" s="164"/>
      <c r="L467" s="164"/>
      <c r="M467" s="164"/>
      <c r="N467" s="164"/>
      <c r="O467" s="164"/>
      <c r="P467" s="164"/>
      <c r="Q467" s="164"/>
      <c r="R467" s="164"/>
      <c r="S467" s="164"/>
      <c r="T467" s="164"/>
      <c r="U467" s="164"/>
      <c r="V467" s="164"/>
      <c r="W467" s="164"/>
      <c r="X467" s="164"/>
      <c r="Y467" s="164"/>
      <c r="Z467" s="164"/>
      <c r="AA467" s="164"/>
      <c r="AB467" s="164"/>
      <c r="AC467" s="164"/>
      <c r="AD467" s="164"/>
      <c r="AE467" s="164"/>
      <c r="AF467" s="164"/>
      <c r="AG467" s="164"/>
      <c r="AH467" s="164"/>
      <c r="AI467" s="164"/>
      <c r="AJ467" s="164"/>
      <c r="AK467" s="164"/>
      <c r="AL467" s="164"/>
      <c r="AM467" s="164"/>
      <c r="AN467" s="164"/>
      <c r="AO467" s="164"/>
      <c r="AP467" s="164"/>
      <c r="AQ467" s="164"/>
      <c r="AR467" s="164"/>
      <c r="AS467" s="164"/>
    </row>
    <row r="468" ht="15.75" customHeight="1">
      <c r="A468" s="164"/>
      <c r="B468" s="250"/>
      <c r="C468" s="164"/>
      <c r="D468" s="164"/>
      <c r="E468" s="164"/>
      <c r="F468" s="164"/>
      <c r="G468" s="164"/>
      <c r="H468" s="164"/>
      <c r="I468" s="164"/>
      <c r="J468" s="164"/>
      <c r="K468" s="164"/>
      <c r="L468" s="164"/>
      <c r="M468" s="164"/>
      <c r="N468" s="164"/>
      <c r="O468" s="164"/>
      <c r="P468" s="164"/>
      <c r="Q468" s="164"/>
      <c r="R468" s="164"/>
      <c r="S468" s="164"/>
      <c r="T468" s="164"/>
      <c r="U468" s="164"/>
      <c r="V468" s="164"/>
      <c r="W468" s="164"/>
      <c r="X468" s="164"/>
      <c r="Y468" s="164"/>
      <c r="Z468" s="164"/>
      <c r="AA468" s="164"/>
      <c r="AB468" s="164"/>
      <c r="AC468" s="164"/>
      <c r="AD468" s="164"/>
      <c r="AE468" s="164"/>
      <c r="AF468" s="164"/>
      <c r="AG468" s="164"/>
      <c r="AH468" s="164"/>
      <c r="AI468" s="164"/>
      <c r="AJ468" s="164"/>
      <c r="AK468" s="164"/>
      <c r="AL468" s="164"/>
      <c r="AM468" s="164"/>
      <c r="AN468" s="164"/>
      <c r="AO468" s="164"/>
      <c r="AP468" s="164"/>
      <c r="AQ468" s="164"/>
      <c r="AR468" s="164"/>
      <c r="AS468" s="164"/>
    </row>
    <row r="469" ht="15.75" customHeight="1">
      <c r="A469" s="164"/>
      <c r="B469" s="250"/>
      <c r="C469" s="164"/>
      <c r="D469" s="164"/>
      <c r="E469" s="164"/>
      <c r="F469" s="164"/>
      <c r="G469" s="164"/>
      <c r="H469" s="164"/>
      <c r="I469" s="164"/>
      <c r="J469" s="164"/>
      <c r="K469" s="164"/>
      <c r="L469" s="164"/>
      <c r="M469" s="164"/>
      <c r="N469" s="164"/>
      <c r="O469" s="164"/>
      <c r="P469" s="164"/>
      <c r="Q469" s="164"/>
      <c r="R469" s="164"/>
      <c r="S469" s="164"/>
      <c r="T469" s="164"/>
      <c r="U469" s="164"/>
      <c r="V469" s="164"/>
      <c r="W469" s="164"/>
      <c r="X469" s="164"/>
      <c r="Y469" s="164"/>
      <c r="Z469" s="164"/>
      <c r="AA469" s="164"/>
      <c r="AB469" s="164"/>
      <c r="AC469" s="164"/>
      <c r="AD469" s="164"/>
      <c r="AE469" s="164"/>
      <c r="AF469" s="164"/>
      <c r="AG469" s="164"/>
      <c r="AH469" s="164"/>
      <c r="AI469" s="164"/>
      <c r="AJ469" s="164"/>
      <c r="AK469" s="164"/>
      <c r="AL469" s="164"/>
      <c r="AM469" s="164"/>
      <c r="AN469" s="164"/>
      <c r="AO469" s="164"/>
      <c r="AP469" s="164"/>
      <c r="AQ469" s="164"/>
      <c r="AR469" s="164"/>
      <c r="AS469" s="164"/>
    </row>
    <row r="470" ht="15.75" customHeight="1">
      <c r="A470" s="164"/>
      <c r="B470" s="250"/>
      <c r="C470" s="164"/>
      <c r="D470" s="164"/>
      <c r="E470" s="164"/>
      <c r="F470" s="164"/>
      <c r="G470" s="164"/>
      <c r="H470" s="164"/>
      <c r="I470" s="164"/>
      <c r="J470" s="164"/>
      <c r="K470" s="164"/>
      <c r="L470" s="164"/>
      <c r="M470" s="164"/>
      <c r="N470" s="164"/>
      <c r="O470" s="164"/>
      <c r="P470" s="164"/>
      <c r="Q470" s="164"/>
      <c r="R470" s="164"/>
      <c r="S470" s="164"/>
      <c r="T470" s="164"/>
      <c r="U470" s="164"/>
      <c r="V470" s="164"/>
      <c r="W470" s="164"/>
      <c r="X470" s="164"/>
      <c r="Y470" s="164"/>
      <c r="Z470" s="164"/>
      <c r="AA470" s="164"/>
      <c r="AB470" s="164"/>
      <c r="AC470" s="164"/>
      <c r="AD470" s="164"/>
      <c r="AE470" s="164"/>
      <c r="AF470" s="164"/>
      <c r="AG470" s="164"/>
      <c r="AH470" s="164"/>
      <c r="AI470" s="164"/>
      <c r="AJ470" s="164"/>
      <c r="AK470" s="164"/>
      <c r="AL470" s="164"/>
      <c r="AM470" s="164"/>
      <c r="AN470" s="164"/>
      <c r="AO470" s="164"/>
      <c r="AP470" s="164"/>
      <c r="AQ470" s="164"/>
      <c r="AR470" s="164"/>
      <c r="AS470" s="164"/>
    </row>
    <row r="471" ht="15.75" customHeight="1">
      <c r="A471" s="164"/>
      <c r="B471" s="250"/>
      <c r="C471" s="164"/>
      <c r="D471" s="164"/>
      <c r="E471" s="164"/>
      <c r="F471" s="164"/>
      <c r="G471" s="164"/>
      <c r="H471" s="164"/>
      <c r="I471" s="164"/>
      <c r="J471" s="164"/>
      <c r="K471" s="164"/>
      <c r="L471" s="164"/>
      <c r="M471" s="164"/>
      <c r="N471" s="164"/>
      <c r="O471" s="164"/>
      <c r="P471" s="164"/>
      <c r="Q471" s="164"/>
      <c r="R471" s="164"/>
      <c r="S471" s="164"/>
      <c r="T471" s="164"/>
      <c r="U471" s="164"/>
      <c r="V471" s="164"/>
      <c r="W471" s="164"/>
      <c r="X471" s="164"/>
      <c r="Y471" s="164"/>
      <c r="Z471" s="164"/>
      <c r="AA471" s="164"/>
      <c r="AB471" s="164"/>
      <c r="AC471" s="164"/>
      <c r="AD471" s="164"/>
      <c r="AE471" s="164"/>
      <c r="AF471" s="164"/>
      <c r="AG471" s="164"/>
      <c r="AH471" s="164"/>
      <c r="AI471" s="164"/>
      <c r="AJ471" s="164"/>
      <c r="AK471" s="164"/>
      <c r="AL471" s="164"/>
      <c r="AM471" s="164"/>
      <c r="AN471" s="164"/>
      <c r="AO471" s="164"/>
      <c r="AP471" s="164"/>
      <c r="AQ471" s="164"/>
      <c r="AR471" s="164"/>
      <c r="AS471" s="164"/>
    </row>
    <row r="472" ht="15.75" customHeight="1">
      <c r="A472" s="164"/>
      <c r="B472" s="250"/>
      <c r="C472" s="164"/>
      <c r="D472" s="164"/>
      <c r="E472" s="164"/>
      <c r="F472" s="164"/>
      <c r="G472" s="164"/>
      <c r="H472" s="164"/>
      <c r="I472" s="164"/>
      <c r="J472" s="164"/>
      <c r="K472" s="164"/>
      <c r="L472" s="164"/>
      <c r="M472" s="164"/>
      <c r="N472" s="164"/>
      <c r="O472" s="164"/>
      <c r="P472" s="164"/>
      <c r="Q472" s="164"/>
      <c r="R472" s="164"/>
      <c r="S472" s="164"/>
      <c r="T472" s="164"/>
      <c r="U472" s="164"/>
      <c r="V472" s="164"/>
      <c r="W472" s="164"/>
      <c r="X472" s="164"/>
      <c r="Y472" s="164"/>
      <c r="Z472" s="164"/>
      <c r="AA472" s="164"/>
      <c r="AB472" s="164"/>
      <c r="AC472" s="164"/>
      <c r="AD472" s="164"/>
      <c r="AE472" s="164"/>
      <c r="AF472" s="164"/>
      <c r="AG472" s="164"/>
      <c r="AH472" s="164"/>
      <c r="AI472" s="164"/>
      <c r="AJ472" s="164"/>
      <c r="AK472" s="164"/>
      <c r="AL472" s="164"/>
      <c r="AM472" s="164"/>
      <c r="AN472" s="164"/>
      <c r="AO472" s="164"/>
      <c r="AP472" s="164"/>
      <c r="AQ472" s="164"/>
      <c r="AR472" s="164"/>
      <c r="AS472" s="164"/>
    </row>
    <row r="473" ht="15.75" customHeight="1">
      <c r="A473" s="164"/>
      <c r="B473" s="250"/>
      <c r="C473" s="164"/>
      <c r="D473" s="164"/>
      <c r="E473" s="164"/>
      <c r="F473" s="164"/>
      <c r="G473" s="164"/>
      <c r="H473" s="164"/>
      <c r="I473" s="164"/>
      <c r="J473" s="164"/>
      <c r="K473" s="164"/>
      <c r="L473" s="164"/>
      <c r="M473" s="164"/>
      <c r="N473" s="164"/>
      <c r="O473" s="164"/>
      <c r="P473" s="164"/>
      <c r="Q473" s="164"/>
      <c r="R473" s="164"/>
      <c r="S473" s="164"/>
      <c r="T473" s="164"/>
      <c r="U473" s="164"/>
      <c r="V473" s="164"/>
      <c r="W473" s="164"/>
      <c r="X473" s="164"/>
      <c r="Y473" s="164"/>
      <c r="Z473" s="164"/>
      <c r="AA473" s="164"/>
      <c r="AB473" s="164"/>
      <c r="AC473" s="164"/>
      <c r="AD473" s="164"/>
      <c r="AE473" s="164"/>
      <c r="AF473" s="164"/>
      <c r="AG473" s="164"/>
      <c r="AH473" s="164"/>
      <c r="AI473" s="164"/>
      <c r="AJ473" s="164"/>
      <c r="AK473" s="164"/>
      <c r="AL473" s="164"/>
      <c r="AM473" s="164"/>
      <c r="AN473" s="164"/>
      <c r="AO473" s="164"/>
      <c r="AP473" s="164"/>
      <c r="AQ473" s="164"/>
      <c r="AR473" s="164"/>
      <c r="AS473" s="164"/>
    </row>
    <row r="474" ht="15.75" customHeight="1">
      <c r="A474" s="164"/>
      <c r="B474" s="250"/>
      <c r="C474" s="164"/>
      <c r="D474" s="164"/>
      <c r="E474" s="164"/>
      <c r="F474" s="164"/>
      <c r="G474" s="164"/>
      <c r="H474" s="164"/>
      <c r="I474" s="164"/>
      <c r="J474" s="164"/>
      <c r="K474" s="164"/>
      <c r="L474" s="164"/>
      <c r="M474" s="164"/>
      <c r="N474" s="164"/>
      <c r="O474" s="164"/>
      <c r="P474" s="164"/>
      <c r="Q474" s="164"/>
      <c r="R474" s="164"/>
      <c r="S474" s="164"/>
      <c r="T474" s="164"/>
      <c r="U474" s="164"/>
      <c r="V474" s="164"/>
      <c r="W474" s="164"/>
      <c r="X474" s="164"/>
      <c r="Y474" s="164"/>
      <c r="Z474" s="164"/>
      <c r="AA474" s="164"/>
      <c r="AB474" s="164"/>
      <c r="AC474" s="164"/>
      <c r="AD474" s="164"/>
      <c r="AE474" s="164"/>
      <c r="AF474" s="164"/>
      <c r="AG474" s="164"/>
      <c r="AH474" s="164"/>
      <c r="AI474" s="164"/>
      <c r="AJ474" s="164"/>
      <c r="AK474" s="164"/>
      <c r="AL474" s="164"/>
      <c r="AM474" s="164"/>
      <c r="AN474" s="164"/>
      <c r="AO474" s="164"/>
      <c r="AP474" s="164"/>
      <c r="AQ474" s="164"/>
      <c r="AR474" s="164"/>
      <c r="AS474" s="164"/>
    </row>
    <row r="475" ht="15.75" customHeight="1">
      <c r="A475" s="164"/>
      <c r="B475" s="250"/>
      <c r="C475" s="164"/>
      <c r="D475" s="164"/>
      <c r="E475" s="164"/>
      <c r="F475" s="164"/>
      <c r="G475" s="164"/>
      <c r="H475" s="164"/>
      <c r="I475" s="164"/>
      <c r="J475" s="164"/>
      <c r="K475" s="164"/>
      <c r="L475" s="164"/>
      <c r="M475" s="164"/>
      <c r="N475" s="164"/>
      <c r="O475" s="164"/>
      <c r="P475" s="164"/>
      <c r="Q475" s="164"/>
      <c r="R475" s="164"/>
      <c r="S475" s="164"/>
      <c r="T475" s="164"/>
      <c r="U475" s="164"/>
      <c r="V475" s="164"/>
      <c r="W475" s="164"/>
      <c r="X475" s="164"/>
      <c r="Y475" s="164"/>
      <c r="Z475" s="164"/>
      <c r="AA475" s="164"/>
      <c r="AB475" s="164"/>
      <c r="AC475" s="164"/>
      <c r="AD475" s="164"/>
      <c r="AE475" s="164"/>
      <c r="AF475" s="164"/>
      <c r="AG475" s="164"/>
      <c r="AH475" s="164"/>
      <c r="AI475" s="164"/>
      <c r="AJ475" s="164"/>
      <c r="AK475" s="164"/>
      <c r="AL475" s="164"/>
      <c r="AM475" s="164"/>
      <c r="AN475" s="164"/>
      <c r="AO475" s="164"/>
      <c r="AP475" s="164"/>
      <c r="AQ475" s="164"/>
      <c r="AR475" s="164"/>
      <c r="AS475" s="164"/>
    </row>
    <row r="476" ht="15.75" customHeight="1">
      <c r="A476" s="164"/>
      <c r="B476" s="250"/>
      <c r="C476" s="164"/>
      <c r="D476" s="164"/>
      <c r="E476" s="164"/>
      <c r="F476" s="164"/>
      <c r="G476" s="164"/>
      <c r="H476" s="164"/>
      <c r="I476" s="164"/>
      <c r="J476" s="164"/>
      <c r="K476" s="164"/>
      <c r="L476" s="164"/>
      <c r="M476" s="164"/>
      <c r="N476" s="164"/>
      <c r="O476" s="164"/>
      <c r="P476" s="164"/>
      <c r="Q476" s="164"/>
      <c r="R476" s="164"/>
      <c r="S476" s="164"/>
      <c r="T476" s="164"/>
      <c r="U476" s="164"/>
      <c r="V476" s="164"/>
      <c r="W476" s="164"/>
      <c r="X476" s="164"/>
      <c r="Y476" s="164"/>
      <c r="Z476" s="164"/>
      <c r="AA476" s="164"/>
      <c r="AB476" s="164"/>
      <c r="AC476" s="164"/>
      <c r="AD476" s="164"/>
      <c r="AE476" s="164"/>
      <c r="AF476" s="164"/>
      <c r="AG476" s="164"/>
      <c r="AH476" s="164"/>
      <c r="AI476" s="164"/>
      <c r="AJ476" s="164"/>
      <c r="AK476" s="164"/>
      <c r="AL476" s="164"/>
      <c r="AM476" s="164"/>
      <c r="AN476" s="164"/>
      <c r="AO476" s="164"/>
      <c r="AP476" s="164"/>
      <c r="AQ476" s="164"/>
      <c r="AR476" s="164"/>
      <c r="AS476" s="164"/>
    </row>
    <row r="477" ht="15.75" customHeight="1">
      <c r="A477" s="164"/>
      <c r="B477" s="250"/>
      <c r="C477" s="164"/>
      <c r="D477" s="164"/>
      <c r="E477" s="164"/>
      <c r="F477" s="164"/>
      <c r="G477" s="164"/>
      <c r="H477" s="164"/>
      <c r="I477" s="164"/>
      <c r="J477" s="164"/>
      <c r="K477" s="164"/>
      <c r="L477" s="164"/>
      <c r="M477" s="164"/>
      <c r="N477" s="164"/>
      <c r="O477" s="164"/>
      <c r="P477" s="164"/>
      <c r="Q477" s="164"/>
      <c r="R477" s="164"/>
      <c r="S477" s="164"/>
      <c r="T477" s="164"/>
      <c r="U477" s="164"/>
      <c r="V477" s="164"/>
      <c r="W477" s="164"/>
      <c r="X477" s="164"/>
      <c r="Y477" s="164"/>
      <c r="Z477" s="164"/>
      <c r="AA477" s="164"/>
      <c r="AB477" s="164"/>
      <c r="AC477" s="164"/>
      <c r="AD477" s="164"/>
      <c r="AE477" s="164"/>
      <c r="AF477" s="164"/>
      <c r="AG477" s="164"/>
      <c r="AH477" s="164"/>
      <c r="AI477" s="164"/>
      <c r="AJ477" s="164"/>
      <c r="AK477" s="164"/>
      <c r="AL477" s="164"/>
      <c r="AM477" s="164"/>
      <c r="AN477" s="164"/>
      <c r="AO477" s="164"/>
      <c r="AP477" s="164"/>
      <c r="AQ477" s="164"/>
      <c r="AR477" s="164"/>
      <c r="AS477" s="164"/>
    </row>
    <row r="478" ht="15.75" customHeight="1">
      <c r="A478" s="164"/>
      <c r="B478" s="250"/>
      <c r="C478" s="164"/>
      <c r="D478" s="164"/>
      <c r="E478" s="164"/>
      <c r="F478" s="164"/>
      <c r="G478" s="164"/>
      <c r="H478" s="164"/>
      <c r="I478" s="164"/>
      <c r="J478" s="164"/>
      <c r="K478" s="164"/>
      <c r="L478" s="164"/>
      <c r="M478" s="164"/>
      <c r="N478" s="164"/>
      <c r="O478" s="164"/>
      <c r="P478" s="164"/>
      <c r="Q478" s="164"/>
      <c r="R478" s="164"/>
      <c r="S478" s="164"/>
      <c r="T478" s="164"/>
      <c r="U478" s="164"/>
      <c r="V478" s="164"/>
      <c r="W478" s="164"/>
      <c r="X478" s="164"/>
      <c r="Y478" s="164"/>
      <c r="Z478" s="164"/>
      <c r="AA478" s="164"/>
      <c r="AB478" s="164"/>
      <c r="AC478" s="164"/>
      <c r="AD478" s="164"/>
      <c r="AE478" s="164"/>
      <c r="AF478" s="164"/>
      <c r="AG478" s="164"/>
      <c r="AH478" s="164"/>
      <c r="AI478" s="164"/>
      <c r="AJ478" s="164"/>
      <c r="AK478" s="164"/>
      <c r="AL478" s="164"/>
      <c r="AM478" s="164"/>
      <c r="AN478" s="164"/>
      <c r="AO478" s="164"/>
      <c r="AP478" s="164"/>
      <c r="AQ478" s="164"/>
      <c r="AR478" s="164"/>
      <c r="AS478" s="164"/>
    </row>
    <row r="479" ht="15.75" customHeight="1">
      <c r="A479" s="164"/>
      <c r="B479" s="250"/>
      <c r="C479" s="164"/>
      <c r="D479" s="164"/>
      <c r="E479" s="164"/>
      <c r="F479" s="164"/>
      <c r="G479" s="164"/>
      <c r="H479" s="164"/>
      <c r="I479" s="164"/>
      <c r="J479" s="164"/>
      <c r="K479" s="164"/>
      <c r="L479" s="164"/>
      <c r="M479" s="164"/>
      <c r="N479" s="164"/>
      <c r="O479" s="164"/>
      <c r="P479" s="164"/>
      <c r="Q479" s="164"/>
      <c r="R479" s="164"/>
      <c r="S479" s="164"/>
      <c r="T479" s="164"/>
      <c r="U479" s="164"/>
      <c r="V479" s="164"/>
      <c r="W479" s="164"/>
      <c r="X479" s="164"/>
      <c r="Y479" s="164"/>
      <c r="Z479" s="164"/>
      <c r="AA479" s="164"/>
      <c r="AB479" s="164"/>
      <c r="AC479" s="164"/>
      <c r="AD479" s="164"/>
      <c r="AE479" s="164"/>
      <c r="AF479" s="164"/>
      <c r="AG479" s="164"/>
      <c r="AH479" s="164"/>
      <c r="AI479" s="164"/>
      <c r="AJ479" s="164"/>
      <c r="AK479" s="164"/>
      <c r="AL479" s="164"/>
      <c r="AM479" s="164"/>
      <c r="AN479" s="164"/>
      <c r="AO479" s="164"/>
      <c r="AP479" s="164"/>
      <c r="AQ479" s="164"/>
      <c r="AR479" s="164"/>
      <c r="AS479" s="164"/>
    </row>
    <row r="480" ht="15.75" customHeight="1">
      <c r="A480" s="164"/>
      <c r="B480" s="250"/>
      <c r="C480" s="164"/>
      <c r="D480" s="164"/>
      <c r="E480" s="164"/>
      <c r="F480" s="164"/>
      <c r="G480" s="164"/>
      <c r="H480" s="164"/>
      <c r="I480" s="164"/>
      <c r="J480" s="164"/>
      <c r="K480" s="164"/>
      <c r="L480" s="164"/>
      <c r="M480" s="164"/>
      <c r="N480" s="164"/>
      <c r="O480" s="164"/>
      <c r="P480" s="164"/>
      <c r="Q480" s="164"/>
      <c r="R480" s="164"/>
      <c r="S480" s="164"/>
      <c r="T480" s="164"/>
      <c r="U480" s="164"/>
      <c r="V480" s="164"/>
      <c r="W480" s="164"/>
      <c r="X480" s="164"/>
      <c r="Y480" s="164"/>
      <c r="Z480" s="164"/>
      <c r="AA480" s="164"/>
      <c r="AB480" s="164"/>
      <c r="AC480" s="164"/>
      <c r="AD480" s="164"/>
      <c r="AE480" s="164"/>
      <c r="AF480" s="164"/>
      <c r="AG480" s="164"/>
      <c r="AH480" s="164"/>
      <c r="AI480" s="164"/>
      <c r="AJ480" s="164"/>
      <c r="AK480" s="164"/>
      <c r="AL480" s="164"/>
      <c r="AM480" s="164"/>
      <c r="AN480" s="164"/>
      <c r="AO480" s="164"/>
      <c r="AP480" s="164"/>
      <c r="AQ480" s="164"/>
      <c r="AR480" s="164"/>
      <c r="AS480" s="164"/>
    </row>
    <row r="481" ht="15.75" customHeight="1">
      <c r="A481" s="164"/>
      <c r="B481" s="250"/>
      <c r="C481" s="164"/>
      <c r="D481" s="164"/>
      <c r="E481" s="164"/>
      <c r="F481" s="164"/>
      <c r="G481" s="164"/>
      <c r="H481" s="164"/>
      <c r="I481" s="164"/>
      <c r="J481" s="164"/>
      <c r="K481" s="164"/>
      <c r="L481" s="164"/>
      <c r="M481" s="164"/>
      <c r="N481" s="164"/>
      <c r="O481" s="164"/>
      <c r="P481" s="164"/>
      <c r="Q481" s="164"/>
      <c r="R481" s="164"/>
      <c r="S481" s="164"/>
      <c r="T481" s="164"/>
      <c r="U481" s="164"/>
      <c r="V481" s="164"/>
      <c r="W481" s="164"/>
      <c r="X481" s="164"/>
      <c r="Y481" s="164"/>
      <c r="Z481" s="164"/>
      <c r="AA481" s="164"/>
      <c r="AB481" s="164"/>
      <c r="AC481" s="164"/>
      <c r="AD481" s="164"/>
      <c r="AE481" s="164"/>
      <c r="AF481" s="164"/>
      <c r="AG481" s="164"/>
      <c r="AH481" s="164"/>
      <c r="AI481" s="164"/>
      <c r="AJ481" s="164"/>
      <c r="AK481" s="164"/>
      <c r="AL481" s="164"/>
      <c r="AM481" s="164"/>
      <c r="AN481" s="164"/>
      <c r="AO481" s="164"/>
      <c r="AP481" s="164"/>
      <c r="AQ481" s="164"/>
      <c r="AR481" s="164"/>
      <c r="AS481" s="164"/>
    </row>
    <row r="482" ht="15.75" customHeight="1">
      <c r="A482" s="164"/>
      <c r="B482" s="250"/>
      <c r="C482" s="164"/>
      <c r="D482" s="164"/>
      <c r="E482" s="164"/>
      <c r="F482" s="164"/>
      <c r="G482" s="164"/>
      <c r="H482" s="164"/>
      <c r="I482" s="164"/>
      <c r="J482" s="164"/>
      <c r="K482" s="164"/>
      <c r="L482" s="164"/>
      <c r="M482" s="164"/>
      <c r="N482" s="164"/>
      <c r="O482" s="164"/>
      <c r="P482" s="164"/>
      <c r="Q482" s="164"/>
      <c r="R482" s="164"/>
      <c r="S482" s="164"/>
      <c r="T482" s="164"/>
      <c r="U482" s="164"/>
      <c r="V482" s="164"/>
      <c r="W482" s="164"/>
      <c r="X482" s="164"/>
      <c r="Y482" s="164"/>
      <c r="Z482" s="164"/>
      <c r="AA482" s="164"/>
      <c r="AB482" s="164"/>
      <c r="AC482" s="164"/>
      <c r="AD482" s="164"/>
      <c r="AE482" s="164"/>
      <c r="AF482" s="164"/>
      <c r="AG482" s="164"/>
      <c r="AH482" s="164"/>
      <c r="AI482" s="164"/>
      <c r="AJ482" s="164"/>
      <c r="AK482" s="164"/>
      <c r="AL482" s="164"/>
      <c r="AM482" s="164"/>
      <c r="AN482" s="164"/>
      <c r="AO482" s="164"/>
      <c r="AP482" s="164"/>
      <c r="AQ482" s="164"/>
      <c r="AR482" s="164"/>
      <c r="AS482" s="164"/>
    </row>
    <row r="483" ht="15.75" customHeight="1">
      <c r="A483" s="164"/>
      <c r="B483" s="250"/>
      <c r="C483" s="164"/>
      <c r="D483" s="164"/>
      <c r="E483" s="164"/>
      <c r="F483" s="164"/>
      <c r="G483" s="164"/>
      <c r="H483" s="164"/>
      <c r="I483" s="164"/>
      <c r="J483" s="164"/>
      <c r="K483" s="164"/>
      <c r="L483" s="164"/>
      <c r="M483" s="164"/>
      <c r="N483" s="164"/>
      <c r="O483" s="164"/>
      <c r="P483" s="164"/>
      <c r="Q483" s="164"/>
      <c r="R483" s="164"/>
      <c r="S483" s="164"/>
      <c r="T483" s="164"/>
      <c r="U483" s="164"/>
      <c r="V483" s="164"/>
      <c r="W483" s="164"/>
      <c r="X483" s="164"/>
      <c r="Y483" s="164"/>
      <c r="Z483" s="164"/>
      <c r="AA483" s="164"/>
      <c r="AB483" s="164"/>
      <c r="AC483" s="164"/>
      <c r="AD483" s="164"/>
      <c r="AE483" s="164"/>
      <c r="AF483" s="164"/>
      <c r="AG483" s="164"/>
      <c r="AH483" s="164"/>
      <c r="AI483" s="164"/>
      <c r="AJ483" s="164"/>
      <c r="AK483" s="164"/>
      <c r="AL483" s="164"/>
      <c r="AM483" s="164"/>
      <c r="AN483" s="164"/>
      <c r="AO483" s="164"/>
      <c r="AP483" s="164"/>
      <c r="AQ483" s="164"/>
      <c r="AR483" s="164"/>
      <c r="AS483" s="164"/>
    </row>
    <row r="484" ht="15.75" customHeight="1">
      <c r="A484" s="164"/>
      <c r="B484" s="250"/>
      <c r="C484" s="164"/>
      <c r="D484" s="164"/>
      <c r="E484" s="164"/>
      <c r="F484" s="164"/>
      <c r="G484" s="164"/>
      <c r="H484" s="164"/>
      <c r="I484" s="164"/>
      <c r="J484" s="164"/>
      <c r="K484" s="164"/>
      <c r="L484" s="164"/>
      <c r="M484" s="164"/>
      <c r="N484" s="164"/>
      <c r="O484" s="164"/>
      <c r="P484" s="164"/>
      <c r="Q484" s="164"/>
      <c r="R484" s="164"/>
      <c r="S484" s="164"/>
      <c r="T484" s="164"/>
      <c r="U484" s="164"/>
      <c r="V484" s="164"/>
      <c r="W484" s="164"/>
      <c r="X484" s="164"/>
      <c r="Y484" s="164"/>
      <c r="Z484" s="164"/>
      <c r="AA484" s="164"/>
      <c r="AB484" s="164"/>
      <c r="AC484" s="164"/>
      <c r="AD484" s="164"/>
      <c r="AE484" s="164"/>
      <c r="AF484" s="164"/>
      <c r="AG484" s="164"/>
      <c r="AH484" s="164"/>
      <c r="AI484" s="164"/>
      <c r="AJ484" s="164"/>
      <c r="AK484" s="164"/>
      <c r="AL484" s="164"/>
      <c r="AM484" s="164"/>
      <c r="AN484" s="164"/>
      <c r="AO484" s="164"/>
      <c r="AP484" s="164"/>
      <c r="AQ484" s="164"/>
      <c r="AR484" s="164"/>
      <c r="AS484" s="164"/>
    </row>
    <row r="485" ht="15.75" customHeight="1">
      <c r="A485" s="164"/>
      <c r="B485" s="250"/>
      <c r="C485" s="164"/>
      <c r="D485" s="164"/>
      <c r="E485" s="164"/>
      <c r="F485" s="164"/>
      <c r="G485" s="164"/>
      <c r="H485" s="164"/>
      <c r="I485" s="164"/>
      <c r="J485" s="164"/>
      <c r="K485" s="164"/>
      <c r="L485" s="164"/>
      <c r="M485" s="164"/>
      <c r="N485" s="164"/>
      <c r="O485" s="164"/>
      <c r="P485" s="164"/>
      <c r="Q485" s="164"/>
      <c r="R485" s="164"/>
      <c r="S485" s="164"/>
      <c r="T485" s="164"/>
      <c r="U485" s="164"/>
      <c r="V485" s="164"/>
      <c r="W485" s="164"/>
      <c r="X485" s="164"/>
      <c r="Y485" s="164"/>
      <c r="Z485" s="164"/>
      <c r="AA485" s="164"/>
      <c r="AB485" s="164"/>
      <c r="AC485" s="164"/>
      <c r="AD485" s="164"/>
      <c r="AE485" s="164"/>
      <c r="AF485" s="164"/>
      <c r="AG485" s="164"/>
      <c r="AH485" s="164"/>
      <c r="AI485" s="164"/>
      <c r="AJ485" s="164"/>
      <c r="AK485" s="164"/>
      <c r="AL485" s="164"/>
      <c r="AM485" s="164"/>
      <c r="AN485" s="164"/>
      <c r="AO485" s="164"/>
      <c r="AP485" s="164"/>
      <c r="AQ485" s="164"/>
      <c r="AR485" s="164"/>
      <c r="AS485" s="164"/>
    </row>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O2:P2"/>
    <mergeCell ref="Q2:R2"/>
    <mergeCell ref="S2:T2"/>
    <mergeCell ref="U2:V2"/>
    <mergeCell ref="W2:X2"/>
    <mergeCell ref="A1:B2"/>
    <mergeCell ref="C2:D2"/>
    <mergeCell ref="E2:F2"/>
    <mergeCell ref="G2:H2"/>
    <mergeCell ref="I2:J2"/>
    <mergeCell ref="K2:L2"/>
    <mergeCell ref="M2:N2"/>
    <mergeCell ref="Q181:R181"/>
    <mergeCell ref="S181:T181"/>
    <mergeCell ref="U181:V181"/>
    <mergeCell ref="W181:X181"/>
    <mergeCell ref="C181:D181"/>
    <mergeCell ref="E181:F181"/>
    <mergeCell ref="G181:H181"/>
    <mergeCell ref="I181:J181"/>
    <mergeCell ref="K181:L181"/>
    <mergeCell ref="M181:N181"/>
    <mergeCell ref="O181:P181"/>
  </mergeCells>
  <printOptions gridLines="1"/>
  <pageMargins bottom="0.75" footer="0.0" header="0.0" left="0.7" right="0.7" top="0.75"/>
  <pageSetup fitToHeight="0" cellComments="atEnd"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2" width="9.0"/>
    <col customWidth="1" min="3" max="3" width="9.44"/>
    <col customWidth="1" min="4" max="4" width="26.78"/>
    <col customWidth="1" min="5" max="5" width="17.44"/>
    <col customWidth="1" min="6" max="6" width="12.44"/>
    <col customWidth="1" min="7" max="7" width="9.44"/>
    <col customWidth="1" min="8" max="8" width="9.78"/>
    <col customWidth="1" min="9" max="9" width="12.0"/>
    <col customWidth="1" min="10" max="10" width="12.44"/>
    <col customWidth="1" min="11" max="11" width="9.44"/>
    <col customWidth="1" min="12" max="12" width="9.78"/>
    <col customWidth="1" min="13" max="13" width="12.0"/>
    <col customWidth="1" min="14" max="14" width="12.44"/>
    <col customWidth="1" min="15" max="15" width="9.44"/>
    <col customWidth="1" min="16" max="16" width="9.78"/>
    <col customWidth="1" min="17" max="21" width="12.0"/>
    <col customWidth="1" min="22" max="22" width="1.33"/>
    <col customWidth="1" min="23" max="41" width="9.0"/>
  </cols>
  <sheetData>
    <row r="1" ht="15.0" customHeight="1">
      <c r="A1" s="251"/>
      <c r="B1" s="252"/>
      <c r="C1" s="253" t="s">
        <v>919</v>
      </c>
      <c r="D1" s="254"/>
      <c r="E1" s="255"/>
      <c r="F1" s="253" t="s">
        <v>920</v>
      </c>
      <c r="G1" s="256"/>
      <c r="H1" s="256"/>
      <c r="I1" s="254"/>
      <c r="J1" s="253" t="s">
        <v>921</v>
      </c>
      <c r="K1" s="256"/>
      <c r="L1" s="256"/>
      <c r="M1" s="254"/>
      <c r="N1" s="253" t="s">
        <v>922</v>
      </c>
      <c r="O1" s="256"/>
      <c r="P1" s="256"/>
      <c r="Q1" s="254"/>
      <c r="R1" s="253" t="s">
        <v>923</v>
      </c>
      <c r="S1" s="256"/>
      <c r="T1" s="256"/>
      <c r="U1" s="254"/>
      <c r="V1" s="257"/>
      <c r="W1" s="258"/>
      <c r="X1" s="258"/>
      <c r="Y1" s="258"/>
      <c r="Z1" s="259"/>
      <c r="AA1" s="3"/>
      <c r="AB1" s="258"/>
      <c r="AC1" s="258"/>
      <c r="AD1" s="258"/>
      <c r="AE1" s="258"/>
      <c r="AF1" s="258"/>
      <c r="AG1" s="258"/>
      <c r="AH1" s="258"/>
      <c r="AI1" s="258"/>
      <c r="AJ1" s="258"/>
      <c r="AK1" s="258"/>
      <c r="AL1" s="258"/>
      <c r="AM1" s="258"/>
      <c r="AN1" s="258"/>
      <c r="AO1" s="258"/>
    </row>
    <row r="2" ht="15.0" customHeight="1">
      <c r="A2" s="251"/>
      <c r="B2" s="260" t="s">
        <v>924</v>
      </c>
      <c r="C2" s="261" t="s">
        <v>925</v>
      </c>
      <c r="D2" s="261" t="s">
        <v>926</v>
      </c>
      <c r="E2" s="261" t="s">
        <v>927</v>
      </c>
      <c r="F2" s="262" t="s">
        <v>928</v>
      </c>
      <c r="G2" s="262" t="s">
        <v>929</v>
      </c>
      <c r="H2" s="262" t="s">
        <v>930</v>
      </c>
      <c r="I2" s="262" t="s">
        <v>931</v>
      </c>
      <c r="J2" s="262" t="s">
        <v>928</v>
      </c>
      <c r="K2" s="262" t="s">
        <v>929</v>
      </c>
      <c r="L2" s="262" t="s">
        <v>930</v>
      </c>
      <c r="M2" s="262" t="s">
        <v>931</v>
      </c>
      <c r="N2" s="262" t="s">
        <v>928</v>
      </c>
      <c r="O2" s="262" t="s">
        <v>929</v>
      </c>
      <c r="P2" s="262" t="s">
        <v>930</v>
      </c>
      <c r="Q2" s="262" t="s">
        <v>931</v>
      </c>
      <c r="R2" s="262" t="s">
        <v>928</v>
      </c>
      <c r="S2" s="262" t="s">
        <v>929</v>
      </c>
      <c r="T2" s="262" t="s">
        <v>930</v>
      </c>
      <c r="U2" s="262" t="s">
        <v>931</v>
      </c>
      <c r="V2" s="251"/>
      <c r="W2" s="258"/>
      <c r="X2" s="258"/>
      <c r="Y2" s="258"/>
      <c r="Z2" s="258"/>
      <c r="AA2" s="258"/>
      <c r="AB2" s="258"/>
      <c r="AC2" s="258"/>
      <c r="AD2" s="258"/>
      <c r="AE2" s="258"/>
      <c r="AF2" s="258"/>
      <c r="AG2" s="258"/>
      <c r="AH2" s="258"/>
      <c r="AI2" s="258"/>
      <c r="AJ2" s="258"/>
      <c r="AK2" s="258"/>
      <c r="AL2" s="258"/>
      <c r="AM2" s="258"/>
      <c r="AN2" s="258"/>
      <c r="AO2" s="258"/>
    </row>
    <row r="3" ht="15.0" customHeight="1">
      <c r="A3" s="251"/>
      <c r="B3" s="263"/>
      <c r="C3" s="264" t="s">
        <v>932</v>
      </c>
      <c r="D3" s="265" t="s">
        <v>933</v>
      </c>
      <c r="E3" s="265" t="s">
        <v>934</v>
      </c>
      <c r="F3" s="266" t="s">
        <v>935</v>
      </c>
      <c r="G3" s="267" t="s">
        <v>936</v>
      </c>
      <c r="H3" s="268" t="s">
        <v>937</v>
      </c>
      <c r="I3" s="269" t="s">
        <v>938</v>
      </c>
      <c r="J3" s="270" t="s">
        <v>935</v>
      </c>
      <c r="K3" s="271" t="s">
        <v>936</v>
      </c>
      <c r="L3" s="272" t="s">
        <v>937</v>
      </c>
      <c r="M3" s="273" t="s">
        <v>938</v>
      </c>
      <c r="N3" s="266" t="s">
        <v>935</v>
      </c>
      <c r="O3" s="267" t="s">
        <v>936</v>
      </c>
      <c r="P3" s="268" t="s">
        <v>937</v>
      </c>
      <c r="Q3" s="269" t="s">
        <v>938</v>
      </c>
      <c r="R3" s="266" t="s">
        <v>935</v>
      </c>
      <c r="S3" s="267" t="s">
        <v>936</v>
      </c>
      <c r="T3" s="268" t="s">
        <v>937</v>
      </c>
      <c r="U3" s="269" t="s">
        <v>938</v>
      </c>
      <c r="V3" s="251"/>
      <c r="W3" s="258"/>
      <c r="X3" s="258"/>
      <c r="Y3" s="258"/>
      <c r="Z3" s="258"/>
      <c r="AA3" s="258"/>
      <c r="AB3" s="258"/>
      <c r="AC3" s="258"/>
      <c r="AD3" s="258"/>
      <c r="AE3" s="258"/>
      <c r="AF3" s="258"/>
      <c r="AG3" s="258"/>
      <c r="AH3" s="258"/>
      <c r="AI3" s="258"/>
      <c r="AJ3" s="258"/>
      <c r="AK3" s="258"/>
      <c r="AL3" s="258"/>
      <c r="AM3" s="258"/>
      <c r="AN3" s="258"/>
      <c r="AO3" s="258"/>
    </row>
    <row r="4" ht="15.0" customHeight="1">
      <c r="A4" s="251"/>
      <c r="B4" s="274" t="s">
        <v>59</v>
      </c>
      <c r="C4" s="275">
        <v>629.165</v>
      </c>
      <c r="D4" s="276">
        <v>503.332</v>
      </c>
      <c r="E4" s="277">
        <v>415.58691756272395</v>
      </c>
      <c r="F4" s="278">
        <v>118.335</v>
      </c>
      <c r="G4" s="279">
        <v>100.165</v>
      </c>
      <c r="H4" s="279">
        <v>80.72999999999999</v>
      </c>
      <c r="I4" s="280">
        <v>58.995</v>
      </c>
      <c r="J4" s="281">
        <v>747.5</v>
      </c>
      <c r="K4" s="282">
        <v>729.3299999999999</v>
      </c>
      <c r="L4" s="282">
        <v>709.895</v>
      </c>
      <c r="M4" s="283">
        <v>688.16</v>
      </c>
      <c r="N4" s="278">
        <v>621.667</v>
      </c>
      <c r="O4" s="279">
        <v>603.497</v>
      </c>
      <c r="P4" s="279">
        <v>584.062</v>
      </c>
      <c r="Q4" s="280">
        <v>562.327</v>
      </c>
      <c r="R4" s="284">
        <f t="shared" ref="R4:R55" si="1">F4+E4</f>
        <v>533.9219176</v>
      </c>
      <c r="S4" s="284">
        <f t="shared" ref="S4:S55" si="2">G4+E4</f>
        <v>515.7519176</v>
      </c>
      <c r="T4" s="284">
        <f t="shared" ref="T4:T55" si="3">H4+E4</f>
        <v>496.3169176</v>
      </c>
      <c r="U4" s="284">
        <f t="shared" ref="U4:U55" si="4">I4+E4</f>
        <v>474.5819176</v>
      </c>
      <c r="V4" s="251"/>
      <c r="W4" s="258"/>
      <c r="X4" s="258"/>
      <c r="Y4" s="258"/>
      <c r="Z4" s="258"/>
      <c r="AA4" s="258"/>
      <c r="AB4" s="258"/>
      <c r="AC4" s="258"/>
      <c r="AD4" s="258"/>
      <c r="AE4" s="258"/>
      <c r="AF4" s="258"/>
      <c r="AG4" s="258"/>
      <c r="AH4" s="258"/>
      <c r="AI4" s="258"/>
      <c r="AJ4" s="258"/>
      <c r="AK4" s="258"/>
      <c r="AL4" s="258"/>
      <c r="AM4" s="258"/>
      <c r="AN4" s="258"/>
      <c r="AO4" s="258"/>
    </row>
    <row r="5" ht="15.0" customHeight="1">
      <c r="A5" s="251"/>
      <c r="B5" s="274" t="s">
        <v>61</v>
      </c>
      <c r="C5" s="275">
        <v>679.995</v>
      </c>
      <c r="D5" s="276">
        <v>543.996</v>
      </c>
      <c r="E5" s="277">
        <v>452.16845878136195</v>
      </c>
      <c r="F5" s="278">
        <v>148.235</v>
      </c>
      <c r="G5" s="279">
        <v>125.465</v>
      </c>
      <c r="H5" s="279">
        <v>101.2</v>
      </c>
      <c r="I5" s="280">
        <v>73.83</v>
      </c>
      <c r="J5" s="281">
        <v>828.23</v>
      </c>
      <c r="K5" s="282">
        <v>805.46</v>
      </c>
      <c r="L5" s="282">
        <v>781.195</v>
      </c>
      <c r="M5" s="283">
        <v>753.825</v>
      </c>
      <c r="N5" s="278">
        <v>692.231</v>
      </c>
      <c r="O5" s="279">
        <v>669.461</v>
      </c>
      <c r="P5" s="279">
        <v>645.196</v>
      </c>
      <c r="Q5" s="280">
        <v>617.826</v>
      </c>
      <c r="R5" s="284">
        <f t="shared" si="1"/>
        <v>600.4034588</v>
      </c>
      <c r="S5" s="284">
        <f t="shared" si="2"/>
        <v>577.6334588</v>
      </c>
      <c r="T5" s="284">
        <f t="shared" si="3"/>
        <v>553.3684588</v>
      </c>
      <c r="U5" s="284">
        <f t="shared" si="4"/>
        <v>525.9984588</v>
      </c>
      <c r="V5" s="251"/>
      <c r="W5" s="258"/>
      <c r="X5" s="258"/>
      <c r="Y5" s="258"/>
      <c r="Z5" s="258"/>
      <c r="AA5" s="258"/>
      <c r="AB5" s="258"/>
      <c r="AC5" s="258"/>
      <c r="AD5" s="258"/>
      <c r="AE5" s="258"/>
      <c r="AF5" s="258"/>
      <c r="AG5" s="258"/>
      <c r="AH5" s="258"/>
      <c r="AI5" s="258"/>
      <c r="AJ5" s="258"/>
      <c r="AK5" s="258"/>
      <c r="AL5" s="258"/>
      <c r="AM5" s="258"/>
      <c r="AN5" s="258"/>
      <c r="AO5" s="258"/>
    </row>
    <row r="6" ht="15.0" customHeight="1">
      <c r="A6" s="251"/>
      <c r="B6" s="274" t="s">
        <v>63</v>
      </c>
      <c r="C6" s="275">
        <v>730.8249999999999</v>
      </c>
      <c r="D6" s="276">
        <v>584.66</v>
      </c>
      <c r="E6" s="277">
        <v>488.74999999999994</v>
      </c>
      <c r="F6" s="278">
        <v>178.02</v>
      </c>
      <c r="G6" s="279">
        <v>150.765</v>
      </c>
      <c r="H6" s="279">
        <v>121.555</v>
      </c>
      <c r="I6" s="280">
        <v>88.78</v>
      </c>
      <c r="J6" s="281">
        <v>908.8449999999999</v>
      </c>
      <c r="K6" s="282">
        <v>881.5899999999999</v>
      </c>
      <c r="L6" s="282">
        <v>852.3799999999999</v>
      </c>
      <c r="M6" s="283">
        <v>819.6049999999999</v>
      </c>
      <c r="N6" s="278">
        <v>762.68</v>
      </c>
      <c r="O6" s="279">
        <v>735.425</v>
      </c>
      <c r="P6" s="279">
        <v>706.2149999999999</v>
      </c>
      <c r="Q6" s="280">
        <v>673.4399999999999</v>
      </c>
      <c r="R6" s="284">
        <f t="shared" si="1"/>
        <v>666.77</v>
      </c>
      <c r="S6" s="284">
        <f t="shared" si="2"/>
        <v>639.515</v>
      </c>
      <c r="T6" s="284">
        <f t="shared" si="3"/>
        <v>610.305</v>
      </c>
      <c r="U6" s="284">
        <f t="shared" si="4"/>
        <v>577.53</v>
      </c>
      <c r="V6" s="251"/>
      <c r="W6" s="258"/>
      <c r="X6" s="258"/>
      <c r="Y6" s="258"/>
      <c r="Z6" s="258"/>
      <c r="AA6" s="258"/>
      <c r="AB6" s="258"/>
      <c r="AC6" s="258"/>
      <c r="AD6" s="258"/>
      <c r="AE6" s="258"/>
      <c r="AF6" s="258"/>
      <c r="AG6" s="258"/>
      <c r="AH6" s="258"/>
      <c r="AI6" s="258"/>
      <c r="AJ6" s="258"/>
      <c r="AK6" s="258"/>
      <c r="AL6" s="258"/>
      <c r="AM6" s="258"/>
      <c r="AN6" s="258"/>
      <c r="AO6" s="258"/>
    </row>
    <row r="7" ht="15.0" customHeight="1">
      <c r="A7" s="251"/>
      <c r="B7" s="274" t="s">
        <v>579</v>
      </c>
      <c r="C7" s="275">
        <v>1180.4750000000001</v>
      </c>
      <c r="D7" s="276">
        <v>944.3800000000001</v>
      </c>
      <c r="E7" s="277">
        <v>1020.882616487455</v>
      </c>
      <c r="F7" s="278">
        <v>178.02</v>
      </c>
      <c r="G7" s="279">
        <v>150.765</v>
      </c>
      <c r="H7" s="279">
        <v>121.555</v>
      </c>
      <c r="I7" s="280">
        <v>88.78</v>
      </c>
      <c r="J7" s="281">
        <v>1358.4950000000001</v>
      </c>
      <c r="K7" s="282">
        <v>1331.2400000000002</v>
      </c>
      <c r="L7" s="282">
        <v>1302.0300000000002</v>
      </c>
      <c r="M7" s="283">
        <v>1269.255</v>
      </c>
      <c r="N7" s="278">
        <v>1122.4</v>
      </c>
      <c r="O7" s="279">
        <v>1095.145</v>
      </c>
      <c r="P7" s="279">
        <v>1065.9350000000002</v>
      </c>
      <c r="Q7" s="280">
        <v>1033.16</v>
      </c>
      <c r="R7" s="284">
        <f t="shared" si="1"/>
        <v>1198.902616</v>
      </c>
      <c r="S7" s="284">
        <f t="shared" si="2"/>
        <v>1171.647616</v>
      </c>
      <c r="T7" s="284">
        <f t="shared" si="3"/>
        <v>1142.437616</v>
      </c>
      <c r="U7" s="284">
        <f t="shared" si="4"/>
        <v>1109.662616</v>
      </c>
      <c r="V7" s="251"/>
      <c r="W7" s="258"/>
      <c r="X7" s="258"/>
      <c r="Y7" s="258"/>
      <c r="Z7" s="258"/>
      <c r="AA7" s="258"/>
      <c r="AB7" s="258"/>
      <c r="AC7" s="258"/>
      <c r="AD7" s="258"/>
      <c r="AE7" s="258"/>
      <c r="AF7" s="258"/>
      <c r="AG7" s="258"/>
      <c r="AH7" s="258"/>
      <c r="AI7" s="258"/>
      <c r="AJ7" s="258"/>
      <c r="AK7" s="258"/>
      <c r="AL7" s="258"/>
      <c r="AM7" s="258"/>
      <c r="AN7" s="258"/>
      <c r="AO7" s="258"/>
    </row>
    <row r="8" ht="15.0" customHeight="1">
      <c r="A8" s="251"/>
      <c r="B8" s="274" t="s">
        <v>67</v>
      </c>
      <c r="C8" s="275">
        <v>781.655</v>
      </c>
      <c r="D8" s="276">
        <v>625.3240000000001</v>
      </c>
      <c r="E8" s="277">
        <v>520.5913978494623</v>
      </c>
      <c r="F8" s="278">
        <v>207.92</v>
      </c>
      <c r="G8" s="279">
        <v>176.065</v>
      </c>
      <c r="H8" s="279">
        <v>141.91</v>
      </c>
      <c r="I8" s="280">
        <v>103.615</v>
      </c>
      <c r="J8" s="281">
        <v>989.5749999999999</v>
      </c>
      <c r="K8" s="282">
        <v>957.72</v>
      </c>
      <c r="L8" s="282">
        <v>923.5649999999999</v>
      </c>
      <c r="M8" s="283">
        <v>885.27</v>
      </c>
      <c r="N8" s="278">
        <v>833.244</v>
      </c>
      <c r="O8" s="279">
        <v>801.3890000000001</v>
      </c>
      <c r="P8" s="279">
        <v>767.234</v>
      </c>
      <c r="Q8" s="280">
        <v>728.9390000000001</v>
      </c>
      <c r="R8" s="284">
        <f t="shared" si="1"/>
        <v>728.5113978</v>
      </c>
      <c r="S8" s="284">
        <f t="shared" si="2"/>
        <v>696.6563978</v>
      </c>
      <c r="T8" s="284">
        <f t="shared" si="3"/>
        <v>662.5013978</v>
      </c>
      <c r="U8" s="284">
        <f t="shared" si="4"/>
        <v>624.2063978</v>
      </c>
      <c r="V8" s="251"/>
      <c r="W8" s="258"/>
      <c r="X8" s="258"/>
      <c r="Y8" s="258"/>
      <c r="Z8" s="258"/>
      <c r="AA8" s="258"/>
      <c r="AB8" s="258"/>
      <c r="AC8" s="258"/>
      <c r="AD8" s="258"/>
      <c r="AE8" s="258"/>
      <c r="AF8" s="258"/>
      <c r="AG8" s="258"/>
      <c r="AH8" s="258"/>
      <c r="AI8" s="258"/>
      <c r="AJ8" s="258"/>
      <c r="AK8" s="258"/>
      <c r="AL8" s="258"/>
      <c r="AM8" s="258"/>
      <c r="AN8" s="258"/>
      <c r="AO8" s="258"/>
    </row>
    <row r="9" ht="15.0" customHeight="1">
      <c r="A9" s="251"/>
      <c r="B9" s="274" t="s">
        <v>69</v>
      </c>
      <c r="C9" s="275">
        <v>850.655</v>
      </c>
      <c r="D9" s="276">
        <v>680.524</v>
      </c>
      <c r="E9" s="277">
        <v>581.1827956989247</v>
      </c>
      <c r="F9" s="278">
        <v>236.9</v>
      </c>
      <c r="G9" s="279">
        <v>200.445</v>
      </c>
      <c r="H9" s="279">
        <v>161.69</v>
      </c>
      <c r="I9" s="280">
        <v>117.99</v>
      </c>
      <c r="J9" s="281">
        <v>1087.555</v>
      </c>
      <c r="K9" s="282">
        <v>1051.1</v>
      </c>
      <c r="L9" s="282">
        <v>1012.345</v>
      </c>
      <c r="M9" s="283">
        <v>968.645</v>
      </c>
      <c r="N9" s="278">
        <v>917.424</v>
      </c>
      <c r="O9" s="279">
        <v>880.969</v>
      </c>
      <c r="P9" s="279">
        <v>842.2139999999999</v>
      </c>
      <c r="Q9" s="280">
        <v>798.514</v>
      </c>
      <c r="R9" s="284">
        <f t="shared" si="1"/>
        <v>818.0827957</v>
      </c>
      <c r="S9" s="284">
        <f t="shared" si="2"/>
        <v>781.6277957</v>
      </c>
      <c r="T9" s="284">
        <f t="shared" si="3"/>
        <v>742.8727957</v>
      </c>
      <c r="U9" s="284">
        <f t="shared" si="4"/>
        <v>699.1727957</v>
      </c>
      <c r="V9" s="251"/>
      <c r="W9" s="258"/>
      <c r="X9" s="258"/>
      <c r="Y9" s="258"/>
      <c r="Z9" s="258"/>
      <c r="AA9" s="258"/>
      <c r="AB9" s="258"/>
      <c r="AC9" s="258"/>
      <c r="AD9" s="258"/>
      <c r="AE9" s="258"/>
      <c r="AF9" s="258"/>
      <c r="AG9" s="258"/>
      <c r="AH9" s="258"/>
      <c r="AI9" s="258"/>
      <c r="AJ9" s="258"/>
      <c r="AK9" s="258"/>
      <c r="AL9" s="258"/>
      <c r="AM9" s="258"/>
      <c r="AN9" s="258"/>
      <c r="AO9" s="258"/>
    </row>
    <row r="10" ht="15.0" customHeight="1">
      <c r="A10" s="251"/>
      <c r="B10" s="274" t="s">
        <v>71</v>
      </c>
      <c r="C10" s="275">
        <v>901.3699999999999</v>
      </c>
      <c r="D10" s="276">
        <v>721.096</v>
      </c>
      <c r="E10" s="277">
        <v>607.5627240143368</v>
      </c>
      <c r="F10" s="278">
        <v>266.8</v>
      </c>
      <c r="G10" s="279">
        <v>225.74499999999998</v>
      </c>
      <c r="H10" s="279">
        <v>182.045</v>
      </c>
      <c r="I10" s="280">
        <v>132.94</v>
      </c>
      <c r="J10" s="281">
        <v>1168.1699999999998</v>
      </c>
      <c r="K10" s="282">
        <v>1127.1149999999998</v>
      </c>
      <c r="L10" s="282">
        <v>1083.415</v>
      </c>
      <c r="M10" s="283">
        <v>1034.31</v>
      </c>
      <c r="N10" s="278">
        <v>987.896</v>
      </c>
      <c r="O10" s="279">
        <v>946.841</v>
      </c>
      <c r="P10" s="279">
        <v>903.141</v>
      </c>
      <c r="Q10" s="280">
        <v>854.0360000000001</v>
      </c>
      <c r="R10" s="284">
        <f t="shared" si="1"/>
        <v>874.362724</v>
      </c>
      <c r="S10" s="284">
        <f t="shared" si="2"/>
        <v>833.307724</v>
      </c>
      <c r="T10" s="284">
        <f t="shared" si="3"/>
        <v>789.607724</v>
      </c>
      <c r="U10" s="284">
        <f t="shared" si="4"/>
        <v>740.502724</v>
      </c>
      <c r="V10" s="251"/>
      <c r="W10" s="258"/>
      <c r="X10" s="258"/>
      <c r="Y10" s="258"/>
      <c r="Z10" s="258"/>
      <c r="AA10" s="258"/>
      <c r="AB10" s="258"/>
      <c r="AC10" s="258"/>
      <c r="AD10" s="258"/>
      <c r="AE10" s="258"/>
      <c r="AF10" s="258"/>
      <c r="AG10" s="258"/>
      <c r="AH10" s="258"/>
      <c r="AI10" s="258"/>
      <c r="AJ10" s="258"/>
      <c r="AK10" s="258"/>
      <c r="AL10" s="258"/>
      <c r="AM10" s="258"/>
      <c r="AN10" s="258"/>
      <c r="AO10" s="258"/>
    </row>
    <row r="11" ht="15.0" customHeight="1">
      <c r="A11" s="251"/>
      <c r="B11" s="274" t="s">
        <v>73</v>
      </c>
      <c r="C11" s="275">
        <v>957.835</v>
      </c>
      <c r="D11" s="276">
        <v>766.268</v>
      </c>
      <c r="E11" s="277">
        <v>654.2428315412186</v>
      </c>
      <c r="F11" s="278">
        <v>296.585</v>
      </c>
      <c r="G11" s="279">
        <v>251.045</v>
      </c>
      <c r="H11" s="279">
        <v>202.515</v>
      </c>
      <c r="I11" s="280">
        <v>147.775</v>
      </c>
      <c r="J11" s="281">
        <v>1254.42</v>
      </c>
      <c r="K11" s="282">
        <v>1208.88</v>
      </c>
      <c r="L11" s="282">
        <v>1160.35</v>
      </c>
      <c r="M11" s="283">
        <v>1105.6100000000001</v>
      </c>
      <c r="N11" s="278">
        <v>1062.853</v>
      </c>
      <c r="O11" s="279">
        <v>1017.313</v>
      </c>
      <c r="P11" s="279">
        <v>968.783</v>
      </c>
      <c r="Q11" s="280">
        <v>914.043</v>
      </c>
      <c r="R11" s="284">
        <f t="shared" si="1"/>
        <v>950.8278315</v>
      </c>
      <c r="S11" s="284">
        <f t="shared" si="2"/>
        <v>905.2878315</v>
      </c>
      <c r="T11" s="284">
        <f t="shared" si="3"/>
        <v>856.7578315</v>
      </c>
      <c r="U11" s="284">
        <f t="shared" si="4"/>
        <v>802.0178315</v>
      </c>
      <c r="V11" s="251"/>
      <c r="W11" s="258"/>
      <c r="X11" s="258"/>
      <c r="Y11" s="258"/>
      <c r="Z11" s="258"/>
      <c r="AA11" s="258"/>
      <c r="AB11" s="258"/>
      <c r="AC11" s="258"/>
      <c r="AD11" s="258"/>
      <c r="AE11" s="258"/>
      <c r="AF11" s="258"/>
      <c r="AG11" s="258"/>
      <c r="AH11" s="258"/>
      <c r="AI11" s="258"/>
      <c r="AJ11" s="258"/>
      <c r="AK11" s="258"/>
      <c r="AL11" s="258"/>
      <c r="AM11" s="258"/>
      <c r="AN11" s="258"/>
      <c r="AO11" s="258"/>
    </row>
    <row r="12" ht="15.0" customHeight="1">
      <c r="A12" s="251"/>
      <c r="B12" s="274" t="s">
        <v>75</v>
      </c>
      <c r="C12" s="275">
        <v>1008.5500000000001</v>
      </c>
      <c r="D12" s="276">
        <v>806.8400000000001</v>
      </c>
      <c r="E12" s="277">
        <v>676.1917562724013</v>
      </c>
      <c r="F12" s="278">
        <v>326.485</v>
      </c>
      <c r="G12" s="279">
        <v>276.345</v>
      </c>
      <c r="H12" s="279">
        <v>222.86999999999998</v>
      </c>
      <c r="I12" s="280">
        <v>162.725</v>
      </c>
      <c r="J12" s="281">
        <v>1335.035</v>
      </c>
      <c r="K12" s="282">
        <v>1284.895</v>
      </c>
      <c r="L12" s="282">
        <v>1231.42</v>
      </c>
      <c r="M12" s="283">
        <v>1171.275</v>
      </c>
      <c r="N12" s="278">
        <v>1133.3250000000003</v>
      </c>
      <c r="O12" s="279">
        <v>1083.1850000000002</v>
      </c>
      <c r="P12" s="279">
        <v>1029.71</v>
      </c>
      <c r="Q12" s="280">
        <v>969.5650000000002</v>
      </c>
      <c r="R12" s="284">
        <f t="shared" si="1"/>
        <v>1002.676756</v>
      </c>
      <c r="S12" s="284">
        <f t="shared" si="2"/>
        <v>952.5367563</v>
      </c>
      <c r="T12" s="284">
        <f t="shared" si="3"/>
        <v>899.0617563</v>
      </c>
      <c r="U12" s="284">
        <f t="shared" si="4"/>
        <v>838.9167563</v>
      </c>
      <c r="V12" s="251"/>
      <c r="W12" s="258"/>
      <c r="X12" s="258"/>
      <c r="Y12" s="258"/>
      <c r="Z12" s="258"/>
      <c r="AA12" s="258"/>
      <c r="AB12" s="258"/>
      <c r="AC12" s="258"/>
      <c r="AD12" s="258"/>
      <c r="AE12" s="258"/>
      <c r="AF12" s="258"/>
      <c r="AG12" s="258"/>
      <c r="AH12" s="258"/>
      <c r="AI12" s="258"/>
      <c r="AJ12" s="258"/>
      <c r="AK12" s="258"/>
      <c r="AL12" s="258"/>
      <c r="AM12" s="258"/>
      <c r="AN12" s="258"/>
      <c r="AO12" s="258"/>
    </row>
    <row r="13" ht="15.0" customHeight="1">
      <c r="A13" s="251"/>
      <c r="B13" s="274" t="s">
        <v>77</v>
      </c>
      <c r="C13" s="275">
        <v>1059.265</v>
      </c>
      <c r="D13" s="276">
        <v>847.4120000000001</v>
      </c>
      <c r="E13" s="277">
        <v>780.8870967741934</v>
      </c>
      <c r="F13" s="278">
        <v>356.385</v>
      </c>
      <c r="G13" s="279">
        <v>301.645</v>
      </c>
      <c r="H13" s="279">
        <v>243.225</v>
      </c>
      <c r="I13" s="280">
        <v>177.56</v>
      </c>
      <c r="J13" s="281">
        <v>1415.65</v>
      </c>
      <c r="K13" s="282">
        <v>1360.91</v>
      </c>
      <c r="L13" s="282">
        <v>1302.49</v>
      </c>
      <c r="M13" s="283">
        <v>1236.825</v>
      </c>
      <c r="N13" s="278">
        <v>1203.797</v>
      </c>
      <c r="O13" s="279">
        <v>1149.0570000000002</v>
      </c>
      <c r="P13" s="279">
        <v>1090.6370000000002</v>
      </c>
      <c r="Q13" s="280">
        <v>1024.9720000000002</v>
      </c>
      <c r="R13" s="284">
        <f t="shared" si="1"/>
        <v>1137.272097</v>
      </c>
      <c r="S13" s="284">
        <f t="shared" si="2"/>
        <v>1082.532097</v>
      </c>
      <c r="T13" s="284">
        <f t="shared" si="3"/>
        <v>1024.112097</v>
      </c>
      <c r="U13" s="284">
        <f t="shared" si="4"/>
        <v>958.4470968</v>
      </c>
      <c r="V13" s="251"/>
      <c r="W13" s="258"/>
      <c r="X13" s="258"/>
      <c r="Y13" s="258"/>
      <c r="Z13" s="258"/>
      <c r="AA13" s="258"/>
      <c r="AB13" s="258"/>
      <c r="AC13" s="258"/>
      <c r="AD13" s="258"/>
      <c r="AE13" s="258"/>
      <c r="AF13" s="258"/>
      <c r="AG13" s="258"/>
      <c r="AH13" s="258"/>
      <c r="AI13" s="258"/>
      <c r="AJ13" s="258"/>
      <c r="AK13" s="258"/>
      <c r="AL13" s="258"/>
      <c r="AM13" s="258"/>
      <c r="AN13" s="258"/>
      <c r="AO13" s="258"/>
    </row>
    <row r="14" ht="15.0" customHeight="1">
      <c r="A14" s="251"/>
      <c r="B14" s="274" t="s">
        <v>584</v>
      </c>
      <c r="C14" s="275">
        <v>426.65000000000003</v>
      </c>
      <c r="D14" s="276">
        <v>341.32000000000005</v>
      </c>
      <c r="E14" s="277">
        <v>320.0627240143369</v>
      </c>
      <c r="F14" s="278">
        <v>88.78</v>
      </c>
      <c r="G14" s="279">
        <v>75.21</v>
      </c>
      <c r="H14" s="279">
        <v>60.605</v>
      </c>
      <c r="I14" s="280">
        <v>44.275</v>
      </c>
      <c r="J14" s="281">
        <v>515.4300000000001</v>
      </c>
      <c r="K14" s="282">
        <v>501.86</v>
      </c>
      <c r="L14" s="282">
        <v>487.25500000000005</v>
      </c>
      <c r="M14" s="283">
        <v>470.925</v>
      </c>
      <c r="N14" s="278">
        <v>430.1</v>
      </c>
      <c r="O14" s="279">
        <v>416.53000000000003</v>
      </c>
      <c r="P14" s="279">
        <v>401.92500000000007</v>
      </c>
      <c r="Q14" s="280">
        <v>385.595</v>
      </c>
      <c r="R14" s="284">
        <f t="shared" si="1"/>
        <v>408.842724</v>
      </c>
      <c r="S14" s="284">
        <f t="shared" si="2"/>
        <v>395.272724</v>
      </c>
      <c r="T14" s="284">
        <f t="shared" si="3"/>
        <v>380.667724</v>
      </c>
      <c r="U14" s="284">
        <f t="shared" si="4"/>
        <v>364.337724</v>
      </c>
      <c r="V14" s="251"/>
      <c r="W14" s="258"/>
      <c r="X14" s="258"/>
      <c r="Y14" s="258"/>
      <c r="Z14" s="258"/>
      <c r="AA14" s="258"/>
      <c r="AB14" s="258"/>
      <c r="AC14" s="258"/>
      <c r="AD14" s="258"/>
      <c r="AE14" s="258"/>
      <c r="AF14" s="258"/>
      <c r="AG14" s="258"/>
      <c r="AH14" s="258"/>
      <c r="AI14" s="258"/>
      <c r="AJ14" s="258"/>
      <c r="AK14" s="258"/>
      <c r="AL14" s="258"/>
      <c r="AM14" s="258"/>
      <c r="AN14" s="258"/>
      <c r="AO14" s="258"/>
    </row>
    <row r="15" ht="15.0" customHeight="1">
      <c r="A15" s="251"/>
      <c r="B15" s="274" t="s">
        <v>586</v>
      </c>
      <c r="C15" s="275">
        <v>629.165</v>
      </c>
      <c r="D15" s="276">
        <v>503.332</v>
      </c>
      <c r="E15" s="277">
        <v>415.58691756272395</v>
      </c>
      <c r="F15" s="278">
        <v>118.795</v>
      </c>
      <c r="G15" s="279">
        <v>100.51</v>
      </c>
      <c r="H15" s="279">
        <v>81.075</v>
      </c>
      <c r="I15" s="280">
        <v>59.225</v>
      </c>
      <c r="J15" s="281">
        <v>747.9599999999999</v>
      </c>
      <c r="K15" s="282">
        <v>729.675</v>
      </c>
      <c r="L15" s="282">
        <v>710.24</v>
      </c>
      <c r="M15" s="283">
        <v>688.39</v>
      </c>
      <c r="N15" s="278">
        <v>622.127</v>
      </c>
      <c r="O15" s="279">
        <v>603.842</v>
      </c>
      <c r="P15" s="279">
        <v>584.407</v>
      </c>
      <c r="Q15" s="280">
        <v>562.557</v>
      </c>
      <c r="R15" s="284">
        <f t="shared" si="1"/>
        <v>534.3819176</v>
      </c>
      <c r="S15" s="284">
        <f t="shared" si="2"/>
        <v>516.0969176</v>
      </c>
      <c r="T15" s="284">
        <f t="shared" si="3"/>
        <v>496.6619176</v>
      </c>
      <c r="U15" s="284">
        <f t="shared" si="4"/>
        <v>474.8119176</v>
      </c>
      <c r="V15" s="251"/>
      <c r="W15" s="258"/>
      <c r="X15" s="258"/>
      <c r="Y15" s="258"/>
      <c r="Z15" s="258"/>
      <c r="AA15" s="258"/>
      <c r="AB15" s="258"/>
      <c r="AC15" s="258"/>
      <c r="AD15" s="258"/>
      <c r="AE15" s="258"/>
      <c r="AF15" s="258"/>
      <c r="AG15" s="258"/>
      <c r="AH15" s="258"/>
      <c r="AI15" s="258"/>
      <c r="AJ15" s="258"/>
      <c r="AK15" s="258"/>
      <c r="AL15" s="258"/>
      <c r="AM15" s="258"/>
      <c r="AN15" s="258"/>
      <c r="AO15" s="258"/>
    </row>
    <row r="16" ht="15.0" customHeight="1">
      <c r="A16" s="251"/>
      <c r="B16" s="274" t="s">
        <v>587</v>
      </c>
      <c r="C16" s="275">
        <v>679.995</v>
      </c>
      <c r="D16" s="276">
        <v>543.996</v>
      </c>
      <c r="E16" s="277">
        <v>452.16845878136195</v>
      </c>
      <c r="F16" s="278">
        <v>148.695</v>
      </c>
      <c r="G16" s="279">
        <v>125.925</v>
      </c>
      <c r="H16" s="279">
        <v>101.545</v>
      </c>
      <c r="I16" s="280">
        <v>74.06</v>
      </c>
      <c r="J16" s="281">
        <v>828.69</v>
      </c>
      <c r="K16" s="282">
        <v>805.92</v>
      </c>
      <c r="L16" s="282">
        <v>781.54</v>
      </c>
      <c r="M16" s="283">
        <v>754.0550000000001</v>
      </c>
      <c r="N16" s="278">
        <v>692.691</v>
      </c>
      <c r="O16" s="279">
        <v>669.9209999999999</v>
      </c>
      <c r="P16" s="279">
        <v>645.5409999999999</v>
      </c>
      <c r="Q16" s="280">
        <v>618.056</v>
      </c>
      <c r="R16" s="284">
        <f t="shared" si="1"/>
        <v>600.8634588</v>
      </c>
      <c r="S16" s="284">
        <f t="shared" si="2"/>
        <v>578.0934588</v>
      </c>
      <c r="T16" s="284">
        <f t="shared" si="3"/>
        <v>553.7134588</v>
      </c>
      <c r="U16" s="284">
        <f t="shared" si="4"/>
        <v>526.2284588</v>
      </c>
      <c r="V16" s="251"/>
      <c r="W16" s="258"/>
      <c r="X16" s="258"/>
      <c r="Y16" s="258"/>
      <c r="Z16" s="258"/>
      <c r="AA16" s="258"/>
      <c r="AB16" s="258"/>
      <c r="AC16" s="258"/>
      <c r="AD16" s="258"/>
      <c r="AE16" s="258"/>
      <c r="AF16" s="258"/>
      <c r="AG16" s="258"/>
      <c r="AH16" s="258"/>
      <c r="AI16" s="258"/>
      <c r="AJ16" s="258"/>
      <c r="AK16" s="258"/>
      <c r="AL16" s="258"/>
      <c r="AM16" s="258"/>
      <c r="AN16" s="258"/>
      <c r="AO16" s="258"/>
    </row>
    <row r="17" ht="15.0" customHeight="1">
      <c r="A17" s="251"/>
      <c r="B17" s="274" t="s">
        <v>589</v>
      </c>
      <c r="C17" s="275">
        <v>730.8249999999999</v>
      </c>
      <c r="D17" s="276">
        <v>584.66</v>
      </c>
      <c r="E17" s="277">
        <v>488.74999999999994</v>
      </c>
      <c r="F17" s="278">
        <v>178.70999999999998</v>
      </c>
      <c r="G17" s="279">
        <v>151.225</v>
      </c>
      <c r="H17" s="279">
        <v>122.01499999999999</v>
      </c>
      <c r="I17" s="280">
        <v>89.01</v>
      </c>
      <c r="J17" s="281">
        <v>909.5349999999999</v>
      </c>
      <c r="K17" s="282">
        <v>882.05</v>
      </c>
      <c r="L17" s="282">
        <v>852.8399999999999</v>
      </c>
      <c r="M17" s="283">
        <v>819.8349999999999</v>
      </c>
      <c r="N17" s="278">
        <v>763.3699999999999</v>
      </c>
      <c r="O17" s="279">
        <v>735.885</v>
      </c>
      <c r="P17" s="279">
        <v>706.675</v>
      </c>
      <c r="Q17" s="280">
        <v>673.67</v>
      </c>
      <c r="R17" s="284">
        <f t="shared" si="1"/>
        <v>667.46</v>
      </c>
      <c r="S17" s="284">
        <f t="shared" si="2"/>
        <v>639.975</v>
      </c>
      <c r="T17" s="284">
        <f t="shared" si="3"/>
        <v>610.765</v>
      </c>
      <c r="U17" s="284">
        <f t="shared" si="4"/>
        <v>577.76</v>
      </c>
      <c r="V17" s="251"/>
      <c r="W17" s="258"/>
      <c r="X17" s="258"/>
      <c r="Y17" s="258"/>
      <c r="Z17" s="258"/>
      <c r="AA17" s="258"/>
      <c r="AB17" s="258"/>
      <c r="AC17" s="258"/>
      <c r="AD17" s="258"/>
      <c r="AE17" s="258"/>
      <c r="AF17" s="258"/>
      <c r="AG17" s="258"/>
      <c r="AH17" s="258"/>
      <c r="AI17" s="258"/>
      <c r="AJ17" s="258"/>
      <c r="AK17" s="258"/>
      <c r="AL17" s="258"/>
      <c r="AM17" s="258"/>
      <c r="AN17" s="258"/>
      <c r="AO17" s="258"/>
    </row>
    <row r="18" ht="15.0" customHeight="1">
      <c r="A18" s="251"/>
      <c r="B18" s="274" t="s">
        <v>591</v>
      </c>
      <c r="C18" s="275">
        <v>781.655</v>
      </c>
      <c r="D18" s="276">
        <v>625.3240000000001</v>
      </c>
      <c r="E18" s="277">
        <v>520.5913978494623</v>
      </c>
      <c r="F18" s="278">
        <v>208.725</v>
      </c>
      <c r="G18" s="279">
        <v>176.64</v>
      </c>
      <c r="H18" s="279">
        <v>142.485</v>
      </c>
      <c r="I18" s="280">
        <v>103.96</v>
      </c>
      <c r="J18" s="281">
        <v>990.38</v>
      </c>
      <c r="K18" s="282">
        <v>958.295</v>
      </c>
      <c r="L18" s="282">
        <v>924.14</v>
      </c>
      <c r="M18" s="283">
        <v>885.615</v>
      </c>
      <c r="N18" s="278">
        <v>834.0490000000001</v>
      </c>
      <c r="O18" s="279">
        <v>801.964</v>
      </c>
      <c r="P18" s="279">
        <v>767.8090000000001</v>
      </c>
      <c r="Q18" s="280">
        <v>729.2840000000001</v>
      </c>
      <c r="R18" s="284">
        <f t="shared" si="1"/>
        <v>729.3163978</v>
      </c>
      <c r="S18" s="284">
        <f t="shared" si="2"/>
        <v>697.2313978</v>
      </c>
      <c r="T18" s="284">
        <f t="shared" si="3"/>
        <v>663.0763978</v>
      </c>
      <c r="U18" s="284">
        <f t="shared" si="4"/>
        <v>624.5513978</v>
      </c>
      <c r="V18" s="251"/>
      <c r="W18" s="258"/>
      <c r="X18" s="258"/>
      <c r="Y18" s="258"/>
      <c r="Z18" s="258"/>
      <c r="AA18" s="258"/>
      <c r="AB18" s="258"/>
      <c r="AC18" s="258"/>
      <c r="AD18" s="258"/>
      <c r="AE18" s="258"/>
      <c r="AF18" s="258"/>
      <c r="AG18" s="258"/>
      <c r="AH18" s="258"/>
      <c r="AI18" s="258"/>
      <c r="AJ18" s="258"/>
      <c r="AK18" s="258"/>
      <c r="AL18" s="258"/>
      <c r="AM18" s="258"/>
      <c r="AN18" s="258"/>
      <c r="AO18" s="258"/>
    </row>
    <row r="19" ht="15.0" customHeight="1">
      <c r="A19" s="251"/>
      <c r="B19" s="274" t="s">
        <v>593</v>
      </c>
      <c r="C19" s="275">
        <v>850.655</v>
      </c>
      <c r="D19" s="276">
        <v>680.524</v>
      </c>
      <c r="E19" s="277">
        <v>581.1827956989247</v>
      </c>
      <c r="F19" s="278">
        <v>237.475</v>
      </c>
      <c r="G19" s="279">
        <v>201.02</v>
      </c>
      <c r="H19" s="279">
        <v>162.15</v>
      </c>
      <c r="I19" s="280">
        <v>118.335</v>
      </c>
      <c r="J19" s="281">
        <v>1088.1299999999999</v>
      </c>
      <c r="K19" s="282">
        <v>1051.675</v>
      </c>
      <c r="L19" s="282">
        <v>1012.805</v>
      </c>
      <c r="M19" s="283">
        <v>968.99</v>
      </c>
      <c r="N19" s="278">
        <v>917.999</v>
      </c>
      <c r="O19" s="279">
        <v>881.544</v>
      </c>
      <c r="P19" s="279">
        <v>842.674</v>
      </c>
      <c r="Q19" s="280">
        <v>798.859</v>
      </c>
      <c r="R19" s="284">
        <f t="shared" si="1"/>
        <v>818.6577957</v>
      </c>
      <c r="S19" s="284">
        <f t="shared" si="2"/>
        <v>782.2027957</v>
      </c>
      <c r="T19" s="284">
        <f t="shared" si="3"/>
        <v>743.3327957</v>
      </c>
      <c r="U19" s="284">
        <f t="shared" si="4"/>
        <v>699.5177957</v>
      </c>
      <c r="V19" s="251"/>
      <c r="W19" s="258"/>
      <c r="X19" s="258"/>
      <c r="Y19" s="258"/>
      <c r="Z19" s="258"/>
      <c r="AA19" s="258"/>
      <c r="AB19" s="258"/>
      <c r="AC19" s="258"/>
      <c r="AD19" s="258"/>
      <c r="AE19" s="258"/>
      <c r="AF19" s="258"/>
      <c r="AG19" s="258"/>
      <c r="AH19" s="258"/>
      <c r="AI19" s="258"/>
      <c r="AJ19" s="258"/>
      <c r="AK19" s="258"/>
      <c r="AL19" s="258"/>
      <c r="AM19" s="258"/>
      <c r="AN19" s="258"/>
      <c r="AO19" s="258"/>
    </row>
    <row r="20" ht="15.0" customHeight="1">
      <c r="A20" s="251"/>
      <c r="B20" s="274" t="s">
        <v>595</v>
      </c>
      <c r="C20" s="275">
        <v>901.3699999999999</v>
      </c>
      <c r="D20" s="276">
        <v>721.096</v>
      </c>
      <c r="E20" s="277">
        <v>607.5627240143368</v>
      </c>
      <c r="F20" s="278">
        <v>267.49</v>
      </c>
      <c r="G20" s="279">
        <v>226.435</v>
      </c>
      <c r="H20" s="279">
        <v>182.62</v>
      </c>
      <c r="I20" s="280">
        <v>133.285</v>
      </c>
      <c r="J20" s="281">
        <v>1168.86</v>
      </c>
      <c r="K20" s="282">
        <v>1127.8049999999998</v>
      </c>
      <c r="L20" s="282">
        <v>1083.9899999999998</v>
      </c>
      <c r="M20" s="283">
        <v>1034.655</v>
      </c>
      <c r="N20" s="278">
        <v>988.586</v>
      </c>
      <c r="O20" s="279">
        <v>947.531</v>
      </c>
      <c r="P20" s="279">
        <v>903.716</v>
      </c>
      <c r="Q20" s="280">
        <v>854.381</v>
      </c>
      <c r="R20" s="284">
        <f t="shared" si="1"/>
        <v>875.052724</v>
      </c>
      <c r="S20" s="284">
        <f t="shared" si="2"/>
        <v>833.997724</v>
      </c>
      <c r="T20" s="284">
        <f t="shared" si="3"/>
        <v>790.182724</v>
      </c>
      <c r="U20" s="284">
        <f t="shared" si="4"/>
        <v>740.847724</v>
      </c>
      <c r="V20" s="251"/>
      <c r="W20" s="258"/>
      <c r="X20" s="258"/>
      <c r="Y20" s="258"/>
      <c r="Z20" s="258"/>
      <c r="AA20" s="258"/>
      <c r="AB20" s="258"/>
      <c r="AC20" s="258"/>
      <c r="AD20" s="258"/>
      <c r="AE20" s="258"/>
      <c r="AF20" s="258"/>
      <c r="AG20" s="258"/>
      <c r="AH20" s="258"/>
      <c r="AI20" s="258"/>
      <c r="AJ20" s="258"/>
      <c r="AK20" s="258"/>
      <c r="AL20" s="258"/>
      <c r="AM20" s="258"/>
      <c r="AN20" s="258"/>
      <c r="AO20" s="258"/>
    </row>
    <row r="21" ht="15.0" customHeight="1">
      <c r="A21" s="251"/>
      <c r="B21" s="274" t="s">
        <v>597</v>
      </c>
      <c r="C21" s="275">
        <v>957.835</v>
      </c>
      <c r="D21" s="276">
        <v>766.268</v>
      </c>
      <c r="E21" s="277">
        <v>654.2428315412186</v>
      </c>
      <c r="F21" s="278">
        <v>297.505</v>
      </c>
      <c r="G21" s="279">
        <v>251.735</v>
      </c>
      <c r="H21" s="279">
        <v>203.09</v>
      </c>
      <c r="I21" s="280">
        <v>148.235</v>
      </c>
      <c r="J21" s="281">
        <v>1255.3400000000001</v>
      </c>
      <c r="K21" s="282">
        <v>1209.5700000000002</v>
      </c>
      <c r="L21" s="282">
        <v>1160.925</v>
      </c>
      <c r="M21" s="283">
        <v>1106.0700000000002</v>
      </c>
      <c r="N21" s="278">
        <v>1063.7730000000001</v>
      </c>
      <c r="O21" s="279">
        <v>1018.003</v>
      </c>
      <c r="P21" s="279">
        <v>969.3580000000001</v>
      </c>
      <c r="Q21" s="280">
        <v>914.503</v>
      </c>
      <c r="R21" s="284">
        <f t="shared" si="1"/>
        <v>951.7478315</v>
      </c>
      <c r="S21" s="284">
        <f t="shared" si="2"/>
        <v>905.9778315</v>
      </c>
      <c r="T21" s="284">
        <f t="shared" si="3"/>
        <v>857.3328315</v>
      </c>
      <c r="U21" s="284">
        <f t="shared" si="4"/>
        <v>802.4778315</v>
      </c>
      <c r="V21" s="251"/>
      <c r="W21" s="258"/>
      <c r="X21" s="258"/>
      <c r="Y21" s="258"/>
      <c r="Z21" s="258"/>
      <c r="AA21" s="258"/>
      <c r="AB21" s="258"/>
      <c r="AC21" s="258"/>
      <c r="AD21" s="258"/>
      <c r="AE21" s="258"/>
      <c r="AF21" s="258"/>
      <c r="AG21" s="258"/>
      <c r="AH21" s="258"/>
      <c r="AI21" s="258"/>
      <c r="AJ21" s="258"/>
      <c r="AK21" s="258"/>
      <c r="AL21" s="258"/>
      <c r="AM21" s="258"/>
      <c r="AN21" s="258"/>
      <c r="AO21" s="258"/>
    </row>
    <row r="22" ht="15.0" customHeight="1">
      <c r="A22" s="251"/>
      <c r="B22" s="274" t="s">
        <v>599</v>
      </c>
      <c r="C22" s="275">
        <v>1008.5500000000001</v>
      </c>
      <c r="D22" s="276">
        <v>806.8400000000001</v>
      </c>
      <c r="E22" s="277">
        <v>676.1917562724013</v>
      </c>
      <c r="F22" s="278">
        <v>327.405</v>
      </c>
      <c r="G22" s="279">
        <v>277.15000000000003</v>
      </c>
      <c r="H22" s="279">
        <v>223.56</v>
      </c>
      <c r="I22" s="280">
        <v>163.185</v>
      </c>
      <c r="J22" s="281">
        <v>1335.955</v>
      </c>
      <c r="K22" s="282">
        <v>1285.7</v>
      </c>
      <c r="L22" s="282">
        <v>1232.1100000000001</v>
      </c>
      <c r="M22" s="283">
        <v>1171.7350000000001</v>
      </c>
      <c r="N22" s="278">
        <v>1134.2450000000001</v>
      </c>
      <c r="O22" s="279">
        <v>1083.9900000000002</v>
      </c>
      <c r="P22" s="279">
        <v>1030.4</v>
      </c>
      <c r="Q22" s="280">
        <v>970.0250000000001</v>
      </c>
      <c r="R22" s="284">
        <f t="shared" si="1"/>
        <v>1003.596756</v>
      </c>
      <c r="S22" s="284">
        <f t="shared" si="2"/>
        <v>953.3417563</v>
      </c>
      <c r="T22" s="284">
        <f t="shared" si="3"/>
        <v>899.7517563</v>
      </c>
      <c r="U22" s="284">
        <f t="shared" si="4"/>
        <v>839.3767563</v>
      </c>
      <c r="V22" s="251"/>
      <c r="W22" s="258"/>
      <c r="X22" s="258"/>
      <c r="Y22" s="258"/>
      <c r="Z22" s="258"/>
      <c r="AA22" s="258"/>
      <c r="AB22" s="258"/>
      <c r="AC22" s="258"/>
      <c r="AD22" s="258"/>
      <c r="AE22" s="258"/>
      <c r="AF22" s="258"/>
      <c r="AG22" s="258"/>
      <c r="AH22" s="258"/>
      <c r="AI22" s="258"/>
      <c r="AJ22" s="258"/>
      <c r="AK22" s="258"/>
      <c r="AL22" s="258"/>
      <c r="AM22" s="258"/>
      <c r="AN22" s="258"/>
      <c r="AO22" s="258"/>
    </row>
    <row r="23" ht="15.0" customHeight="1">
      <c r="A23" s="251"/>
      <c r="B23" s="274" t="s">
        <v>601</v>
      </c>
      <c r="C23" s="275">
        <v>1059.265</v>
      </c>
      <c r="D23" s="276">
        <v>847.4120000000001</v>
      </c>
      <c r="E23" s="277">
        <v>780.8870967741934</v>
      </c>
      <c r="F23" s="278">
        <v>357.41999999999996</v>
      </c>
      <c r="G23" s="279">
        <v>302.565</v>
      </c>
      <c r="H23" s="279">
        <v>243.91500000000002</v>
      </c>
      <c r="I23" s="280">
        <v>178.135</v>
      </c>
      <c r="J23" s="281">
        <v>1416.685</v>
      </c>
      <c r="K23" s="282">
        <v>1361.8300000000002</v>
      </c>
      <c r="L23" s="282">
        <v>1303.18</v>
      </c>
      <c r="M23" s="283">
        <v>1237.4</v>
      </c>
      <c r="N23" s="278">
        <v>1204.832</v>
      </c>
      <c r="O23" s="279">
        <v>1149.977</v>
      </c>
      <c r="P23" s="279">
        <v>1091.3270000000002</v>
      </c>
      <c r="Q23" s="280">
        <v>1025.547</v>
      </c>
      <c r="R23" s="284">
        <f t="shared" si="1"/>
        <v>1138.307097</v>
      </c>
      <c r="S23" s="284">
        <f t="shared" si="2"/>
        <v>1083.452097</v>
      </c>
      <c r="T23" s="284">
        <f t="shared" si="3"/>
        <v>1024.802097</v>
      </c>
      <c r="U23" s="284">
        <f t="shared" si="4"/>
        <v>959.0220968</v>
      </c>
      <c r="V23" s="251"/>
      <c r="W23" s="258"/>
      <c r="X23" s="258"/>
      <c r="Y23" s="258"/>
      <c r="Z23" s="258"/>
      <c r="AA23" s="258"/>
      <c r="AB23" s="258"/>
      <c r="AC23" s="258"/>
      <c r="AD23" s="258"/>
      <c r="AE23" s="258"/>
      <c r="AF23" s="258"/>
      <c r="AG23" s="258"/>
      <c r="AH23" s="258"/>
      <c r="AI23" s="258"/>
      <c r="AJ23" s="258"/>
      <c r="AK23" s="258"/>
      <c r="AL23" s="258"/>
      <c r="AM23" s="258"/>
      <c r="AN23" s="258"/>
      <c r="AO23" s="258"/>
    </row>
    <row r="24" ht="15.0" customHeight="1">
      <c r="A24" s="251"/>
      <c r="B24" s="274" t="s">
        <v>87</v>
      </c>
      <c r="C24" s="275">
        <v>995.44</v>
      </c>
      <c r="D24" s="276">
        <v>796.3520000000001</v>
      </c>
      <c r="E24" s="277">
        <v>652.078853046595</v>
      </c>
      <c r="F24" s="278">
        <v>117.875</v>
      </c>
      <c r="G24" s="279">
        <v>99.705</v>
      </c>
      <c r="H24" s="279">
        <v>80.5</v>
      </c>
      <c r="I24" s="280">
        <v>58.765</v>
      </c>
      <c r="J24" s="281">
        <v>1113.315</v>
      </c>
      <c r="K24" s="282">
        <v>1095.145</v>
      </c>
      <c r="L24" s="282">
        <v>1075.94</v>
      </c>
      <c r="M24" s="283">
        <v>1054.2050000000002</v>
      </c>
      <c r="N24" s="278">
        <v>914.2270000000001</v>
      </c>
      <c r="O24" s="279">
        <v>896.0570000000001</v>
      </c>
      <c r="P24" s="279">
        <v>876.8520000000001</v>
      </c>
      <c r="Q24" s="280">
        <v>855.1170000000001</v>
      </c>
      <c r="R24" s="284">
        <f t="shared" si="1"/>
        <v>769.953853</v>
      </c>
      <c r="S24" s="284">
        <f t="shared" si="2"/>
        <v>751.783853</v>
      </c>
      <c r="T24" s="284">
        <f t="shared" si="3"/>
        <v>732.578853</v>
      </c>
      <c r="U24" s="284">
        <f t="shared" si="4"/>
        <v>710.843853</v>
      </c>
      <c r="V24" s="251"/>
      <c r="W24" s="258"/>
      <c r="X24" s="258"/>
      <c r="Y24" s="258"/>
      <c r="Z24" s="258"/>
      <c r="AA24" s="258"/>
      <c r="AB24" s="258"/>
      <c r="AC24" s="258"/>
      <c r="AD24" s="258"/>
      <c r="AE24" s="258"/>
      <c r="AF24" s="258"/>
      <c r="AG24" s="258"/>
      <c r="AH24" s="258"/>
      <c r="AI24" s="258"/>
      <c r="AJ24" s="258"/>
      <c r="AK24" s="258"/>
      <c r="AL24" s="258"/>
      <c r="AM24" s="258"/>
      <c r="AN24" s="258"/>
      <c r="AO24" s="258"/>
    </row>
    <row r="25" ht="15.0" customHeight="1">
      <c r="A25" s="251"/>
      <c r="B25" s="274" t="s">
        <v>89</v>
      </c>
      <c r="C25" s="275">
        <v>1065.4750000000001</v>
      </c>
      <c r="D25" s="276">
        <v>852.3800000000001</v>
      </c>
      <c r="E25" s="277">
        <v>701.1290322580645</v>
      </c>
      <c r="F25" s="278">
        <v>147.66</v>
      </c>
      <c r="G25" s="279">
        <v>124.88999999999999</v>
      </c>
      <c r="H25" s="279">
        <v>100.74</v>
      </c>
      <c r="I25" s="280">
        <v>73.60000000000001</v>
      </c>
      <c r="J25" s="281">
        <v>1213.1350000000002</v>
      </c>
      <c r="K25" s="282">
        <v>1190.3650000000002</v>
      </c>
      <c r="L25" s="282">
        <v>1166.2150000000001</v>
      </c>
      <c r="M25" s="283">
        <v>1139.075</v>
      </c>
      <c r="N25" s="278">
        <v>1000.0400000000001</v>
      </c>
      <c r="O25" s="279">
        <v>977.2700000000001</v>
      </c>
      <c r="P25" s="279">
        <v>953.1200000000001</v>
      </c>
      <c r="Q25" s="280">
        <v>925.9800000000001</v>
      </c>
      <c r="R25" s="284">
        <f t="shared" si="1"/>
        <v>848.7890323</v>
      </c>
      <c r="S25" s="284">
        <f t="shared" si="2"/>
        <v>826.0190323</v>
      </c>
      <c r="T25" s="284">
        <f t="shared" si="3"/>
        <v>801.8690323</v>
      </c>
      <c r="U25" s="284">
        <f t="shared" si="4"/>
        <v>774.7290323</v>
      </c>
      <c r="V25" s="251"/>
      <c r="W25" s="258"/>
      <c r="X25" s="258"/>
      <c r="Y25" s="258"/>
      <c r="Z25" s="258"/>
      <c r="AA25" s="258"/>
      <c r="AB25" s="258"/>
      <c r="AC25" s="258"/>
      <c r="AD25" s="258"/>
      <c r="AE25" s="258"/>
      <c r="AF25" s="258"/>
      <c r="AG25" s="258"/>
      <c r="AH25" s="258"/>
      <c r="AI25" s="258"/>
      <c r="AJ25" s="258"/>
      <c r="AK25" s="258"/>
      <c r="AL25" s="258"/>
      <c r="AM25" s="258"/>
      <c r="AN25" s="258"/>
      <c r="AO25" s="258"/>
    </row>
    <row r="26" ht="15.0" customHeight="1">
      <c r="A26" s="251"/>
      <c r="B26" s="274" t="s">
        <v>91</v>
      </c>
      <c r="C26" s="275">
        <v>1135.395</v>
      </c>
      <c r="D26" s="276">
        <v>908.316</v>
      </c>
      <c r="E26" s="277">
        <v>750.179211469534</v>
      </c>
      <c r="F26" s="278">
        <v>177.33</v>
      </c>
      <c r="G26" s="279">
        <v>150.07500000000002</v>
      </c>
      <c r="H26" s="279">
        <v>121.095</v>
      </c>
      <c r="I26" s="280">
        <v>88.435</v>
      </c>
      <c r="J26" s="281">
        <v>1312.725</v>
      </c>
      <c r="K26" s="282">
        <v>1285.47</v>
      </c>
      <c r="L26" s="282">
        <v>1256.49</v>
      </c>
      <c r="M26" s="283">
        <v>1223.83</v>
      </c>
      <c r="N26" s="278">
        <v>1085.646</v>
      </c>
      <c r="O26" s="279">
        <v>1058.391</v>
      </c>
      <c r="P26" s="279">
        <v>1029.411</v>
      </c>
      <c r="Q26" s="280">
        <v>996.751</v>
      </c>
      <c r="R26" s="284">
        <f t="shared" si="1"/>
        <v>927.5092115</v>
      </c>
      <c r="S26" s="284">
        <f t="shared" si="2"/>
        <v>900.2542115</v>
      </c>
      <c r="T26" s="284">
        <f t="shared" si="3"/>
        <v>871.2742115</v>
      </c>
      <c r="U26" s="284">
        <f t="shared" si="4"/>
        <v>838.6142115</v>
      </c>
      <c r="V26" s="251"/>
      <c r="W26" s="258"/>
      <c r="X26" s="258"/>
      <c r="Y26" s="258"/>
      <c r="Z26" s="258"/>
      <c r="AA26" s="258"/>
      <c r="AB26" s="258"/>
      <c r="AC26" s="258"/>
      <c r="AD26" s="258"/>
      <c r="AE26" s="258"/>
      <c r="AF26" s="258"/>
      <c r="AG26" s="258"/>
      <c r="AH26" s="258"/>
      <c r="AI26" s="258"/>
      <c r="AJ26" s="258"/>
      <c r="AK26" s="258"/>
      <c r="AL26" s="258"/>
      <c r="AM26" s="258"/>
      <c r="AN26" s="258"/>
      <c r="AO26" s="258"/>
    </row>
    <row r="27" ht="15.0" customHeight="1">
      <c r="A27" s="251"/>
      <c r="B27" s="274" t="s">
        <v>93</v>
      </c>
      <c r="C27" s="275">
        <v>1205.315</v>
      </c>
      <c r="D27" s="276">
        <v>964.2520000000001</v>
      </c>
      <c r="E27" s="277">
        <v>799.2293906810035</v>
      </c>
      <c r="F27" s="278">
        <v>207.115</v>
      </c>
      <c r="G27" s="279">
        <v>175.26</v>
      </c>
      <c r="H27" s="279">
        <v>141.33499999999998</v>
      </c>
      <c r="I27" s="280">
        <v>103.155</v>
      </c>
      <c r="J27" s="281">
        <v>1412.43</v>
      </c>
      <c r="K27" s="282">
        <v>1380.575</v>
      </c>
      <c r="L27" s="282">
        <v>1346.65</v>
      </c>
      <c r="M27" s="283">
        <v>1308.47</v>
      </c>
      <c r="N27" s="278">
        <v>1171.3670000000002</v>
      </c>
      <c r="O27" s="279">
        <v>1139.5120000000002</v>
      </c>
      <c r="P27" s="279">
        <v>1105.587</v>
      </c>
      <c r="Q27" s="280">
        <v>1067.4070000000002</v>
      </c>
      <c r="R27" s="284">
        <f t="shared" si="1"/>
        <v>1006.344391</v>
      </c>
      <c r="S27" s="284">
        <f t="shared" si="2"/>
        <v>974.4893907</v>
      </c>
      <c r="T27" s="284">
        <f t="shared" si="3"/>
        <v>940.5643907</v>
      </c>
      <c r="U27" s="284">
        <f t="shared" si="4"/>
        <v>902.3843907</v>
      </c>
      <c r="V27" s="251"/>
      <c r="W27" s="258"/>
      <c r="X27" s="258"/>
      <c r="Y27" s="258"/>
      <c r="Z27" s="258"/>
      <c r="AA27" s="258"/>
      <c r="AB27" s="258"/>
      <c r="AC27" s="258"/>
      <c r="AD27" s="258"/>
      <c r="AE27" s="258"/>
      <c r="AF27" s="258"/>
      <c r="AG27" s="258"/>
      <c r="AH27" s="258"/>
      <c r="AI27" s="258"/>
      <c r="AJ27" s="258"/>
      <c r="AK27" s="258"/>
      <c r="AL27" s="258"/>
      <c r="AM27" s="258"/>
      <c r="AN27" s="258"/>
      <c r="AO27" s="258"/>
    </row>
    <row r="28" ht="15.0" customHeight="1">
      <c r="A28" s="251"/>
      <c r="B28" s="274" t="s">
        <v>95</v>
      </c>
      <c r="C28" s="275">
        <v>1275.3500000000001</v>
      </c>
      <c r="D28" s="276">
        <v>1020.2800000000002</v>
      </c>
      <c r="E28" s="277">
        <v>848.1765232974909</v>
      </c>
      <c r="F28" s="278">
        <v>236.9</v>
      </c>
      <c r="G28" s="279">
        <v>200.445</v>
      </c>
      <c r="H28" s="279">
        <v>161.69</v>
      </c>
      <c r="I28" s="280">
        <v>117.99</v>
      </c>
      <c r="J28" s="281">
        <v>1512.2500000000002</v>
      </c>
      <c r="K28" s="282">
        <v>1475.795</v>
      </c>
      <c r="L28" s="282">
        <v>1437.0400000000002</v>
      </c>
      <c r="M28" s="283">
        <v>1393.3400000000001</v>
      </c>
      <c r="N28" s="278">
        <v>1257.1800000000003</v>
      </c>
      <c r="O28" s="279">
        <v>1220.7250000000001</v>
      </c>
      <c r="P28" s="279">
        <v>1181.9700000000003</v>
      </c>
      <c r="Q28" s="280">
        <v>1138.2700000000002</v>
      </c>
      <c r="R28" s="284">
        <f t="shared" si="1"/>
        <v>1085.076523</v>
      </c>
      <c r="S28" s="284">
        <f t="shared" si="2"/>
        <v>1048.621523</v>
      </c>
      <c r="T28" s="284">
        <f t="shared" si="3"/>
        <v>1009.866523</v>
      </c>
      <c r="U28" s="284">
        <f t="shared" si="4"/>
        <v>966.1665233</v>
      </c>
      <c r="V28" s="251"/>
      <c r="W28" s="258"/>
      <c r="X28" s="258"/>
      <c r="Y28" s="258"/>
      <c r="Z28" s="258"/>
      <c r="AA28" s="258"/>
      <c r="AB28" s="258"/>
      <c r="AC28" s="258"/>
      <c r="AD28" s="258"/>
      <c r="AE28" s="258"/>
      <c r="AF28" s="258"/>
      <c r="AG28" s="258"/>
      <c r="AH28" s="258"/>
      <c r="AI28" s="258"/>
      <c r="AJ28" s="258"/>
      <c r="AK28" s="258"/>
      <c r="AL28" s="258"/>
      <c r="AM28" s="258"/>
      <c r="AN28" s="258"/>
      <c r="AO28" s="258"/>
    </row>
    <row r="29" ht="15.0" customHeight="1">
      <c r="A29" s="251"/>
      <c r="B29" s="274" t="s">
        <v>609</v>
      </c>
      <c r="C29" s="275">
        <v>1345.155</v>
      </c>
      <c r="D29" s="276">
        <v>1076.124</v>
      </c>
      <c r="E29" s="277">
        <v>897.2267025089604</v>
      </c>
      <c r="F29" s="278">
        <v>266.685</v>
      </c>
      <c r="G29" s="279">
        <v>225.63000000000002</v>
      </c>
      <c r="H29" s="279">
        <v>182.045</v>
      </c>
      <c r="I29" s="280">
        <v>132.82500000000002</v>
      </c>
      <c r="J29" s="281">
        <v>1611.84</v>
      </c>
      <c r="K29" s="282">
        <v>1570.785</v>
      </c>
      <c r="L29" s="282">
        <v>1527.2</v>
      </c>
      <c r="M29" s="283">
        <v>1477.98</v>
      </c>
      <c r="N29" s="278">
        <v>1342.809</v>
      </c>
      <c r="O29" s="279">
        <v>1301.7540000000001</v>
      </c>
      <c r="P29" s="279">
        <v>1258.169</v>
      </c>
      <c r="Q29" s="280">
        <v>1208.949</v>
      </c>
      <c r="R29" s="284">
        <f t="shared" si="1"/>
        <v>1163.911703</v>
      </c>
      <c r="S29" s="284">
        <f t="shared" si="2"/>
        <v>1122.856703</v>
      </c>
      <c r="T29" s="284">
        <f t="shared" si="3"/>
        <v>1079.271703</v>
      </c>
      <c r="U29" s="284">
        <f t="shared" si="4"/>
        <v>1030.051703</v>
      </c>
      <c r="V29" s="251"/>
      <c r="W29" s="258"/>
      <c r="X29" s="258"/>
      <c r="Y29" s="258"/>
      <c r="Z29" s="258"/>
      <c r="AA29" s="258"/>
      <c r="AB29" s="258"/>
      <c r="AC29" s="258"/>
      <c r="AD29" s="258"/>
      <c r="AE29" s="258"/>
      <c r="AF29" s="258"/>
      <c r="AG29" s="258"/>
      <c r="AH29" s="258"/>
      <c r="AI29" s="258"/>
      <c r="AJ29" s="258"/>
      <c r="AK29" s="258"/>
      <c r="AL29" s="258"/>
      <c r="AM29" s="258"/>
      <c r="AN29" s="258"/>
      <c r="AO29" s="258"/>
    </row>
    <row r="30" ht="15.0" customHeight="1">
      <c r="A30" s="251"/>
      <c r="B30" s="274" t="s">
        <v>97</v>
      </c>
      <c r="C30" s="275">
        <v>1431.75</v>
      </c>
      <c r="D30" s="276">
        <v>1145.4</v>
      </c>
      <c r="E30" s="277">
        <v>946.1738351254479</v>
      </c>
      <c r="F30" s="278">
        <v>296.355</v>
      </c>
      <c r="G30" s="279">
        <v>250.815</v>
      </c>
      <c r="H30" s="279">
        <v>202.285</v>
      </c>
      <c r="I30" s="280">
        <v>147.66</v>
      </c>
      <c r="J30" s="281">
        <v>1728.105</v>
      </c>
      <c r="K30" s="282">
        <v>1682.565</v>
      </c>
      <c r="L30" s="282">
        <v>1634.035</v>
      </c>
      <c r="M30" s="283">
        <v>1579.41</v>
      </c>
      <c r="N30" s="278">
        <v>1441.755</v>
      </c>
      <c r="O30" s="279">
        <v>1396.2150000000001</v>
      </c>
      <c r="P30" s="279">
        <v>1347.6850000000002</v>
      </c>
      <c r="Q30" s="280">
        <v>1293.0600000000002</v>
      </c>
      <c r="R30" s="284">
        <f t="shared" si="1"/>
        <v>1242.528835</v>
      </c>
      <c r="S30" s="284">
        <f t="shared" si="2"/>
        <v>1196.988835</v>
      </c>
      <c r="T30" s="284">
        <f t="shared" si="3"/>
        <v>1148.458835</v>
      </c>
      <c r="U30" s="284">
        <f t="shared" si="4"/>
        <v>1093.833835</v>
      </c>
      <c r="V30" s="251"/>
      <c r="W30" s="258"/>
      <c r="X30" s="258"/>
      <c r="Y30" s="258"/>
      <c r="Z30" s="258"/>
      <c r="AA30" s="258"/>
      <c r="AB30" s="258"/>
      <c r="AC30" s="258"/>
      <c r="AD30" s="258"/>
      <c r="AE30" s="258"/>
      <c r="AF30" s="258"/>
      <c r="AG30" s="258"/>
      <c r="AH30" s="258"/>
      <c r="AI30" s="258"/>
      <c r="AJ30" s="258"/>
      <c r="AK30" s="258"/>
      <c r="AL30" s="258"/>
      <c r="AM30" s="258"/>
      <c r="AN30" s="258"/>
      <c r="AO30" s="258"/>
    </row>
    <row r="31" ht="15.0" customHeight="1">
      <c r="A31" s="251"/>
      <c r="B31" s="274" t="s">
        <v>99</v>
      </c>
      <c r="C31" s="275">
        <v>1571.59</v>
      </c>
      <c r="D31" s="276">
        <v>1257.272</v>
      </c>
      <c r="E31" s="277">
        <v>1044.274193548387</v>
      </c>
      <c r="F31" s="278">
        <v>355.925</v>
      </c>
      <c r="G31" s="279">
        <v>301.185</v>
      </c>
      <c r="H31" s="279">
        <v>242.88000000000002</v>
      </c>
      <c r="I31" s="280">
        <v>177.33</v>
      </c>
      <c r="J31" s="281">
        <v>1927.5149999999999</v>
      </c>
      <c r="K31" s="282">
        <v>1872.7749999999999</v>
      </c>
      <c r="L31" s="282">
        <v>1814.47</v>
      </c>
      <c r="M31" s="283">
        <v>1748.9199999999998</v>
      </c>
      <c r="N31" s="278">
        <v>1613.197</v>
      </c>
      <c r="O31" s="279">
        <v>1558.4569999999999</v>
      </c>
      <c r="P31" s="279">
        <v>1500.152</v>
      </c>
      <c r="Q31" s="280">
        <v>1434.6019999999999</v>
      </c>
      <c r="R31" s="284">
        <f t="shared" si="1"/>
        <v>1400.199194</v>
      </c>
      <c r="S31" s="284">
        <f t="shared" si="2"/>
        <v>1345.459194</v>
      </c>
      <c r="T31" s="284">
        <f t="shared" si="3"/>
        <v>1287.154194</v>
      </c>
      <c r="U31" s="284">
        <f t="shared" si="4"/>
        <v>1221.604194</v>
      </c>
      <c r="V31" s="251"/>
      <c r="W31" s="258"/>
      <c r="X31" s="258"/>
      <c r="Y31" s="258"/>
      <c r="Z31" s="258"/>
      <c r="AA31" s="258"/>
      <c r="AB31" s="258"/>
      <c r="AC31" s="258"/>
      <c r="AD31" s="258"/>
      <c r="AE31" s="258"/>
      <c r="AF31" s="258"/>
      <c r="AG31" s="258"/>
      <c r="AH31" s="258"/>
      <c r="AI31" s="258"/>
      <c r="AJ31" s="258"/>
      <c r="AK31" s="258"/>
      <c r="AL31" s="258"/>
      <c r="AM31" s="258"/>
      <c r="AN31" s="258"/>
      <c r="AO31" s="258"/>
    </row>
    <row r="32" ht="15.0" customHeight="1">
      <c r="A32" s="251"/>
      <c r="B32" s="274" t="s">
        <v>102</v>
      </c>
      <c r="C32" s="275">
        <v>1068.12</v>
      </c>
      <c r="D32" s="276">
        <v>854.496</v>
      </c>
      <c r="E32" s="277">
        <v>704.8387096774194</v>
      </c>
      <c r="F32" s="278">
        <v>237.82</v>
      </c>
      <c r="G32" s="279">
        <v>201.25</v>
      </c>
      <c r="H32" s="279">
        <v>162.38</v>
      </c>
      <c r="I32" s="280">
        <v>118.45</v>
      </c>
      <c r="J32" s="281">
        <v>1305.9399999999998</v>
      </c>
      <c r="K32" s="282">
        <v>1269.37</v>
      </c>
      <c r="L32" s="282">
        <v>1230.5</v>
      </c>
      <c r="M32" s="283">
        <v>1186.57</v>
      </c>
      <c r="N32" s="278">
        <v>1092.316</v>
      </c>
      <c r="O32" s="279">
        <v>1055.746</v>
      </c>
      <c r="P32" s="279">
        <v>1016.876</v>
      </c>
      <c r="Q32" s="280">
        <v>972.946</v>
      </c>
      <c r="R32" s="284">
        <f t="shared" si="1"/>
        <v>942.6587097</v>
      </c>
      <c r="S32" s="284">
        <f t="shared" si="2"/>
        <v>906.0887097</v>
      </c>
      <c r="T32" s="284">
        <f t="shared" si="3"/>
        <v>867.2187097</v>
      </c>
      <c r="U32" s="284">
        <f t="shared" si="4"/>
        <v>823.2887097</v>
      </c>
      <c r="V32" s="251"/>
      <c r="W32" s="258"/>
      <c r="X32" s="258"/>
      <c r="Y32" s="258"/>
      <c r="Z32" s="258"/>
      <c r="AA32" s="258"/>
      <c r="AB32" s="258"/>
      <c r="AC32" s="258"/>
      <c r="AD32" s="258"/>
      <c r="AE32" s="258"/>
      <c r="AF32" s="258"/>
      <c r="AG32" s="258"/>
      <c r="AH32" s="258"/>
      <c r="AI32" s="258"/>
      <c r="AJ32" s="258"/>
      <c r="AK32" s="258"/>
      <c r="AL32" s="258"/>
      <c r="AM32" s="258"/>
      <c r="AN32" s="258"/>
      <c r="AO32" s="258"/>
    </row>
    <row r="33" ht="15.0" customHeight="1">
      <c r="A33" s="251"/>
      <c r="B33" s="274" t="s">
        <v>615</v>
      </c>
      <c r="C33" s="275">
        <v>1127.23</v>
      </c>
      <c r="D33" s="276">
        <v>901.7840000000001</v>
      </c>
      <c r="E33" s="277">
        <v>745.9543010752687</v>
      </c>
      <c r="F33" s="278">
        <v>267.72</v>
      </c>
      <c r="G33" s="279">
        <v>226.54999999999998</v>
      </c>
      <c r="H33" s="279">
        <v>182.735</v>
      </c>
      <c r="I33" s="280">
        <v>133.4</v>
      </c>
      <c r="J33" s="281">
        <v>1394.95</v>
      </c>
      <c r="K33" s="282">
        <v>1353.78</v>
      </c>
      <c r="L33" s="282">
        <v>1309.9650000000001</v>
      </c>
      <c r="M33" s="283">
        <v>1260.63</v>
      </c>
      <c r="N33" s="278">
        <v>1169.5040000000001</v>
      </c>
      <c r="O33" s="279">
        <v>1128.334</v>
      </c>
      <c r="P33" s="279">
        <v>1084.5190000000002</v>
      </c>
      <c r="Q33" s="280">
        <v>1035.1840000000002</v>
      </c>
      <c r="R33" s="284">
        <f t="shared" si="1"/>
        <v>1013.674301</v>
      </c>
      <c r="S33" s="284">
        <f t="shared" si="2"/>
        <v>972.5043011</v>
      </c>
      <c r="T33" s="284">
        <f t="shared" si="3"/>
        <v>928.6893011</v>
      </c>
      <c r="U33" s="284">
        <f t="shared" si="4"/>
        <v>879.3543011</v>
      </c>
      <c r="V33" s="251"/>
      <c r="W33" s="258"/>
      <c r="X33" s="258"/>
      <c r="Y33" s="258"/>
      <c r="Z33" s="258"/>
      <c r="AA33" s="258"/>
      <c r="AB33" s="258"/>
      <c r="AC33" s="258"/>
      <c r="AD33" s="258"/>
      <c r="AE33" s="258"/>
      <c r="AF33" s="258"/>
      <c r="AG33" s="258"/>
      <c r="AH33" s="258"/>
      <c r="AI33" s="258"/>
      <c r="AJ33" s="258"/>
      <c r="AK33" s="258"/>
      <c r="AL33" s="258"/>
      <c r="AM33" s="258"/>
      <c r="AN33" s="258"/>
      <c r="AO33" s="258"/>
    </row>
    <row r="34" ht="15.75" customHeight="1">
      <c r="A34" s="251"/>
      <c r="B34" s="274" t="s">
        <v>104</v>
      </c>
      <c r="C34" s="275">
        <v>1197.3799999999999</v>
      </c>
      <c r="D34" s="276">
        <v>957.904</v>
      </c>
      <c r="E34" s="277">
        <v>787.1729390681003</v>
      </c>
      <c r="F34" s="278">
        <v>297.62</v>
      </c>
      <c r="G34" s="279">
        <v>251.85</v>
      </c>
      <c r="H34" s="279">
        <v>203.09</v>
      </c>
      <c r="I34" s="280">
        <v>148.235</v>
      </c>
      <c r="J34" s="281">
        <v>1495.0</v>
      </c>
      <c r="K34" s="282">
        <v>1449.2299999999998</v>
      </c>
      <c r="L34" s="282">
        <v>1400.4699999999998</v>
      </c>
      <c r="M34" s="283">
        <v>1345.6149999999998</v>
      </c>
      <c r="N34" s="278">
        <v>1255.524</v>
      </c>
      <c r="O34" s="279">
        <v>1209.754</v>
      </c>
      <c r="P34" s="279">
        <v>1160.994</v>
      </c>
      <c r="Q34" s="280">
        <v>1106.1390000000001</v>
      </c>
      <c r="R34" s="284">
        <f t="shared" si="1"/>
        <v>1084.792939</v>
      </c>
      <c r="S34" s="284">
        <f t="shared" si="2"/>
        <v>1039.022939</v>
      </c>
      <c r="T34" s="284">
        <f t="shared" si="3"/>
        <v>990.2629391</v>
      </c>
      <c r="U34" s="284">
        <f t="shared" si="4"/>
        <v>935.4079391</v>
      </c>
      <c r="V34" s="251"/>
      <c r="W34" s="258"/>
      <c r="X34" s="258"/>
      <c r="Y34" s="258"/>
      <c r="Z34" s="258"/>
      <c r="AA34" s="258"/>
      <c r="AB34" s="258"/>
      <c r="AC34" s="258"/>
      <c r="AD34" s="258"/>
      <c r="AE34" s="258"/>
      <c r="AF34" s="258"/>
      <c r="AG34" s="258"/>
      <c r="AH34" s="258"/>
      <c r="AI34" s="258"/>
      <c r="AJ34" s="258"/>
      <c r="AK34" s="258"/>
      <c r="AL34" s="258"/>
      <c r="AM34" s="258"/>
      <c r="AN34" s="258"/>
      <c r="AO34" s="258"/>
    </row>
    <row r="35" ht="15.75" customHeight="1">
      <c r="A35" s="251"/>
      <c r="B35" s="274" t="s">
        <v>106</v>
      </c>
      <c r="C35" s="275">
        <v>1315.715</v>
      </c>
      <c r="D35" s="276">
        <v>1052.572</v>
      </c>
      <c r="E35" s="277">
        <v>869.5071684587813</v>
      </c>
      <c r="F35" s="278">
        <v>357.305</v>
      </c>
      <c r="G35" s="279">
        <v>302.45</v>
      </c>
      <c r="H35" s="279">
        <v>243.91500000000002</v>
      </c>
      <c r="I35" s="280">
        <v>178.02</v>
      </c>
      <c r="J35" s="281">
        <v>1673.02</v>
      </c>
      <c r="K35" s="282">
        <v>1618.165</v>
      </c>
      <c r="L35" s="282">
        <v>1559.6299999999999</v>
      </c>
      <c r="M35" s="283">
        <v>1493.735</v>
      </c>
      <c r="N35" s="278">
        <v>1409.877</v>
      </c>
      <c r="O35" s="279">
        <v>1355.022</v>
      </c>
      <c r="P35" s="279">
        <v>1296.4869999999999</v>
      </c>
      <c r="Q35" s="280">
        <v>1230.5919999999999</v>
      </c>
      <c r="R35" s="284">
        <f t="shared" si="1"/>
        <v>1226.812168</v>
      </c>
      <c r="S35" s="284">
        <f t="shared" si="2"/>
        <v>1171.957168</v>
      </c>
      <c r="T35" s="284">
        <f t="shared" si="3"/>
        <v>1113.422168</v>
      </c>
      <c r="U35" s="284">
        <f t="shared" si="4"/>
        <v>1047.527168</v>
      </c>
      <c r="V35" s="251"/>
      <c r="W35" s="258"/>
      <c r="X35" s="258"/>
      <c r="Y35" s="258"/>
      <c r="Z35" s="258"/>
      <c r="AA35" s="258"/>
      <c r="AB35" s="258"/>
      <c r="AC35" s="258"/>
      <c r="AD35" s="258"/>
      <c r="AE35" s="258"/>
      <c r="AF35" s="258"/>
      <c r="AG35" s="258"/>
      <c r="AH35" s="258"/>
      <c r="AI35" s="258"/>
      <c r="AJ35" s="258"/>
      <c r="AK35" s="258"/>
      <c r="AL35" s="258"/>
      <c r="AM35" s="258"/>
      <c r="AN35" s="258"/>
      <c r="AO35" s="258"/>
    </row>
    <row r="36" ht="15.75" customHeight="1">
      <c r="A36" s="251"/>
      <c r="B36" s="274" t="s">
        <v>620</v>
      </c>
      <c r="C36" s="275">
        <v>710.93</v>
      </c>
      <c r="D36" s="276">
        <v>568.744</v>
      </c>
      <c r="E36" s="277">
        <v>918.8664874551971</v>
      </c>
      <c r="F36" s="278">
        <v>58.765</v>
      </c>
      <c r="G36" s="279">
        <v>49.795</v>
      </c>
      <c r="H36" s="279">
        <v>40.135000000000005</v>
      </c>
      <c r="I36" s="280">
        <v>29.325</v>
      </c>
      <c r="J36" s="281">
        <v>769.6949999999999</v>
      </c>
      <c r="K36" s="282">
        <v>760.7249999999999</v>
      </c>
      <c r="L36" s="282">
        <v>751.0649999999999</v>
      </c>
      <c r="M36" s="283">
        <v>740.255</v>
      </c>
      <c r="N36" s="278">
        <v>627.509</v>
      </c>
      <c r="O36" s="279">
        <v>618.539</v>
      </c>
      <c r="P36" s="279">
        <v>608.879</v>
      </c>
      <c r="Q36" s="280">
        <v>598.0690000000001</v>
      </c>
      <c r="R36" s="284">
        <f t="shared" si="1"/>
        <v>977.6314875</v>
      </c>
      <c r="S36" s="284">
        <f t="shared" si="2"/>
        <v>968.6614875</v>
      </c>
      <c r="T36" s="284">
        <f t="shared" si="3"/>
        <v>959.0014875</v>
      </c>
      <c r="U36" s="284">
        <f t="shared" si="4"/>
        <v>948.1914875</v>
      </c>
      <c r="V36" s="251"/>
      <c r="W36" s="258"/>
      <c r="X36" s="258"/>
      <c r="Y36" s="258"/>
      <c r="Z36" s="258"/>
      <c r="AA36" s="258"/>
      <c r="AB36" s="258"/>
      <c r="AC36" s="258"/>
      <c r="AD36" s="258"/>
      <c r="AE36" s="258"/>
      <c r="AF36" s="258"/>
      <c r="AG36" s="258"/>
      <c r="AH36" s="258"/>
      <c r="AI36" s="258"/>
      <c r="AJ36" s="258"/>
      <c r="AK36" s="258"/>
      <c r="AL36" s="258"/>
      <c r="AM36" s="258"/>
      <c r="AN36" s="258"/>
      <c r="AO36" s="258"/>
    </row>
    <row r="37" ht="15.75" customHeight="1">
      <c r="A37" s="251"/>
      <c r="B37" s="274" t="s">
        <v>622</v>
      </c>
      <c r="C37" s="275">
        <v>738.99</v>
      </c>
      <c r="D37" s="276">
        <v>591.192</v>
      </c>
      <c r="E37" s="277">
        <v>988.6290322580644</v>
      </c>
      <c r="F37" s="278">
        <v>88.78</v>
      </c>
      <c r="G37" s="279">
        <v>75.21</v>
      </c>
      <c r="H37" s="279">
        <v>60.605</v>
      </c>
      <c r="I37" s="280">
        <v>44.275</v>
      </c>
      <c r="J37" s="281">
        <v>827.77</v>
      </c>
      <c r="K37" s="282">
        <v>814.2</v>
      </c>
      <c r="L37" s="282">
        <v>799.595</v>
      </c>
      <c r="M37" s="283">
        <v>783.265</v>
      </c>
      <c r="N37" s="278">
        <v>679.972</v>
      </c>
      <c r="O37" s="279">
        <v>666.402</v>
      </c>
      <c r="P37" s="279">
        <v>651.797</v>
      </c>
      <c r="Q37" s="280">
        <v>635.467</v>
      </c>
      <c r="R37" s="284">
        <f t="shared" si="1"/>
        <v>1077.409032</v>
      </c>
      <c r="S37" s="284">
        <f t="shared" si="2"/>
        <v>1063.839032</v>
      </c>
      <c r="T37" s="284">
        <f t="shared" si="3"/>
        <v>1049.234032</v>
      </c>
      <c r="U37" s="284">
        <f t="shared" si="4"/>
        <v>1032.904032</v>
      </c>
      <c r="V37" s="251"/>
      <c r="W37" s="258"/>
      <c r="X37" s="258"/>
      <c r="Y37" s="258"/>
      <c r="Z37" s="258"/>
      <c r="AA37" s="258"/>
      <c r="AB37" s="258"/>
      <c r="AC37" s="258"/>
      <c r="AD37" s="258"/>
      <c r="AE37" s="258"/>
      <c r="AF37" s="258"/>
      <c r="AG37" s="258"/>
      <c r="AH37" s="258"/>
      <c r="AI37" s="258"/>
      <c r="AJ37" s="258"/>
      <c r="AK37" s="258"/>
      <c r="AL37" s="258"/>
      <c r="AM37" s="258"/>
      <c r="AN37" s="258"/>
      <c r="AO37" s="258"/>
    </row>
    <row r="38" ht="15.75" customHeight="1">
      <c r="A38" s="251"/>
      <c r="B38" s="274" t="s">
        <v>624</v>
      </c>
      <c r="C38" s="275">
        <v>766.935</v>
      </c>
      <c r="D38" s="276">
        <v>613.548</v>
      </c>
      <c r="E38" s="277">
        <v>1083.7410394265232</v>
      </c>
      <c r="F38" s="278">
        <v>118.795</v>
      </c>
      <c r="G38" s="279">
        <v>100.51</v>
      </c>
      <c r="H38" s="279">
        <v>81.075</v>
      </c>
      <c r="I38" s="280">
        <v>59.225</v>
      </c>
      <c r="J38" s="281">
        <v>885.7299999999999</v>
      </c>
      <c r="K38" s="282">
        <v>867.4449999999999</v>
      </c>
      <c r="L38" s="282">
        <v>848.01</v>
      </c>
      <c r="M38" s="283">
        <v>826.16</v>
      </c>
      <c r="N38" s="278">
        <v>732.343</v>
      </c>
      <c r="O38" s="279">
        <v>714.058</v>
      </c>
      <c r="P38" s="279">
        <v>694.623</v>
      </c>
      <c r="Q38" s="280">
        <v>672.773</v>
      </c>
      <c r="R38" s="284">
        <f t="shared" si="1"/>
        <v>1202.536039</v>
      </c>
      <c r="S38" s="284">
        <f t="shared" si="2"/>
        <v>1184.251039</v>
      </c>
      <c r="T38" s="284">
        <f t="shared" si="3"/>
        <v>1164.816039</v>
      </c>
      <c r="U38" s="284">
        <f t="shared" si="4"/>
        <v>1142.966039</v>
      </c>
      <c r="V38" s="251"/>
      <c r="W38" s="258"/>
      <c r="X38" s="258"/>
      <c r="Y38" s="258"/>
      <c r="Z38" s="258"/>
      <c r="AA38" s="258"/>
      <c r="AB38" s="258"/>
      <c r="AC38" s="258"/>
      <c r="AD38" s="258"/>
      <c r="AE38" s="258"/>
      <c r="AF38" s="258"/>
      <c r="AG38" s="258"/>
      <c r="AH38" s="258"/>
      <c r="AI38" s="258"/>
      <c r="AJ38" s="258"/>
      <c r="AK38" s="258"/>
      <c r="AL38" s="258"/>
      <c r="AM38" s="258"/>
      <c r="AN38" s="258"/>
      <c r="AO38" s="258"/>
    </row>
    <row r="39" ht="15.75" customHeight="1">
      <c r="A39" s="251"/>
      <c r="B39" s="274" t="s">
        <v>109</v>
      </c>
      <c r="C39" s="275">
        <v>580.1750000000001</v>
      </c>
      <c r="D39" s="276">
        <v>464.1400000000001</v>
      </c>
      <c r="E39" s="277">
        <v>378.6962365591398</v>
      </c>
      <c r="F39" s="278">
        <v>296.585</v>
      </c>
      <c r="G39" s="279">
        <v>251.045</v>
      </c>
      <c r="H39" s="279">
        <v>202.515</v>
      </c>
      <c r="I39" s="280">
        <v>147.775</v>
      </c>
      <c r="J39" s="281">
        <v>876.76</v>
      </c>
      <c r="K39" s="282">
        <v>831.22</v>
      </c>
      <c r="L39" s="282">
        <v>782.69</v>
      </c>
      <c r="M39" s="283">
        <v>727.95</v>
      </c>
      <c r="N39" s="278">
        <v>760.7250000000001</v>
      </c>
      <c r="O39" s="279">
        <v>715.1850000000001</v>
      </c>
      <c r="P39" s="279">
        <v>666.6550000000001</v>
      </c>
      <c r="Q39" s="280">
        <v>611.9150000000001</v>
      </c>
      <c r="R39" s="284">
        <f t="shared" si="1"/>
        <v>675.2812366</v>
      </c>
      <c r="S39" s="284">
        <f t="shared" si="2"/>
        <v>629.7412366</v>
      </c>
      <c r="T39" s="284">
        <f t="shared" si="3"/>
        <v>581.2112366</v>
      </c>
      <c r="U39" s="284">
        <f t="shared" si="4"/>
        <v>526.4712366</v>
      </c>
      <c r="V39" s="251"/>
      <c r="W39" s="258"/>
      <c r="X39" s="258"/>
      <c r="Y39" s="258"/>
      <c r="Z39" s="258"/>
      <c r="AA39" s="258"/>
      <c r="AB39" s="258"/>
      <c r="AC39" s="258"/>
      <c r="AD39" s="258"/>
      <c r="AE39" s="258"/>
      <c r="AF39" s="258"/>
      <c r="AG39" s="258"/>
      <c r="AH39" s="258"/>
      <c r="AI39" s="258"/>
      <c r="AJ39" s="258"/>
      <c r="AK39" s="258"/>
      <c r="AL39" s="258"/>
      <c r="AM39" s="258"/>
      <c r="AN39" s="258"/>
      <c r="AO39" s="258"/>
    </row>
    <row r="40" ht="15.75" customHeight="1">
      <c r="A40" s="251"/>
      <c r="B40" s="274" t="s">
        <v>111</v>
      </c>
      <c r="C40" s="275">
        <v>605.13</v>
      </c>
      <c r="D40" s="276">
        <v>484.10400000000004</v>
      </c>
      <c r="E40" s="277">
        <v>434.44444444444434</v>
      </c>
      <c r="F40" s="278">
        <v>326.485</v>
      </c>
      <c r="G40" s="279">
        <v>276.345</v>
      </c>
      <c r="H40" s="279">
        <v>222.86999999999998</v>
      </c>
      <c r="I40" s="280">
        <v>162.725</v>
      </c>
      <c r="J40" s="281">
        <v>931.615</v>
      </c>
      <c r="K40" s="282">
        <v>881.475</v>
      </c>
      <c r="L40" s="282">
        <v>828.0</v>
      </c>
      <c r="M40" s="283">
        <v>767.855</v>
      </c>
      <c r="N40" s="278">
        <v>810.589</v>
      </c>
      <c r="O40" s="279">
        <v>760.4490000000001</v>
      </c>
      <c r="P40" s="279">
        <v>706.974</v>
      </c>
      <c r="Q40" s="280">
        <v>646.8290000000001</v>
      </c>
      <c r="R40" s="284">
        <f t="shared" si="1"/>
        <v>760.9294444</v>
      </c>
      <c r="S40" s="284">
        <f t="shared" si="2"/>
        <v>710.7894444</v>
      </c>
      <c r="T40" s="284">
        <f t="shared" si="3"/>
        <v>657.3144444</v>
      </c>
      <c r="U40" s="284">
        <f t="shared" si="4"/>
        <v>597.1694444</v>
      </c>
      <c r="V40" s="251"/>
      <c r="W40" s="258"/>
      <c r="X40" s="258"/>
      <c r="Y40" s="258"/>
      <c r="Z40" s="258"/>
      <c r="AA40" s="258"/>
      <c r="AB40" s="258"/>
      <c r="AC40" s="258"/>
      <c r="AD40" s="258"/>
      <c r="AE40" s="258"/>
      <c r="AF40" s="258"/>
      <c r="AG40" s="258"/>
      <c r="AH40" s="258"/>
      <c r="AI40" s="258"/>
      <c r="AJ40" s="258"/>
      <c r="AK40" s="258"/>
      <c r="AL40" s="258"/>
      <c r="AM40" s="258"/>
      <c r="AN40" s="258"/>
      <c r="AO40" s="258"/>
    </row>
    <row r="41" ht="15.75" customHeight="1">
      <c r="A41" s="251"/>
      <c r="B41" s="274" t="s">
        <v>113</v>
      </c>
      <c r="C41" s="275">
        <v>629.97</v>
      </c>
      <c r="D41" s="276">
        <v>503.97600000000006</v>
      </c>
      <c r="E41" s="277">
        <v>450.0</v>
      </c>
      <c r="F41" s="278">
        <v>356.385</v>
      </c>
      <c r="G41" s="279">
        <v>301.645</v>
      </c>
      <c r="H41" s="279">
        <v>243.225</v>
      </c>
      <c r="I41" s="280">
        <v>177.56</v>
      </c>
      <c r="J41" s="281">
        <v>986.355</v>
      </c>
      <c r="K41" s="282">
        <v>931.615</v>
      </c>
      <c r="L41" s="282">
        <v>873.195</v>
      </c>
      <c r="M41" s="283">
        <v>807.53</v>
      </c>
      <c r="N41" s="278">
        <v>860.3610000000001</v>
      </c>
      <c r="O41" s="279">
        <v>805.6210000000001</v>
      </c>
      <c r="P41" s="279">
        <v>747.201</v>
      </c>
      <c r="Q41" s="280">
        <v>681.5360000000001</v>
      </c>
      <c r="R41" s="284">
        <f t="shared" si="1"/>
        <v>806.385</v>
      </c>
      <c r="S41" s="284">
        <f t="shared" si="2"/>
        <v>751.645</v>
      </c>
      <c r="T41" s="284">
        <f t="shared" si="3"/>
        <v>693.225</v>
      </c>
      <c r="U41" s="284">
        <f t="shared" si="4"/>
        <v>627.56</v>
      </c>
      <c r="V41" s="251"/>
      <c r="W41" s="258"/>
      <c r="X41" s="258"/>
      <c r="Y41" s="258"/>
      <c r="Z41" s="258"/>
      <c r="AA41" s="258"/>
      <c r="AB41" s="258"/>
      <c r="AC41" s="258"/>
      <c r="AD41" s="258"/>
      <c r="AE41" s="258"/>
      <c r="AF41" s="258"/>
      <c r="AG41" s="258"/>
      <c r="AH41" s="258"/>
      <c r="AI41" s="258"/>
      <c r="AJ41" s="258"/>
      <c r="AK41" s="258"/>
      <c r="AL41" s="258"/>
      <c r="AM41" s="258"/>
      <c r="AN41" s="258"/>
      <c r="AO41" s="258"/>
    </row>
    <row r="42" ht="15.75" customHeight="1">
      <c r="A42" s="251"/>
      <c r="B42" s="274" t="s">
        <v>629</v>
      </c>
      <c r="C42" s="275">
        <v>629.97</v>
      </c>
      <c r="D42" s="276">
        <v>503.97600000000006</v>
      </c>
      <c r="E42" s="277">
        <v>450.0</v>
      </c>
      <c r="F42" s="278">
        <v>356.385</v>
      </c>
      <c r="G42" s="279">
        <v>301.645</v>
      </c>
      <c r="H42" s="279">
        <v>243.225</v>
      </c>
      <c r="I42" s="280">
        <v>177.56</v>
      </c>
      <c r="J42" s="281">
        <v>986.355</v>
      </c>
      <c r="K42" s="282">
        <v>931.615</v>
      </c>
      <c r="L42" s="282">
        <v>873.195</v>
      </c>
      <c r="M42" s="283">
        <v>807.53</v>
      </c>
      <c r="N42" s="278">
        <v>860.3610000000001</v>
      </c>
      <c r="O42" s="279">
        <v>805.6210000000001</v>
      </c>
      <c r="P42" s="279">
        <v>747.201</v>
      </c>
      <c r="Q42" s="280">
        <v>681.5360000000001</v>
      </c>
      <c r="R42" s="284">
        <f t="shared" si="1"/>
        <v>806.385</v>
      </c>
      <c r="S42" s="284">
        <f t="shared" si="2"/>
        <v>751.645</v>
      </c>
      <c r="T42" s="284">
        <f t="shared" si="3"/>
        <v>693.225</v>
      </c>
      <c r="U42" s="284">
        <f t="shared" si="4"/>
        <v>627.56</v>
      </c>
      <c r="V42" s="251"/>
      <c r="W42" s="258"/>
      <c r="X42" s="258"/>
      <c r="Y42" s="258"/>
      <c r="Z42" s="258"/>
      <c r="AA42" s="258"/>
      <c r="AB42" s="258"/>
      <c r="AC42" s="258"/>
      <c r="AD42" s="258"/>
      <c r="AE42" s="258"/>
      <c r="AF42" s="258"/>
      <c r="AG42" s="258"/>
      <c r="AH42" s="258"/>
      <c r="AI42" s="258"/>
      <c r="AJ42" s="258"/>
      <c r="AK42" s="258"/>
      <c r="AL42" s="258"/>
      <c r="AM42" s="258"/>
      <c r="AN42" s="258"/>
      <c r="AO42" s="258"/>
    </row>
    <row r="43" ht="15.75" customHeight="1">
      <c r="A43" s="251"/>
      <c r="B43" s="274" t="s">
        <v>115</v>
      </c>
      <c r="C43" s="275">
        <v>679.88</v>
      </c>
      <c r="D43" s="276">
        <v>543.904</v>
      </c>
      <c r="E43" s="277">
        <v>547.8987455197132</v>
      </c>
      <c r="F43" s="278">
        <v>416.07</v>
      </c>
      <c r="G43" s="279">
        <v>352.245</v>
      </c>
      <c r="H43" s="279">
        <v>284.05</v>
      </c>
      <c r="I43" s="280">
        <v>207.34500000000003</v>
      </c>
      <c r="J43" s="281">
        <v>1095.95</v>
      </c>
      <c r="K43" s="282">
        <v>1032.125</v>
      </c>
      <c r="L43" s="282">
        <v>963.9300000000001</v>
      </c>
      <c r="M43" s="283">
        <v>887.225</v>
      </c>
      <c r="N43" s="278">
        <v>959.9739999999999</v>
      </c>
      <c r="O43" s="279">
        <v>896.149</v>
      </c>
      <c r="P43" s="279">
        <v>827.954</v>
      </c>
      <c r="Q43" s="280">
        <v>751.249</v>
      </c>
      <c r="R43" s="284">
        <f t="shared" si="1"/>
        <v>963.9687455</v>
      </c>
      <c r="S43" s="284">
        <f t="shared" si="2"/>
        <v>900.1437455</v>
      </c>
      <c r="T43" s="284">
        <f t="shared" si="3"/>
        <v>831.9487455</v>
      </c>
      <c r="U43" s="284">
        <f t="shared" si="4"/>
        <v>755.2437455</v>
      </c>
      <c r="V43" s="251"/>
      <c r="W43" s="258"/>
      <c r="X43" s="258"/>
      <c r="Y43" s="258"/>
      <c r="Z43" s="258"/>
      <c r="AA43" s="258"/>
      <c r="AB43" s="258"/>
      <c r="AC43" s="258"/>
      <c r="AD43" s="258"/>
      <c r="AE43" s="258"/>
      <c r="AF43" s="258"/>
      <c r="AG43" s="258"/>
      <c r="AH43" s="258"/>
      <c r="AI43" s="258"/>
      <c r="AJ43" s="258"/>
      <c r="AK43" s="258"/>
      <c r="AL43" s="258"/>
      <c r="AM43" s="258"/>
      <c r="AN43" s="258"/>
      <c r="AO43" s="258"/>
    </row>
    <row r="44" ht="15.75" customHeight="1">
      <c r="A44" s="251"/>
      <c r="B44" s="274" t="s">
        <v>633</v>
      </c>
      <c r="C44" s="275">
        <v>1755.59</v>
      </c>
      <c r="D44" s="276">
        <v>1404.472</v>
      </c>
      <c r="E44" s="277">
        <v>1380.2060931899641</v>
      </c>
      <c r="F44" s="278">
        <v>162.265</v>
      </c>
      <c r="G44" s="279">
        <v>137.31</v>
      </c>
      <c r="H44" s="279">
        <v>110.745</v>
      </c>
      <c r="I44" s="280">
        <v>80.845</v>
      </c>
      <c r="J44" s="281">
        <v>1917.855</v>
      </c>
      <c r="K44" s="282">
        <v>1892.8999999999999</v>
      </c>
      <c r="L44" s="282">
        <v>1866.335</v>
      </c>
      <c r="M44" s="283">
        <v>1836.435</v>
      </c>
      <c r="N44" s="278">
        <v>1566.737</v>
      </c>
      <c r="O44" s="279">
        <v>1541.782</v>
      </c>
      <c r="P44" s="279">
        <v>1515.217</v>
      </c>
      <c r="Q44" s="280">
        <v>1485.317</v>
      </c>
      <c r="R44" s="284">
        <f t="shared" si="1"/>
        <v>1542.471093</v>
      </c>
      <c r="S44" s="284">
        <f t="shared" si="2"/>
        <v>1517.516093</v>
      </c>
      <c r="T44" s="284">
        <f t="shared" si="3"/>
        <v>1490.951093</v>
      </c>
      <c r="U44" s="284">
        <f t="shared" si="4"/>
        <v>1461.051093</v>
      </c>
      <c r="V44" s="251"/>
      <c r="W44" s="258"/>
      <c r="X44" s="258"/>
      <c r="Y44" s="258"/>
      <c r="Z44" s="258"/>
      <c r="AA44" s="258"/>
      <c r="AB44" s="258"/>
      <c r="AC44" s="258"/>
      <c r="AD44" s="258"/>
      <c r="AE44" s="258"/>
      <c r="AF44" s="258"/>
      <c r="AG44" s="258"/>
      <c r="AH44" s="258"/>
      <c r="AI44" s="258"/>
      <c r="AJ44" s="258"/>
      <c r="AK44" s="258"/>
      <c r="AL44" s="258"/>
      <c r="AM44" s="258"/>
      <c r="AN44" s="258"/>
      <c r="AO44" s="258"/>
    </row>
    <row r="45" ht="15.75" customHeight="1">
      <c r="A45" s="251"/>
      <c r="B45" s="274" t="s">
        <v>635</v>
      </c>
      <c r="C45" s="275">
        <v>1903.48</v>
      </c>
      <c r="D45" s="276">
        <v>1522.784</v>
      </c>
      <c r="E45" s="277">
        <v>1480.0582437275984</v>
      </c>
      <c r="F45" s="278">
        <v>222.065</v>
      </c>
      <c r="G45" s="279">
        <v>188.025</v>
      </c>
      <c r="H45" s="279">
        <v>151.57</v>
      </c>
      <c r="I45" s="280">
        <v>110.63</v>
      </c>
      <c r="J45" s="281">
        <v>2125.545</v>
      </c>
      <c r="K45" s="282">
        <v>2091.505</v>
      </c>
      <c r="L45" s="282">
        <v>2055.05</v>
      </c>
      <c r="M45" s="283">
        <v>2014.1100000000001</v>
      </c>
      <c r="N45" s="278">
        <v>1744.8490000000002</v>
      </c>
      <c r="O45" s="279">
        <v>1710.8090000000002</v>
      </c>
      <c r="P45" s="279">
        <v>1674.354</v>
      </c>
      <c r="Q45" s="280">
        <v>1633.4140000000002</v>
      </c>
      <c r="R45" s="284">
        <f t="shared" si="1"/>
        <v>1702.123244</v>
      </c>
      <c r="S45" s="284">
        <f t="shared" si="2"/>
        <v>1668.083244</v>
      </c>
      <c r="T45" s="284">
        <f t="shared" si="3"/>
        <v>1631.628244</v>
      </c>
      <c r="U45" s="284">
        <f t="shared" si="4"/>
        <v>1590.688244</v>
      </c>
      <c r="V45" s="251"/>
      <c r="W45" s="258"/>
      <c r="X45" s="258"/>
      <c r="Y45" s="258"/>
      <c r="Z45" s="258"/>
      <c r="AA45" s="258"/>
      <c r="AB45" s="258"/>
      <c r="AC45" s="258"/>
      <c r="AD45" s="258"/>
      <c r="AE45" s="258"/>
      <c r="AF45" s="258"/>
      <c r="AG45" s="258"/>
      <c r="AH45" s="258"/>
      <c r="AI45" s="258"/>
      <c r="AJ45" s="258"/>
      <c r="AK45" s="258"/>
      <c r="AL45" s="258"/>
      <c r="AM45" s="258"/>
      <c r="AN45" s="258"/>
      <c r="AO45" s="258"/>
    </row>
    <row r="46" ht="15.75" customHeight="1">
      <c r="A46" s="251"/>
      <c r="B46" s="274" t="s">
        <v>637</v>
      </c>
      <c r="C46" s="275">
        <v>776.4799999999999</v>
      </c>
      <c r="D46" s="276">
        <v>621.184</v>
      </c>
      <c r="E46" s="277">
        <v>601.173835125448</v>
      </c>
      <c r="F46" s="278">
        <v>208.61</v>
      </c>
      <c r="G46" s="279">
        <v>176.525</v>
      </c>
      <c r="H46" s="279">
        <v>142.37</v>
      </c>
      <c r="I46" s="280">
        <v>103.96</v>
      </c>
      <c r="J46" s="281">
        <v>985.0899999999999</v>
      </c>
      <c r="K46" s="282">
        <v>953.0049999999999</v>
      </c>
      <c r="L46" s="282">
        <v>918.8499999999999</v>
      </c>
      <c r="M46" s="283">
        <v>880.4399999999999</v>
      </c>
      <c r="N46" s="278">
        <v>829.794</v>
      </c>
      <c r="O46" s="279">
        <v>797.709</v>
      </c>
      <c r="P46" s="279">
        <v>763.554</v>
      </c>
      <c r="Q46" s="280">
        <v>725.144</v>
      </c>
      <c r="R46" s="284">
        <f t="shared" si="1"/>
        <v>809.7838351</v>
      </c>
      <c r="S46" s="284">
        <f t="shared" si="2"/>
        <v>777.6988351</v>
      </c>
      <c r="T46" s="284">
        <f t="shared" si="3"/>
        <v>743.5438351</v>
      </c>
      <c r="U46" s="284">
        <f t="shared" si="4"/>
        <v>705.1338351</v>
      </c>
      <c r="V46" s="251"/>
      <c r="W46" s="258"/>
      <c r="X46" s="258"/>
      <c r="Y46" s="258"/>
      <c r="Z46" s="258"/>
      <c r="AA46" s="258"/>
      <c r="AB46" s="258"/>
      <c r="AC46" s="258"/>
      <c r="AD46" s="258"/>
      <c r="AE46" s="258"/>
      <c r="AF46" s="258"/>
      <c r="AG46" s="258"/>
      <c r="AH46" s="258"/>
      <c r="AI46" s="258"/>
      <c r="AJ46" s="258"/>
      <c r="AK46" s="258"/>
      <c r="AL46" s="258"/>
      <c r="AM46" s="258"/>
      <c r="AN46" s="258"/>
      <c r="AO46" s="258"/>
    </row>
    <row r="47" ht="15.75" customHeight="1">
      <c r="A47" s="251"/>
      <c r="B47" s="274" t="s">
        <v>639</v>
      </c>
      <c r="C47" s="275">
        <v>853.3000000000001</v>
      </c>
      <c r="D47" s="276">
        <v>682.6400000000001</v>
      </c>
      <c r="E47" s="277">
        <v>656.6129032258065</v>
      </c>
      <c r="F47" s="278">
        <v>238.51</v>
      </c>
      <c r="G47" s="279">
        <v>201.94</v>
      </c>
      <c r="H47" s="279">
        <v>162.84</v>
      </c>
      <c r="I47" s="280">
        <v>118.91</v>
      </c>
      <c r="J47" s="281">
        <v>1091.81</v>
      </c>
      <c r="K47" s="282">
        <v>1055.24</v>
      </c>
      <c r="L47" s="282">
        <v>1016.1400000000001</v>
      </c>
      <c r="M47" s="283">
        <v>972.21</v>
      </c>
      <c r="N47" s="278">
        <v>921.1500000000001</v>
      </c>
      <c r="O47" s="279">
        <v>884.5800000000002</v>
      </c>
      <c r="P47" s="279">
        <v>845.4800000000001</v>
      </c>
      <c r="Q47" s="280">
        <v>801.5500000000001</v>
      </c>
      <c r="R47" s="284">
        <f t="shared" si="1"/>
        <v>895.1229032</v>
      </c>
      <c r="S47" s="284">
        <f t="shared" si="2"/>
        <v>858.5529032</v>
      </c>
      <c r="T47" s="284">
        <f t="shared" si="3"/>
        <v>819.4529032</v>
      </c>
      <c r="U47" s="284">
        <f t="shared" si="4"/>
        <v>775.5229032</v>
      </c>
      <c r="V47" s="251"/>
      <c r="W47" s="258"/>
      <c r="X47" s="258"/>
      <c r="Y47" s="258"/>
      <c r="Z47" s="258"/>
      <c r="AA47" s="258"/>
      <c r="AB47" s="258"/>
      <c r="AC47" s="258"/>
      <c r="AD47" s="258"/>
      <c r="AE47" s="258"/>
      <c r="AF47" s="258"/>
      <c r="AG47" s="258"/>
      <c r="AH47" s="258"/>
      <c r="AI47" s="258"/>
      <c r="AJ47" s="258"/>
      <c r="AK47" s="258"/>
      <c r="AL47" s="258"/>
      <c r="AM47" s="258"/>
      <c r="AN47" s="258"/>
      <c r="AO47" s="258"/>
    </row>
    <row r="48" ht="15.75" customHeight="1">
      <c r="A48" s="251"/>
      <c r="B48" s="274" t="s">
        <v>642</v>
      </c>
      <c r="C48" s="275">
        <v>929.43</v>
      </c>
      <c r="D48" s="276">
        <v>743.544</v>
      </c>
      <c r="E48" s="285">
        <v>529.8655913978494</v>
      </c>
      <c r="F48" s="278">
        <v>117.875</v>
      </c>
      <c r="G48" s="279">
        <v>99.705</v>
      </c>
      <c r="H48" s="279">
        <v>80.5</v>
      </c>
      <c r="I48" s="280">
        <v>58.765</v>
      </c>
      <c r="J48" s="281">
        <v>1047.3049999999998</v>
      </c>
      <c r="K48" s="282">
        <v>1029.135</v>
      </c>
      <c r="L48" s="282">
        <v>1009.93</v>
      </c>
      <c r="M48" s="283">
        <v>988.1949999999999</v>
      </c>
      <c r="N48" s="278">
        <v>861.419</v>
      </c>
      <c r="O48" s="279">
        <v>843.249</v>
      </c>
      <c r="P48" s="279">
        <v>824.044</v>
      </c>
      <c r="Q48" s="280">
        <v>802.309</v>
      </c>
      <c r="R48" s="284">
        <f t="shared" si="1"/>
        <v>647.7405914</v>
      </c>
      <c r="S48" s="284">
        <f t="shared" si="2"/>
        <v>629.5705914</v>
      </c>
      <c r="T48" s="284">
        <f t="shared" si="3"/>
        <v>610.3655914</v>
      </c>
      <c r="U48" s="284">
        <f t="shared" si="4"/>
        <v>588.6305914</v>
      </c>
      <c r="V48" s="251"/>
      <c r="W48" s="258"/>
      <c r="X48" s="258"/>
      <c r="Y48" s="258"/>
      <c r="Z48" s="258"/>
      <c r="AA48" s="258"/>
      <c r="AB48" s="258"/>
      <c r="AC48" s="258"/>
      <c r="AD48" s="258"/>
      <c r="AE48" s="258"/>
      <c r="AF48" s="258"/>
      <c r="AG48" s="258"/>
      <c r="AH48" s="258"/>
      <c r="AI48" s="258"/>
      <c r="AJ48" s="258"/>
      <c r="AK48" s="258"/>
      <c r="AL48" s="258"/>
      <c r="AM48" s="258"/>
      <c r="AN48" s="258"/>
      <c r="AO48" s="258"/>
    </row>
    <row r="49" ht="15.75" customHeight="1">
      <c r="A49" s="251"/>
      <c r="B49" s="274" t="s">
        <v>644</v>
      </c>
      <c r="C49" s="275">
        <v>995.9</v>
      </c>
      <c r="D49" s="276">
        <v>796.72</v>
      </c>
      <c r="E49" s="277">
        <v>611.9937275985662</v>
      </c>
      <c r="F49" s="278">
        <v>147.66</v>
      </c>
      <c r="G49" s="279">
        <v>124.88999999999999</v>
      </c>
      <c r="H49" s="279">
        <v>100.74</v>
      </c>
      <c r="I49" s="280">
        <v>73.60000000000001</v>
      </c>
      <c r="J49" s="281">
        <v>1143.56</v>
      </c>
      <c r="K49" s="282">
        <v>1120.79</v>
      </c>
      <c r="L49" s="282">
        <v>1096.6399999999999</v>
      </c>
      <c r="M49" s="283">
        <v>1069.5</v>
      </c>
      <c r="N49" s="278">
        <v>944.38</v>
      </c>
      <c r="O49" s="279">
        <v>921.61</v>
      </c>
      <c r="P49" s="279">
        <v>897.46</v>
      </c>
      <c r="Q49" s="280">
        <v>870.32</v>
      </c>
      <c r="R49" s="284">
        <f t="shared" si="1"/>
        <v>759.6537276</v>
      </c>
      <c r="S49" s="284">
        <f t="shared" si="2"/>
        <v>736.8837276</v>
      </c>
      <c r="T49" s="284">
        <f t="shared" si="3"/>
        <v>712.7337276</v>
      </c>
      <c r="U49" s="284">
        <f t="shared" si="4"/>
        <v>685.5937276</v>
      </c>
      <c r="V49" s="251"/>
      <c r="W49" s="258"/>
      <c r="X49" s="258"/>
      <c r="Y49" s="258"/>
      <c r="Z49" s="258"/>
      <c r="AA49" s="258"/>
      <c r="AB49" s="258"/>
      <c r="AC49" s="258"/>
      <c r="AD49" s="258"/>
      <c r="AE49" s="258"/>
      <c r="AF49" s="258"/>
      <c r="AG49" s="258"/>
      <c r="AH49" s="258"/>
      <c r="AI49" s="258"/>
      <c r="AJ49" s="258"/>
      <c r="AK49" s="258"/>
      <c r="AL49" s="258"/>
      <c r="AM49" s="258"/>
      <c r="AN49" s="258"/>
      <c r="AO49" s="258"/>
    </row>
    <row r="50" ht="15.75" customHeight="1">
      <c r="A50" s="251"/>
      <c r="B50" s="274" t="s">
        <v>646</v>
      </c>
      <c r="C50" s="275">
        <v>1062.255</v>
      </c>
      <c r="D50" s="276">
        <v>849.8040000000001</v>
      </c>
      <c r="E50" s="277">
        <v>654.1397849462364</v>
      </c>
      <c r="F50" s="278">
        <v>177.33</v>
      </c>
      <c r="G50" s="279">
        <v>150.07500000000002</v>
      </c>
      <c r="H50" s="279">
        <v>121.095</v>
      </c>
      <c r="I50" s="280">
        <v>88.435</v>
      </c>
      <c r="J50" s="281">
        <v>1239.585</v>
      </c>
      <c r="K50" s="282">
        <v>1212.3300000000002</v>
      </c>
      <c r="L50" s="282">
        <v>1183.3500000000001</v>
      </c>
      <c r="M50" s="283">
        <v>1150.69</v>
      </c>
      <c r="N50" s="278">
        <v>1027.134</v>
      </c>
      <c r="O50" s="279">
        <v>999.8790000000001</v>
      </c>
      <c r="P50" s="279">
        <v>970.8990000000001</v>
      </c>
      <c r="Q50" s="280">
        <v>938.239</v>
      </c>
      <c r="R50" s="284">
        <f t="shared" si="1"/>
        <v>831.4697849</v>
      </c>
      <c r="S50" s="284">
        <f t="shared" si="2"/>
        <v>804.2147849</v>
      </c>
      <c r="T50" s="284">
        <f t="shared" si="3"/>
        <v>775.2347849</v>
      </c>
      <c r="U50" s="284">
        <f t="shared" si="4"/>
        <v>742.5747849</v>
      </c>
      <c r="V50" s="251"/>
      <c r="W50" s="258"/>
      <c r="X50" s="258"/>
      <c r="Y50" s="258"/>
      <c r="Z50" s="258"/>
      <c r="AA50" s="258"/>
      <c r="AB50" s="258"/>
      <c r="AC50" s="258"/>
      <c r="AD50" s="258"/>
      <c r="AE50" s="258"/>
      <c r="AF50" s="258"/>
      <c r="AG50" s="258"/>
      <c r="AH50" s="258"/>
      <c r="AI50" s="258"/>
      <c r="AJ50" s="258"/>
      <c r="AK50" s="258"/>
      <c r="AL50" s="258"/>
      <c r="AM50" s="258"/>
      <c r="AN50" s="258"/>
      <c r="AO50" s="258"/>
    </row>
    <row r="51" ht="15.75" customHeight="1">
      <c r="A51" s="251"/>
      <c r="B51" s="274" t="s">
        <v>648</v>
      </c>
      <c r="C51" s="275">
        <v>1128.61</v>
      </c>
      <c r="D51" s="276">
        <v>902.8879999999999</v>
      </c>
      <c r="E51" s="277">
        <v>696.3888888888888</v>
      </c>
      <c r="F51" s="278">
        <v>207.115</v>
      </c>
      <c r="G51" s="279">
        <v>175.26</v>
      </c>
      <c r="H51" s="279">
        <v>141.33499999999998</v>
      </c>
      <c r="I51" s="280">
        <v>103.155</v>
      </c>
      <c r="J51" s="281">
        <v>1335.725</v>
      </c>
      <c r="K51" s="282">
        <v>1303.87</v>
      </c>
      <c r="L51" s="282">
        <v>1269.945</v>
      </c>
      <c r="M51" s="283">
        <v>1231.7649999999999</v>
      </c>
      <c r="N51" s="278">
        <v>1110.003</v>
      </c>
      <c r="O51" s="279">
        <v>1078.148</v>
      </c>
      <c r="P51" s="279">
        <v>1044.223</v>
      </c>
      <c r="Q51" s="280">
        <v>1006.0429999999999</v>
      </c>
      <c r="R51" s="284">
        <f t="shared" si="1"/>
        <v>903.5038889</v>
      </c>
      <c r="S51" s="284">
        <f t="shared" si="2"/>
        <v>871.6488889</v>
      </c>
      <c r="T51" s="284">
        <f t="shared" si="3"/>
        <v>837.7238889</v>
      </c>
      <c r="U51" s="284">
        <f t="shared" si="4"/>
        <v>799.5438889</v>
      </c>
      <c r="V51" s="251"/>
      <c r="W51" s="258"/>
      <c r="X51" s="258"/>
      <c r="Y51" s="258"/>
      <c r="Z51" s="258"/>
      <c r="AA51" s="258"/>
      <c r="AB51" s="258"/>
      <c r="AC51" s="258"/>
      <c r="AD51" s="258"/>
      <c r="AE51" s="258"/>
      <c r="AF51" s="258"/>
      <c r="AG51" s="258"/>
      <c r="AH51" s="258"/>
      <c r="AI51" s="258"/>
      <c r="AJ51" s="258"/>
      <c r="AK51" s="258"/>
      <c r="AL51" s="258"/>
      <c r="AM51" s="258"/>
      <c r="AN51" s="258"/>
      <c r="AO51" s="258"/>
    </row>
    <row r="52" ht="15.75" customHeight="1">
      <c r="A52" s="251"/>
      <c r="B52" s="274" t="s">
        <v>400</v>
      </c>
      <c r="C52" s="275">
        <v>479.55</v>
      </c>
      <c r="D52" s="276">
        <v>383.64000000000004</v>
      </c>
      <c r="E52" s="277">
        <v>310.4793906810035</v>
      </c>
      <c r="F52" s="278">
        <v>236.9</v>
      </c>
      <c r="G52" s="279">
        <v>200.445</v>
      </c>
      <c r="H52" s="279">
        <v>161.69</v>
      </c>
      <c r="I52" s="280">
        <v>117.99</v>
      </c>
      <c r="J52" s="281">
        <v>716.45</v>
      </c>
      <c r="K52" s="282">
        <v>679.995</v>
      </c>
      <c r="L52" s="282">
        <v>641.24</v>
      </c>
      <c r="M52" s="283">
        <v>597.54</v>
      </c>
      <c r="N52" s="278">
        <v>620.5400000000001</v>
      </c>
      <c r="O52" s="279">
        <v>584.085</v>
      </c>
      <c r="P52" s="279">
        <v>545.33</v>
      </c>
      <c r="Q52" s="280">
        <v>501.63000000000005</v>
      </c>
      <c r="R52" s="284">
        <f t="shared" si="1"/>
        <v>547.3793907</v>
      </c>
      <c r="S52" s="284">
        <f t="shared" si="2"/>
        <v>510.9243907</v>
      </c>
      <c r="T52" s="284">
        <f t="shared" si="3"/>
        <v>472.1693907</v>
      </c>
      <c r="U52" s="284">
        <f t="shared" si="4"/>
        <v>428.4693907</v>
      </c>
      <c r="V52" s="251"/>
      <c r="W52" s="258"/>
      <c r="X52" s="258"/>
      <c r="Y52" s="258"/>
      <c r="Z52" s="258"/>
      <c r="AA52" s="258"/>
      <c r="AB52" s="258"/>
      <c r="AC52" s="258"/>
      <c r="AD52" s="258"/>
      <c r="AE52" s="258"/>
      <c r="AF52" s="258"/>
      <c r="AG52" s="258"/>
      <c r="AH52" s="258"/>
      <c r="AI52" s="258"/>
      <c r="AJ52" s="258"/>
      <c r="AK52" s="258"/>
      <c r="AL52" s="258"/>
      <c r="AM52" s="258"/>
      <c r="AN52" s="258"/>
      <c r="AO52" s="258"/>
    </row>
    <row r="53" ht="15.75" customHeight="1">
      <c r="A53" s="251"/>
      <c r="B53" s="274" t="s">
        <v>402</v>
      </c>
      <c r="C53" s="275">
        <v>502.78</v>
      </c>
      <c r="D53" s="276">
        <v>402.224</v>
      </c>
      <c r="E53" s="277">
        <v>387.0430107526882</v>
      </c>
      <c r="F53" s="278">
        <v>266.8</v>
      </c>
      <c r="G53" s="279">
        <v>225.74499999999998</v>
      </c>
      <c r="H53" s="279">
        <v>182.045</v>
      </c>
      <c r="I53" s="280">
        <v>132.94</v>
      </c>
      <c r="J53" s="281">
        <v>769.5799999999999</v>
      </c>
      <c r="K53" s="282">
        <v>728.525</v>
      </c>
      <c r="L53" s="282">
        <v>684.8249999999999</v>
      </c>
      <c r="M53" s="283">
        <v>635.72</v>
      </c>
      <c r="N53" s="278">
        <v>669.024</v>
      </c>
      <c r="O53" s="279">
        <v>627.9689999999999</v>
      </c>
      <c r="P53" s="279">
        <v>584.269</v>
      </c>
      <c r="Q53" s="280">
        <v>535.164</v>
      </c>
      <c r="R53" s="284">
        <f t="shared" si="1"/>
        <v>653.8430108</v>
      </c>
      <c r="S53" s="284">
        <f t="shared" si="2"/>
        <v>612.7880108</v>
      </c>
      <c r="T53" s="284">
        <f t="shared" si="3"/>
        <v>569.0880108</v>
      </c>
      <c r="U53" s="284">
        <f t="shared" si="4"/>
        <v>519.9830108</v>
      </c>
      <c r="V53" s="251"/>
      <c r="W53" s="258"/>
      <c r="X53" s="258"/>
      <c r="Y53" s="258"/>
      <c r="Z53" s="258"/>
      <c r="AA53" s="258"/>
      <c r="AB53" s="258"/>
      <c r="AC53" s="258"/>
      <c r="AD53" s="258"/>
      <c r="AE53" s="258"/>
      <c r="AF53" s="258"/>
      <c r="AG53" s="258"/>
      <c r="AH53" s="258"/>
      <c r="AI53" s="258"/>
      <c r="AJ53" s="258"/>
      <c r="AK53" s="258"/>
      <c r="AL53" s="258"/>
      <c r="AM53" s="258"/>
      <c r="AN53" s="258"/>
      <c r="AO53" s="258"/>
    </row>
    <row r="54" ht="15.75" customHeight="1">
      <c r="A54" s="251"/>
      <c r="B54" s="274" t="s">
        <v>403</v>
      </c>
      <c r="C54" s="275">
        <v>526.01</v>
      </c>
      <c r="D54" s="276">
        <v>420.808</v>
      </c>
      <c r="E54" s="277">
        <v>405.17921146953404</v>
      </c>
      <c r="F54" s="278">
        <v>296.585</v>
      </c>
      <c r="G54" s="279">
        <v>251.045</v>
      </c>
      <c r="H54" s="279">
        <v>202.515</v>
      </c>
      <c r="I54" s="280">
        <v>147.775</v>
      </c>
      <c r="J54" s="281">
        <v>822.595</v>
      </c>
      <c r="K54" s="282">
        <v>777.055</v>
      </c>
      <c r="L54" s="282">
        <v>728.525</v>
      </c>
      <c r="M54" s="283">
        <v>673.785</v>
      </c>
      <c r="N54" s="278">
        <v>717.393</v>
      </c>
      <c r="O54" s="279">
        <v>671.853</v>
      </c>
      <c r="P54" s="279">
        <v>623.323</v>
      </c>
      <c r="Q54" s="280">
        <v>568.583</v>
      </c>
      <c r="R54" s="284">
        <f t="shared" si="1"/>
        <v>701.7642115</v>
      </c>
      <c r="S54" s="284">
        <f t="shared" si="2"/>
        <v>656.2242115</v>
      </c>
      <c r="T54" s="284">
        <f t="shared" si="3"/>
        <v>607.6942115</v>
      </c>
      <c r="U54" s="284">
        <f t="shared" si="4"/>
        <v>552.9542115</v>
      </c>
      <c r="V54" s="251"/>
      <c r="W54" s="258"/>
      <c r="X54" s="258"/>
      <c r="Y54" s="258"/>
      <c r="Z54" s="258"/>
      <c r="AA54" s="258"/>
      <c r="AB54" s="258"/>
      <c r="AC54" s="258"/>
      <c r="AD54" s="258"/>
      <c r="AE54" s="258"/>
      <c r="AF54" s="258"/>
      <c r="AG54" s="258"/>
      <c r="AH54" s="258"/>
      <c r="AI54" s="258"/>
      <c r="AJ54" s="258"/>
      <c r="AK54" s="258"/>
      <c r="AL54" s="258"/>
      <c r="AM54" s="258"/>
      <c r="AN54" s="258"/>
      <c r="AO54" s="258"/>
    </row>
    <row r="55" ht="15.75" customHeight="1">
      <c r="A55" s="251"/>
      <c r="B55" s="274" t="s">
        <v>405</v>
      </c>
      <c r="C55" s="275">
        <v>572.47</v>
      </c>
      <c r="D55" s="276">
        <v>457.97600000000006</v>
      </c>
      <c r="E55" s="277">
        <v>386.3216845878136</v>
      </c>
      <c r="F55" s="278">
        <v>356.385</v>
      </c>
      <c r="G55" s="279">
        <v>301.645</v>
      </c>
      <c r="H55" s="279">
        <v>243.225</v>
      </c>
      <c r="I55" s="280">
        <v>177.56</v>
      </c>
      <c r="J55" s="281">
        <v>928.855</v>
      </c>
      <c r="K55" s="282">
        <v>874.115</v>
      </c>
      <c r="L55" s="282">
        <v>815.695</v>
      </c>
      <c r="M55" s="283">
        <v>750.03</v>
      </c>
      <c r="N55" s="278">
        <v>814.3610000000001</v>
      </c>
      <c r="O55" s="279">
        <v>759.6210000000001</v>
      </c>
      <c r="P55" s="279">
        <v>701.201</v>
      </c>
      <c r="Q55" s="280">
        <v>635.5360000000001</v>
      </c>
      <c r="R55" s="284">
        <f t="shared" si="1"/>
        <v>742.7066846</v>
      </c>
      <c r="S55" s="284">
        <f t="shared" si="2"/>
        <v>687.9666846</v>
      </c>
      <c r="T55" s="284">
        <f t="shared" si="3"/>
        <v>629.5466846</v>
      </c>
      <c r="U55" s="284">
        <f t="shared" si="4"/>
        <v>563.8816846</v>
      </c>
      <c r="V55" s="251"/>
      <c r="W55" s="258"/>
      <c r="X55" s="258"/>
      <c r="Y55" s="258"/>
      <c r="Z55" s="258"/>
      <c r="AA55" s="258"/>
      <c r="AB55" s="258"/>
      <c r="AC55" s="258"/>
      <c r="AD55" s="258"/>
      <c r="AE55" s="258"/>
      <c r="AF55" s="258"/>
      <c r="AG55" s="258"/>
      <c r="AH55" s="258"/>
      <c r="AI55" s="258"/>
      <c r="AJ55" s="258"/>
      <c r="AK55" s="258"/>
      <c r="AL55" s="258"/>
      <c r="AM55" s="258"/>
      <c r="AN55" s="258"/>
      <c r="AO55" s="258"/>
    </row>
    <row r="56" ht="15.75" customHeight="1">
      <c r="A56" s="251"/>
      <c r="B56" s="274" t="s">
        <v>656</v>
      </c>
      <c r="C56" s="275">
        <v>413.0</v>
      </c>
      <c r="D56" s="276">
        <v>365.6</v>
      </c>
      <c r="E56" s="277" t="s">
        <v>532</v>
      </c>
      <c r="F56" s="278">
        <v>47.0</v>
      </c>
      <c r="G56" s="279">
        <v>40.0</v>
      </c>
      <c r="H56" s="279">
        <v>32.0</v>
      </c>
      <c r="I56" s="280">
        <v>23.0</v>
      </c>
      <c r="J56" s="281">
        <v>460.0</v>
      </c>
      <c r="K56" s="282">
        <v>453.0</v>
      </c>
      <c r="L56" s="282">
        <v>445.0</v>
      </c>
      <c r="M56" s="283">
        <v>436.0</v>
      </c>
      <c r="N56" s="278">
        <v>412.6</v>
      </c>
      <c r="O56" s="279">
        <v>405.6</v>
      </c>
      <c r="P56" s="279">
        <v>397.6</v>
      </c>
      <c r="Q56" s="280">
        <v>388.6</v>
      </c>
      <c r="R56" s="284" t="s">
        <v>532</v>
      </c>
      <c r="S56" s="284" t="s">
        <v>532</v>
      </c>
      <c r="T56" s="284" t="s">
        <v>532</v>
      </c>
      <c r="U56" s="284" t="s">
        <v>532</v>
      </c>
      <c r="V56" s="251"/>
      <c r="W56" s="258"/>
      <c r="X56" s="258"/>
      <c r="Y56" s="258"/>
      <c r="Z56" s="258"/>
      <c r="AA56" s="258"/>
      <c r="AB56" s="258"/>
      <c r="AC56" s="258"/>
      <c r="AD56" s="258"/>
      <c r="AE56" s="258"/>
      <c r="AF56" s="258"/>
      <c r="AG56" s="258"/>
      <c r="AH56" s="258"/>
      <c r="AI56" s="258"/>
      <c r="AJ56" s="258"/>
      <c r="AK56" s="258"/>
      <c r="AL56" s="258"/>
      <c r="AM56" s="258"/>
      <c r="AN56" s="258"/>
      <c r="AO56" s="258"/>
    </row>
    <row r="57" ht="15.75" customHeight="1">
      <c r="A57" s="251"/>
      <c r="B57" s="274" t="s">
        <v>658</v>
      </c>
      <c r="C57" s="275">
        <v>457.0</v>
      </c>
      <c r="D57" s="276">
        <v>330.40000000000003</v>
      </c>
      <c r="E57" s="277" t="s">
        <v>532</v>
      </c>
      <c r="F57" s="278">
        <v>59.0</v>
      </c>
      <c r="G57" s="279">
        <v>50.0</v>
      </c>
      <c r="H57" s="279">
        <v>40.0</v>
      </c>
      <c r="I57" s="280">
        <v>30.0</v>
      </c>
      <c r="J57" s="281">
        <v>516.0</v>
      </c>
      <c r="K57" s="282">
        <v>507.0</v>
      </c>
      <c r="L57" s="282">
        <v>497.0</v>
      </c>
      <c r="M57" s="283">
        <v>487.0</v>
      </c>
      <c r="N57" s="278">
        <v>389.40000000000003</v>
      </c>
      <c r="O57" s="279">
        <v>380.40000000000003</v>
      </c>
      <c r="P57" s="279">
        <v>370.40000000000003</v>
      </c>
      <c r="Q57" s="280">
        <v>360.40000000000003</v>
      </c>
      <c r="R57" s="284" t="s">
        <v>532</v>
      </c>
      <c r="S57" s="284" t="s">
        <v>532</v>
      </c>
      <c r="T57" s="284" t="s">
        <v>532</v>
      </c>
      <c r="U57" s="284" t="s">
        <v>532</v>
      </c>
      <c r="V57" s="251"/>
      <c r="W57" s="258"/>
      <c r="X57" s="258"/>
      <c r="Y57" s="258"/>
      <c r="Z57" s="258"/>
      <c r="AA57" s="258"/>
      <c r="AB57" s="258"/>
      <c r="AC57" s="258"/>
      <c r="AD57" s="258"/>
      <c r="AE57" s="258"/>
      <c r="AF57" s="258"/>
      <c r="AG57" s="258"/>
      <c r="AH57" s="258"/>
      <c r="AI57" s="258"/>
      <c r="AJ57" s="258"/>
      <c r="AK57" s="258"/>
      <c r="AL57" s="258"/>
      <c r="AM57" s="258"/>
      <c r="AN57" s="258"/>
      <c r="AO57" s="258"/>
    </row>
    <row r="58" ht="15.75" customHeight="1">
      <c r="A58" s="251"/>
      <c r="B58" s="274" t="s">
        <v>660</v>
      </c>
      <c r="C58" s="275">
        <v>1213.825</v>
      </c>
      <c r="D58" s="276">
        <v>971.0600000000001</v>
      </c>
      <c r="E58" s="277">
        <v>768.4184587813619</v>
      </c>
      <c r="F58" s="278">
        <v>394.56500000000005</v>
      </c>
      <c r="G58" s="279">
        <v>333.96</v>
      </c>
      <c r="H58" s="279">
        <v>269.33000000000004</v>
      </c>
      <c r="I58" s="280">
        <v>196.65</v>
      </c>
      <c r="J58" s="281">
        <v>1608.39</v>
      </c>
      <c r="K58" s="282">
        <v>1547.785</v>
      </c>
      <c r="L58" s="282">
        <v>1483.1550000000002</v>
      </c>
      <c r="M58" s="283">
        <v>1410.4750000000001</v>
      </c>
      <c r="N58" s="278">
        <v>1365.625</v>
      </c>
      <c r="O58" s="279">
        <v>1305.02</v>
      </c>
      <c r="P58" s="279">
        <v>1240.39</v>
      </c>
      <c r="Q58" s="280">
        <v>1167.71</v>
      </c>
      <c r="R58" s="284">
        <f t="shared" ref="R58:R105" si="5">F58+E58</f>
        <v>1162.983459</v>
      </c>
      <c r="S58" s="284">
        <f t="shared" ref="S58:S105" si="6">G58+E58</f>
        <v>1102.378459</v>
      </c>
      <c r="T58" s="284">
        <f t="shared" ref="T58:T105" si="7">H58+E58</f>
        <v>1037.748459</v>
      </c>
      <c r="U58" s="284">
        <f t="shared" ref="U58:U105" si="8">I58+E58</f>
        <v>965.0684588</v>
      </c>
      <c r="V58" s="251"/>
      <c r="W58" s="258"/>
      <c r="X58" s="258"/>
      <c r="Y58" s="258"/>
      <c r="Z58" s="258"/>
      <c r="AA58" s="258"/>
      <c r="AB58" s="258"/>
      <c r="AC58" s="258"/>
      <c r="AD58" s="258"/>
      <c r="AE58" s="258"/>
      <c r="AF58" s="258"/>
      <c r="AG58" s="258"/>
      <c r="AH58" s="258"/>
      <c r="AI58" s="258"/>
      <c r="AJ58" s="258"/>
      <c r="AK58" s="258"/>
      <c r="AL58" s="258"/>
      <c r="AM58" s="258"/>
      <c r="AN58" s="258"/>
      <c r="AO58" s="258"/>
    </row>
    <row r="59" ht="15.75" customHeight="1">
      <c r="A59" s="251"/>
      <c r="B59" s="274" t="s">
        <v>662</v>
      </c>
      <c r="C59" s="275">
        <v>1270.06</v>
      </c>
      <c r="D59" s="276">
        <v>1016.048</v>
      </c>
      <c r="E59" s="277">
        <v>948.8530465949821</v>
      </c>
      <c r="F59" s="278">
        <v>424.465</v>
      </c>
      <c r="G59" s="279">
        <v>359.26</v>
      </c>
      <c r="H59" s="279">
        <v>289.685</v>
      </c>
      <c r="I59" s="280">
        <v>211.485</v>
      </c>
      <c r="J59" s="281">
        <v>1694.5249999999999</v>
      </c>
      <c r="K59" s="282">
        <v>1629.32</v>
      </c>
      <c r="L59" s="282">
        <v>1559.745</v>
      </c>
      <c r="M59" s="283">
        <v>1481.545</v>
      </c>
      <c r="N59" s="278">
        <v>1440.513</v>
      </c>
      <c r="O59" s="279">
        <v>1375.308</v>
      </c>
      <c r="P59" s="279">
        <v>1305.733</v>
      </c>
      <c r="Q59" s="280">
        <v>1227.533</v>
      </c>
      <c r="R59" s="284">
        <f t="shared" si="5"/>
        <v>1373.318047</v>
      </c>
      <c r="S59" s="284">
        <f t="shared" si="6"/>
        <v>1308.113047</v>
      </c>
      <c r="T59" s="284">
        <f t="shared" si="7"/>
        <v>1238.538047</v>
      </c>
      <c r="U59" s="284">
        <f t="shared" si="8"/>
        <v>1160.338047</v>
      </c>
      <c r="V59" s="251"/>
      <c r="W59" s="258"/>
      <c r="X59" s="258"/>
      <c r="Y59" s="258"/>
      <c r="Z59" s="258"/>
      <c r="AA59" s="258"/>
      <c r="AB59" s="258"/>
      <c r="AC59" s="258"/>
      <c r="AD59" s="258"/>
      <c r="AE59" s="258"/>
      <c r="AF59" s="258"/>
      <c r="AG59" s="258"/>
      <c r="AH59" s="258"/>
      <c r="AI59" s="258"/>
      <c r="AJ59" s="258"/>
      <c r="AK59" s="258"/>
      <c r="AL59" s="258"/>
      <c r="AM59" s="258"/>
      <c r="AN59" s="258"/>
      <c r="AO59" s="258"/>
    </row>
    <row r="60" ht="15.75" customHeight="1">
      <c r="A60" s="251"/>
      <c r="B60" s="274" t="s">
        <v>664</v>
      </c>
      <c r="C60" s="275">
        <v>1326.41</v>
      </c>
      <c r="D60" s="276">
        <v>1061.1280000000002</v>
      </c>
      <c r="E60" s="277">
        <v>988.9381720430107</v>
      </c>
      <c r="F60" s="278">
        <v>454.25</v>
      </c>
      <c r="G60" s="279">
        <v>384.55999999999995</v>
      </c>
      <c r="H60" s="279">
        <v>310.04</v>
      </c>
      <c r="I60" s="280">
        <v>226.32</v>
      </c>
      <c r="J60" s="281">
        <v>1780.66</v>
      </c>
      <c r="K60" s="282">
        <v>1710.97</v>
      </c>
      <c r="L60" s="282">
        <v>1636.45</v>
      </c>
      <c r="M60" s="283">
        <v>1552.73</v>
      </c>
      <c r="N60" s="278">
        <v>1515.3780000000002</v>
      </c>
      <c r="O60" s="279">
        <v>1445.688</v>
      </c>
      <c r="P60" s="279">
        <v>1371.1680000000001</v>
      </c>
      <c r="Q60" s="280">
        <v>1287.448</v>
      </c>
      <c r="R60" s="284">
        <f t="shared" si="5"/>
        <v>1443.188172</v>
      </c>
      <c r="S60" s="284">
        <f t="shared" si="6"/>
        <v>1373.498172</v>
      </c>
      <c r="T60" s="284">
        <f t="shared" si="7"/>
        <v>1298.978172</v>
      </c>
      <c r="U60" s="284">
        <f t="shared" si="8"/>
        <v>1215.258172</v>
      </c>
      <c r="V60" s="251"/>
      <c r="W60" s="258"/>
      <c r="X60" s="258"/>
      <c r="Y60" s="258"/>
      <c r="Z60" s="258"/>
      <c r="AA60" s="258"/>
      <c r="AB60" s="258"/>
      <c r="AC60" s="258"/>
      <c r="AD60" s="258"/>
      <c r="AE60" s="258"/>
      <c r="AF60" s="258"/>
      <c r="AG60" s="258"/>
      <c r="AH60" s="258"/>
      <c r="AI60" s="258"/>
      <c r="AJ60" s="258"/>
      <c r="AK60" s="258"/>
      <c r="AL60" s="258"/>
      <c r="AM60" s="258"/>
      <c r="AN60" s="258"/>
      <c r="AO60" s="258"/>
    </row>
    <row r="61" ht="15.75" customHeight="1">
      <c r="A61" s="251"/>
      <c r="B61" s="274" t="s">
        <v>666</v>
      </c>
      <c r="C61" s="275">
        <v>1307.09</v>
      </c>
      <c r="D61" s="276">
        <v>1045.672</v>
      </c>
      <c r="E61" s="277">
        <v>976.6756272401434</v>
      </c>
      <c r="F61" s="278">
        <v>474.145</v>
      </c>
      <c r="G61" s="279">
        <v>401.235</v>
      </c>
      <c r="H61" s="279">
        <v>323.61</v>
      </c>
      <c r="I61" s="280">
        <v>236.20999999999998</v>
      </c>
      <c r="J61" s="281">
        <v>1781.235</v>
      </c>
      <c r="K61" s="282">
        <v>1708.3249999999998</v>
      </c>
      <c r="L61" s="282">
        <v>1630.6999999999998</v>
      </c>
      <c r="M61" s="283">
        <v>1543.3</v>
      </c>
      <c r="N61" s="278">
        <v>1519.817</v>
      </c>
      <c r="O61" s="279">
        <v>1446.9070000000002</v>
      </c>
      <c r="P61" s="279">
        <v>1369.2820000000002</v>
      </c>
      <c r="Q61" s="280">
        <v>1281.882</v>
      </c>
      <c r="R61" s="284">
        <f t="shared" si="5"/>
        <v>1450.820627</v>
      </c>
      <c r="S61" s="284">
        <f t="shared" si="6"/>
        <v>1377.910627</v>
      </c>
      <c r="T61" s="284">
        <f t="shared" si="7"/>
        <v>1300.285627</v>
      </c>
      <c r="U61" s="284">
        <f t="shared" si="8"/>
        <v>1212.885627</v>
      </c>
      <c r="V61" s="251"/>
      <c r="W61" s="258"/>
      <c r="X61" s="258"/>
      <c r="Y61" s="258"/>
      <c r="Z61" s="258"/>
      <c r="AA61" s="258"/>
      <c r="AB61" s="258"/>
      <c r="AC61" s="258"/>
      <c r="AD61" s="258"/>
      <c r="AE61" s="258"/>
      <c r="AF61" s="258"/>
      <c r="AG61" s="258"/>
      <c r="AH61" s="258"/>
      <c r="AI61" s="258"/>
      <c r="AJ61" s="258"/>
      <c r="AK61" s="258"/>
      <c r="AL61" s="258"/>
      <c r="AM61" s="258"/>
      <c r="AN61" s="258"/>
      <c r="AO61" s="258"/>
    </row>
    <row r="62" ht="15.75" customHeight="1">
      <c r="A62" s="251"/>
      <c r="B62" s="274" t="s">
        <v>668</v>
      </c>
      <c r="C62" s="275">
        <v>1364.245</v>
      </c>
      <c r="D62" s="276">
        <v>1091.396</v>
      </c>
      <c r="E62" s="277">
        <v>1017.4820788530465</v>
      </c>
      <c r="F62" s="278">
        <v>510.02500000000003</v>
      </c>
      <c r="G62" s="279">
        <v>431.71</v>
      </c>
      <c r="H62" s="279">
        <v>348.105</v>
      </c>
      <c r="I62" s="280">
        <v>254.15</v>
      </c>
      <c r="J62" s="281">
        <v>1874.27</v>
      </c>
      <c r="K62" s="282">
        <v>1795.955</v>
      </c>
      <c r="L62" s="282">
        <v>1712.35</v>
      </c>
      <c r="M62" s="283">
        <v>1618.395</v>
      </c>
      <c r="N62" s="278">
        <v>1601.421</v>
      </c>
      <c r="O62" s="279">
        <v>1523.106</v>
      </c>
      <c r="P62" s="279">
        <v>1439.501</v>
      </c>
      <c r="Q62" s="280">
        <v>1345.546</v>
      </c>
      <c r="R62" s="284">
        <f t="shared" si="5"/>
        <v>1527.507079</v>
      </c>
      <c r="S62" s="284">
        <f t="shared" si="6"/>
        <v>1449.192079</v>
      </c>
      <c r="T62" s="284">
        <f t="shared" si="7"/>
        <v>1365.587079</v>
      </c>
      <c r="U62" s="284">
        <f t="shared" si="8"/>
        <v>1271.632079</v>
      </c>
      <c r="V62" s="251"/>
      <c r="W62" s="258"/>
      <c r="X62" s="258"/>
      <c r="Y62" s="258"/>
      <c r="Z62" s="258"/>
      <c r="AA62" s="258"/>
      <c r="AB62" s="258"/>
      <c r="AC62" s="258"/>
      <c r="AD62" s="258"/>
      <c r="AE62" s="258"/>
      <c r="AF62" s="258"/>
      <c r="AG62" s="258"/>
      <c r="AH62" s="258"/>
      <c r="AI62" s="258"/>
      <c r="AJ62" s="258"/>
      <c r="AK62" s="258"/>
      <c r="AL62" s="258"/>
      <c r="AM62" s="258"/>
      <c r="AN62" s="258"/>
      <c r="AO62" s="258"/>
    </row>
    <row r="63" ht="15.75" customHeight="1">
      <c r="A63" s="251"/>
      <c r="B63" s="274" t="s">
        <v>670</v>
      </c>
      <c r="C63" s="275">
        <v>1421.285</v>
      </c>
      <c r="D63" s="276">
        <v>1137.028</v>
      </c>
      <c r="E63" s="277">
        <v>1058.2885304659499</v>
      </c>
      <c r="F63" s="278">
        <v>545.905</v>
      </c>
      <c r="G63" s="279">
        <v>462.07</v>
      </c>
      <c r="H63" s="279">
        <v>372.59999999999997</v>
      </c>
      <c r="I63" s="280">
        <v>271.97499999999997</v>
      </c>
      <c r="J63" s="281">
        <v>1967.19</v>
      </c>
      <c r="K63" s="282">
        <v>1883.355</v>
      </c>
      <c r="L63" s="282">
        <v>1793.885</v>
      </c>
      <c r="M63" s="283">
        <v>1693.26</v>
      </c>
      <c r="N63" s="278">
        <v>1682.933</v>
      </c>
      <c r="O63" s="279">
        <v>1599.098</v>
      </c>
      <c r="P63" s="279">
        <v>1509.628</v>
      </c>
      <c r="Q63" s="280">
        <v>1409.003</v>
      </c>
      <c r="R63" s="284">
        <f t="shared" si="5"/>
        <v>1604.19353</v>
      </c>
      <c r="S63" s="284">
        <f t="shared" si="6"/>
        <v>1520.35853</v>
      </c>
      <c r="T63" s="284">
        <f t="shared" si="7"/>
        <v>1430.88853</v>
      </c>
      <c r="U63" s="284">
        <f t="shared" si="8"/>
        <v>1330.26353</v>
      </c>
      <c r="V63" s="251"/>
      <c r="W63" s="258"/>
      <c r="X63" s="258"/>
      <c r="Y63" s="258"/>
      <c r="Z63" s="258"/>
      <c r="AA63" s="258"/>
      <c r="AB63" s="258"/>
      <c r="AC63" s="258"/>
      <c r="AD63" s="258"/>
      <c r="AE63" s="258"/>
      <c r="AF63" s="258"/>
      <c r="AG63" s="258"/>
      <c r="AH63" s="258"/>
      <c r="AI63" s="258"/>
      <c r="AJ63" s="258"/>
      <c r="AK63" s="258"/>
      <c r="AL63" s="258"/>
      <c r="AM63" s="258"/>
      <c r="AN63" s="258"/>
      <c r="AO63" s="258"/>
    </row>
    <row r="64" ht="15.75" customHeight="1">
      <c r="A64" s="251"/>
      <c r="B64" s="274" t="s">
        <v>672</v>
      </c>
      <c r="C64" s="275">
        <v>1539.39</v>
      </c>
      <c r="D64" s="276">
        <v>1231.5120000000002</v>
      </c>
      <c r="E64" s="277">
        <v>1162.1594982078852</v>
      </c>
      <c r="F64" s="278">
        <v>630.085</v>
      </c>
      <c r="G64" s="279">
        <v>533.255</v>
      </c>
      <c r="H64" s="279">
        <v>430.09999999999997</v>
      </c>
      <c r="I64" s="280">
        <v>313.95</v>
      </c>
      <c r="J64" s="281">
        <v>2169.4750000000004</v>
      </c>
      <c r="K64" s="282">
        <v>2072.645</v>
      </c>
      <c r="L64" s="282">
        <v>1969.49</v>
      </c>
      <c r="M64" s="283">
        <v>1853.3400000000001</v>
      </c>
      <c r="N64" s="278">
        <v>1861.5970000000002</v>
      </c>
      <c r="O64" s="279">
        <v>1764.7670000000003</v>
      </c>
      <c r="P64" s="279">
        <v>1661.612</v>
      </c>
      <c r="Q64" s="280">
        <v>1545.4620000000002</v>
      </c>
      <c r="R64" s="284">
        <f t="shared" si="5"/>
        <v>1792.244498</v>
      </c>
      <c r="S64" s="284">
        <f t="shared" si="6"/>
        <v>1695.414498</v>
      </c>
      <c r="T64" s="284">
        <f t="shared" si="7"/>
        <v>1592.259498</v>
      </c>
      <c r="U64" s="284">
        <f t="shared" si="8"/>
        <v>1476.109498</v>
      </c>
      <c r="V64" s="251"/>
      <c r="W64" s="258"/>
      <c r="X64" s="258"/>
      <c r="Y64" s="258"/>
      <c r="Z64" s="258"/>
      <c r="AA64" s="258"/>
      <c r="AB64" s="258"/>
      <c r="AC64" s="258"/>
      <c r="AD64" s="258"/>
      <c r="AE64" s="258"/>
      <c r="AF64" s="258"/>
      <c r="AG64" s="258"/>
      <c r="AH64" s="258"/>
      <c r="AI64" s="258"/>
      <c r="AJ64" s="258"/>
      <c r="AK64" s="258"/>
      <c r="AL64" s="258"/>
      <c r="AM64" s="258"/>
      <c r="AN64" s="258"/>
      <c r="AO64" s="258"/>
    </row>
    <row r="65" ht="15.75" customHeight="1">
      <c r="A65" s="251"/>
      <c r="B65" s="274" t="s">
        <v>674</v>
      </c>
      <c r="C65" s="275">
        <v>1597.81</v>
      </c>
      <c r="D65" s="276">
        <v>1278.248</v>
      </c>
      <c r="E65" s="277">
        <v>1204.3055555555554</v>
      </c>
      <c r="F65" s="278">
        <v>677.695</v>
      </c>
      <c r="G65" s="279">
        <v>573.62</v>
      </c>
      <c r="H65" s="279">
        <v>462.645</v>
      </c>
      <c r="I65" s="280">
        <v>337.755</v>
      </c>
      <c r="J65" s="281">
        <v>2275.505</v>
      </c>
      <c r="K65" s="282">
        <v>2171.43</v>
      </c>
      <c r="L65" s="282">
        <v>2060.455</v>
      </c>
      <c r="M65" s="283">
        <v>1935.565</v>
      </c>
      <c r="N65" s="278">
        <v>1955.9430000000002</v>
      </c>
      <c r="O65" s="279">
        <v>1851.868</v>
      </c>
      <c r="P65" s="279">
        <v>1740.893</v>
      </c>
      <c r="Q65" s="280">
        <v>1616.0030000000002</v>
      </c>
      <c r="R65" s="284">
        <f t="shared" si="5"/>
        <v>1882.000556</v>
      </c>
      <c r="S65" s="284">
        <f t="shared" si="6"/>
        <v>1777.925556</v>
      </c>
      <c r="T65" s="284">
        <f t="shared" si="7"/>
        <v>1666.950556</v>
      </c>
      <c r="U65" s="284">
        <f t="shared" si="8"/>
        <v>1542.060556</v>
      </c>
      <c r="V65" s="251"/>
      <c r="W65" s="258"/>
      <c r="X65" s="258"/>
      <c r="Y65" s="258"/>
      <c r="Z65" s="258"/>
      <c r="AA65" s="258"/>
      <c r="AB65" s="258"/>
      <c r="AC65" s="258"/>
      <c r="AD65" s="258"/>
      <c r="AE65" s="258"/>
      <c r="AF65" s="258"/>
      <c r="AG65" s="258"/>
      <c r="AH65" s="258"/>
      <c r="AI65" s="258"/>
      <c r="AJ65" s="258"/>
      <c r="AK65" s="258"/>
      <c r="AL65" s="258"/>
      <c r="AM65" s="258"/>
      <c r="AN65" s="258"/>
      <c r="AO65" s="258"/>
    </row>
    <row r="66" ht="15.75" customHeight="1">
      <c r="A66" s="251"/>
      <c r="B66" s="274" t="s">
        <v>676</v>
      </c>
      <c r="C66" s="275">
        <v>1656.1149999999998</v>
      </c>
      <c r="D66" s="276">
        <v>1324.8919999999998</v>
      </c>
      <c r="E66" s="277">
        <v>1246.65770609319</v>
      </c>
      <c r="F66" s="278">
        <v>725.42</v>
      </c>
      <c r="G66" s="279">
        <v>613.985</v>
      </c>
      <c r="H66" s="279">
        <v>495.19000000000005</v>
      </c>
      <c r="I66" s="280">
        <v>361.445</v>
      </c>
      <c r="J66" s="281">
        <v>2381.535</v>
      </c>
      <c r="K66" s="282">
        <v>2270.1</v>
      </c>
      <c r="L66" s="282">
        <v>2151.305</v>
      </c>
      <c r="M66" s="283">
        <v>2017.5599999999997</v>
      </c>
      <c r="N66" s="278">
        <v>2050.312</v>
      </c>
      <c r="O66" s="279">
        <v>1938.877</v>
      </c>
      <c r="P66" s="279">
        <v>1820.0819999999999</v>
      </c>
      <c r="Q66" s="280">
        <v>1686.3369999999998</v>
      </c>
      <c r="R66" s="284">
        <f t="shared" si="5"/>
        <v>1972.077706</v>
      </c>
      <c r="S66" s="284">
        <f t="shared" si="6"/>
        <v>1860.642706</v>
      </c>
      <c r="T66" s="284">
        <f t="shared" si="7"/>
        <v>1741.847706</v>
      </c>
      <c r="U66" s="284">
        <f t="shared" si="8"/>
        <v>1608.102706</v>
      </c>
      <c r="V66" s="251"/>
      <c r="W66" s="258"/>
      <c r="X66" s="258"/>
      <c r="Y66" s="258"/>
      <c r="Z66" s="258"/>
      <c r="AA66" s="258"/>
      <c r="AB66" s="258"/>
      <c r="AC66" s="258"/>
      <c r="AD66" s="258"/>
      <c r="AE66" s="258"/>
      <c r="AF66" s="258"/>
      <c r="AG66" s="258"/>
      <c r="AH66" s="258"/>
      <c r="AI66" s="258"/>
      <c r="AJ66" s="258"/>
      <c r="AK66" s="258"/>
      <c r="AL66" s="258"/>
      <c r="AM66" s="258"/>
      <c r="AN66" s="258"/>
      <c r="AO66" s="258"/>
    </row>
    <row r="67" ht="15.75" customHeight="1">
      <c r="A67" s="251"/>
      <c r="B67" s="274" t="s">
        <v>678</v>
      </c>
      <c r="C67" s="275">
        <v>1726.265</v>
      </c>
      <c r="D67" s="276">
        <v>1381.0120000000002</v>
      </c>
      <c r="E67" s="277">
        <v>1297.7688172043008</v>
      </c>
      <c r="F67" s="278">
        <v>789.1300000000001</v>
      </c>
      <c r="G67" s="279">
        <v>667.92</v>
      </c>
      <c r="H67" s="279">
        <v>538.6600000000001</v>
      </c>
      <c r="I67" s="280">
        <v>393.18499999999995</v>
      </c>
      <c r="J67" s="281">
        <v>2515.3950000000004</v>
      </c>
      <c r="K67" s="282">
        <v>2394.185</v>
      </c>
      <c r="L67" s="282">
        <v>2264.925</v>
      </c>
      <c r="M67" s="283">
        <v>2119.45</v>
      </c>
      <c r="N67" s="278">
        <v>2170.1420000000003</v>
      </c>
      <c r="O67" s="279">
        <v>2048.9320000000002</v>
      </c>
      <c r="P67" s="279">
        <v>1919.6720000000003</v>
      </c>
      <c r="Q67" s="280">
        <v>1774.1970000000001</v>
      </c>
      <c r="R67" s="284">
        <f t="shared" si="5"/>
        <v>2086.898817</v>
      </c>
      <c r="S67" s="284">
        <f t="shared" si="6"/>
        <v>1965.688817</v>
      </c>
      <c r="T67" s="284">
        <f t="shared" si="7"/>
        <v>1836.428817</v>
      </c>
      <c r="U67" s="284">
        <f t="shared" si="8"/>
        <v>1690.953817</v>
      </c>
      <c r="V67" s="251"/>
      <c r="W67" s="258"/>
      <c r="X67" s="258"/>
      <c r="Y67" s="258"/>
      <c r="Z67" s="258"/>
      <c r="AA67" s="258"/>
      <c r="AB67" s="258"/>
      <c r="AC67" s="258"/>
      <c r="AD67" s="258"/>
      <c r="AE67" s="258"/>
      <c r="AF67" s="258"/>
      <c r="AG67" s="258"/>
      <c r="AH67" s="258"/>
      <c r="AI67" s="258"/>
      <c r="AJ67" s="258"/>
      <c r="AK67" s="258"/>
      <c r="AL67" s="258"/>
      <c r="AM67" s="258"/>
      <c r="AN67" s="258"/>
      <c r="AO67" s="258"/>
    </row>
    <row r="68" ht="15.75" customHeight="1">
      <c r="A68" s="251"/>
      <c r="B68" s="274" t="s">
        <v>680</v>
      </c>
      <c r="C68" s="275">
        <v>1786.065</v>
      </c>
      <c r="D68" s="276">
        <v>1428.852</v>
      </c>
      <c r="E68" s="277">
        <v>1341.5636200716845</v>
      </c>
      <c r="F68" s="278">
        <v>848.815</v>
      </c>
      <c r="G68" s="279">
        <v>718.52</v>
      </c>
      <c r="H68" s="279">
        <v>579.37</v>
      </c>
      <c r="I68" s="280">
        <v>422.97</v>
      </c>
      <c r="J68" s="281">
        <v>2634.88</v>
      </c>
      <c r="K68" s="282">
        <v>2504.585</v>
      </c>
      <c r="L68" s="282">
        <v>2365.435</v>
      </c>
      <c r="M68" s="283">
        <v>2209.035</v>
      </c>
      <c r="N68" s="278">
        <v>2277.6670000000004</v>
      </c>
      <c r="O68" s="279">
        <v>2147.3720000000003</v>
      </c>
      <c r="P68" s="279">
        <v>2008.2220000000002</v>
      </c>
      <c r="Q68" s="280">
        <v>1851.8220000000001</v>
      </c>
      <c r="R68" s="284">
        <f t="shared" si="5"/>
        <v>2190.37862</v>
      </c>
      <c r="S68" s="284">
        <f t="shared" si="6"/>
        <v>2060.08362</v>
      </c>
      <c r="T68" s="284">
        <f t="shared" si="7"/>
        <v>1920.93362</v>
      </c>
      <c r="U68" s="284">
        <f t="shared" si="8"/>
        <v>1764.53362</v>
      </c>
      <c r="V68" s="251"/>
      <c r="W68" s="258"/>
      <c r="X68" s="258"/>
      <c r="Y68" s="258"/>
      <c r="Z68" s="258"/>
      <c r="AA68" s="258"/>
      <c r="AB68" s="258"/>
      <c r="AC68" s="258"/>
      <c r="AD68" s="258"/>
      <c r="AE68" s="258"/>
      <c r="AF68" s="258"/>
      <c r="AG68" s="258"/>
      <c r="AH68" s="258"/>
      <c r="AI68" s="258"/>
      <c r="AJ68" s="258"/>
      <c r="AK68" s="258"/>
      <c r="AL68" s="258"/>
      <c r="AM68" s="258"/>
      <c r="AN68" s="258"/>
      <c r="AO68" s="258"/>
    </row>
    <row r="69" ht="15.75" customHeight="1">
      <c r="A69" s="251"/>
      <c r="B69" s="274" t="s">
        <v>682</v>
      </c>
      <c r="C69" s="275">
        <v>1845.8649999999998</v>
      </c>
      <c r="D69" s="276">
        <v>1476.692</v>
      </c>
      <c r="E69" s="277">
        <v>1385.358422939068</v>
      </c>
      <c r="F69" s="278">
        <v>908.615</v>
      </c>
      <c r="G69" s="279">
        <v>769.0050000000001</v>
      </c>
      <c r="H69" s="279">
        <v>620.195</v>
      </c>
      <c r="I69" s="280">
        <v>452.755</v>
      </c>
      <c r="J69" s="281">
        <v>2754.4799999999996</v>
      </c>
      <c r="K69" s="282">
        <v>2614.87</v>
      </c>
      <c r="L69" s="282">
        <v>2466.06</v>
      </c>
      <c r="M69" s="283">
        <v>2298.62</v>
      </c>
      <c r="N69" s="278">
        <v>2385.307</v>
      </c>
      <c r="O69" s="279">
        <v>2245.697</v>
      </c>
      <c r="P69" s="279">
        <v>2096.887</v>
      </c>
      <c r="Q69" s="280">
        <v>1929.4470000000001</v>
      </c>
      <c r="R69" s="284">
        <f t="shared" si="5"/>
        <v>2293.973423</v>
      </c>
      <c r="S69" s="284">
        <f t="shared" si="6"/>
        <v>2154.363423</v>
      </c>
      <c r="T69" s="284">
        <f t="shared" si="7"/>
        <v>2005.553423</v>
      </c>
      <c r="U69" s="284">
        <f t="shared" si="8"/>
        <v>1838.113423</v>
      </c>
      <c r="V69" s="251"/>
      <c r="W69" s="258"/>
      <c r="X69" s="258"/>
      <c r="Y69" s="258"/>
      <c r="Z69" s="258"/>
      <c r="AA69" s="258"/>
      <c r="AB69" s="258"/>
      <c r="AC69" s="258"/>
      <c r="AD69" s="258"/>
      <c r="AE69" s="258"/>
      <c r="AF69" s="258"/>
      <c r="AG69" s="258"/>
      <c r="AH69" s="258"/>
      <c r="AI69" s="258"/>
      <c r="AJ69" s="258"/>
      <c r="AK69" s="258"/>
      <c r="AL69" s="258"/>
      <c r="AM69" s="258"/>
      <c r="AN69" s="258"/>
      <c r="AO69" s="258"/>
    </row>
    <row r="70" ht="15.75" customHeight="1">
      <c r="A70" s="251"/>
      <c r="B70" s="274" t="s">
        <v>685</v>
      </c>
      <c r="C70" s="275">
        <v>2044.815</v>
      </c>
      <c r="D70" s="276">
        <v>1635.852</v>
      </c>
      <c r="E70" s="277">
        <v>1443.6827956989246</v>
      </c>
      <c r="F70" s="278">
        <v>503.01000000000005</v>
      </c>
      <c r="G70" s="279">
        <v>425.73</v>
      </c>
      <c r="H70" s="279">
        <v>343.39</v>
      </c>
      <c r="I70" s="280">
        <v>250.58499999999998</v>
      </c>
      <c r="J70" s="281">
        <v>2547.8250000000003</v>
      </c>
      <c r="K70" s="282">
        <v>2470.545</v>
      </c>
      <c r="L70" s="282">
        <v>2388.205</v>
      </c>
      <c r="M70" s="283">
        <v>2295.4</v>
      </c>
      <c r="N70" s="278">
        <v>2138.862</v>
      </c>
      <c r="O70" s="279">
        <v>2061.5820000000003</v>
      </c>
      <c r="P70" s="279">
        <v>1979.2420000000002</v>
      </c>
      <c r="Q70" s="280">
        <v>1886.4370000000001</v>
      </c>
      <c r="R70" s="284">
        <f t="shared" si="5"/>
        <v>1946.692796</v>
      </c>
      <c r="S70" s="284">
        <f t="shared" si="6"/>
        <v>1869.412796</v>
      </c>
      <c r="T70" s="284">
        <f t="shared" si="7"/>
        <v>1787.072796</v>
      </c>
      <c r="U70" s="284">
        <f t="shared" si="8"/>
        <v>1694.267796</v>
      </c>
      <c r="V70" s="251"/>
      <c r="W70" s="258"/>
      <c r="X70" s="258"/>
      <c r="Y70" s="258"/>
      <c r="Z70" s="258"/>
      <c r="AA70" s="258"/>
      <c r="AB70" s="258"/>
      <c r="AC70" s="258"/>
      <c r="AD70" s="258"/>
      <c r="AE70" s="258"/>
      <c r="AF70" s="258"/>
      <c r="AG70" s="258"/>
      <c r="AH70" s="258"/>
      <c r="AI70" s="258"/>
      <c r="AJ70" s="258"/>
      <c r="AK70" s="258"/>
      <c r="AL70" s="258"/>
      <c r="AM70" s="258"/>
      <c r="AN70" s="258"/>
      <c r="AO70" s="258"/>
    </row>
    <row r="71" ht="15.75" customHeight="1">
      <c r="A71" s="251"/>
      <c r="B71" s="274" t="s">
        <v>687</v>
      </c>
      <c r="C71" s="275">
        <v>2104.6150000000002</v>
      </c>
      <c r="D71" s="276">
        <v>1683.6920000000002</v>
      </c>
      <c r="E71" s="277">
        <v>1482.5313620071684</v>
      </c>
      <c r="F71" s="278">
        <v>532.795</v>
      </c>
      <c r="G71" s="279">
        <v>450.915</v>
      </c>
      <c r="H71" s="279">
        <v>363.63</v>
      </c>
      <c r="I71" s="280">
        <v>265.41999999999996</v>
      </c>
      <c r="J71" s="281">
        <v>2637.4100000000003</v>
      </c>
      <c r="K71" s="282">
        <v>2555.53</v>
      </c>
      <c r="L71" s="282">
        <v>2468.2450000000003</v>
      </c>
      <c r="M71" s="283">
        <v>2370.0350000000003</v>
      </c>
      <c r="N71" s="278">
        <v>2216.487</v>
      </c>
      <c r="O71" s="279">
        <v>2134.6070000000004</v>
      </c>
      <c r="P71" s="279">
        <v>2047.3220000000001</v>
      </c>
      <c r="Q71" s="280">
        <v>1949.112</v>
      </c>
      <c r="R71" s="284">
        <f t="shared" si="5"/>
        <v>2015.326362</v>
      </c>
      <c r="S71" s="284">
        <f t="shared" si="6"/>
        <v>1933.446362</v>
      </c>
      <c r="T71" s="284">
        <f t="shared" si="7"/>
        <v>1846.161362</v>
      </c>
      <c r="U71" s="284">
        <f t="shared" si="8"/>
        <v>1747.951362</v>
      </c>
      <c r="V71" s="251"/>
      <c r="W71" s="258"/>
      <c r="X71" s="258"/>
      <c r="Y71" s="258"/>
      <c r="Z71" s="258"/>
      <c r="AA71" s="258"/>
      <c r="AB71" s="258"/>
      <c r="AC71" s="258"/>
      <c r="AD71" s="258"/>
      <c r="AE71" s="258"/>
      <c r="AF71" s="258"/>
      <c r="AG71" s="258"/>
      <c r="AH71" s="258"/>
      <c r="AI71" s="258"/>
      <c r="AJ71" s="258"/>
      <c r="AK71" s="258"/>
      <c r="AL71" s="258"/>
      <c r="AM71" s="258"/>
      <c r="AN71" s="258"/>
      <c r="AO71" s="258"/>
    </row>
    <row r="72" ht="15.75" customHeight="1">
      <c r="A72" s="251"/>
      <c r="B72" s="274" t="s">
        <v>689</v>
      </c>
      <c r="C72" s="275">
        <v>2164.3</v>
      </c>
      <c r="D72" s="276">
        <v>1731.4400000000003</v>
      </c>
      <c r="E72" s="277">
        <v>1521.379928315412</v>
      </c>
      <c r="F72" s="278">
        <v>562.58</v>
      </c>
      <c r="G72" s="279">
        <v>476.215</v>
      </c>
      <c r="H72" s="279">
        <v>383.985</v>
      </c>
      <c r="I72" s="280">
        <v>280.37</v>
      </c>
      <c r="J72" s="281">
        <v>2726.88</v>
      </c>
      <c r="K72" s="282">
        <v>2640.5150000000003</v>
      </c>
      <c r="L72" s="282">
        <v>2548.2850000000003</v>
      </c>
      <c r="M72" s="283">
        <v>2444.67</v>
      </c>
      <c r="N72" s="278">
        <v>2294.0200000000004</v>
      </c>
      <c r="O72" s="279">
        <v>2207.655</v>
      </c>
      <c r="P72" s="279">
        <v>2115.425</v>
      </c>
      <c r="Q72" s="280">
        <v>2011.8100000000004</v>
      </c>
      <c r="R72" s="284">
        <f t="shared" si="5"/>
        <v>2083.959928</v>
      </c>
      <c r="S72" s="284">
        <f t="shared" si="6"/>
        <v>1997.594928</v>
      </c>
      <c r="T72" s="284">
        <f t="shared" si="7"/>
        <v>1905.364928</v>
      </c>
      <c r="U72" s="284">
        <f t="shared" si="8"/>
        <v>1801.749928</v>
      </c>
      <c r="V72" s="251"/>
      <c r="W72" s="258"/>
      <c r="X72" s="258"/>
      <c r="Y72" s="258"/>
      <c r="Z72" s="258"/>
      <c r="AA72" s="258"/>
      <c r="AB72" s="258"/>
      <c r="AC72" s="258"/>
      <c r="AD72" s="258"/>
      <c r="AE72" s="258"/>
      <c r="AF72" s="258"/>
      <c r="AG72" s="258"/>
      <c r="AH72" s="258"/>
      <c r="AI72" s="258"/>
      <c r="AJ72" s="258"/>
      <c r="AK72" s="258"/>
      <c r="AL72" s="258"/>
      <c r="AM72" s="258"/>
      <c r="AN72" s="258"/>
      <c r="AO72" s="258"/>
    </row>
    <row r="73" ht="15.75" customHeight="1">
      <c r="A73" s="251"/>
      <c r="B73" s="274" t="s">
        <v>163</v>
      </c>
      <c r="C73" s="275">
        <v>248.285</v>
      </c>
      <c r="D73" s="276">
        <v>198.62800000000001</v>
      </c>
      <c r="E73" s="277">
        <v>160.95878136200716</v>
      </c>
      <c r="F73" s="278">
        <v>88.78</v>
      </c>
      <c r="G73" s="279">
        <v>75.095</v>
      </c>
      <c r="H73" s="279">
        <v>60.605</v>
      </c>
      <c r="I73" s="280">
        <v>44.275</v>
      </c>
      <c r="J73" s="281">
        <v>337.065</v>
      </c>
      <c r="K73" s="282">
        <v>323.38</v>
      </c>
      <c r="L73" s="282">
        <v>308.89</v>
      </c>
      <c r="M73" s="283">
        <v>292.56</v>
      </c>
      <c r="N73" s="278">
        <v>287.408</v>
      </c>
      <c r="O73" s="279">
        <v>273.723</v>
      </c>
      <c r="P73" s="279">
        <v>259.233</v>
      </c>
      <c r="Q73" s="280">
        <v>242.90300000000002</v>
      </c>
      <c r="R73" s="284">
        <f t="shared" si="5"/>
        <v>249.7387814</v>
      </c>
      <c r="S73" s="284">
        <f t="shared" si="6"/>
        <v>236.0537814</v>
      </c>
      <c r="T73" s="284">
        <f t="shared" si="7"/>
        <v>221.5637814</v>
      </c>
      <c r="U73" s="284">
        <f t="shared" si="8"/>
        <v>205.2337814</v>
      </c>
      <c r="V73" s="251"/>
      <c r="W73" s="258"/>
      <c r="X73" s="258"/>
      <c r="Y73" s="258"/>
      <c r="Z73" s="258"/>
      <c r="AA73" s="258"/>
      <c r="AB73" s="258"/>
      <c r="AC73" s="258"/>
      <c r="AD73" s="258"/>
      <c r="AE73" s="258"/>
      <c r="AF73" s="258"/>
      <c r="AG73" s="258"/>
      <c r="AH73" s="258"/>
      <c r="AI73" s="258"/>
      <c r="AJ73" s="258"/>
      <c r="AK73" s="258"/>
      <c r="AL73" s="258"/>
      <c r="AM73" s="258"/>
      <c r="AN73" s="258"/>
      <c r="AO73" s="258"/>
    </row>
    <row r="74" ht="15.75" customHeight="1">
      <c r="A74" s="251"/>
      <c r="B74" s="274" t="s">
        <v>193</v>
      </c>
      <c r="C74" s="275">
        <v>283.015</v>
      </c>
      <c r="D74" s="276">
        <v>226.412</v>
      </c>
      <c r="E74" s="277">
        <v>182.7016129032258</v>
      </c>
      <c r="F74" s="278">
        <v>106.60499999999999</v>
      </c>
      <c r="G74" s="279">
        <v>90.16</v>
      </c>
      <c r="H74" s="279">
        <v>72.795</v>
      </c>
      <c r="I74" s="280">
        <v>53.13</v>
      </c>
      <c r="J74" s="281">
        <v>389.62</v>
      </c>
      <c r="K74" s="282">
        <v>373.17499999999995</v>
      </c>
      <c r="L74" s="282">
        <v>355.81</v>
      </c>
      <c r="M74" s="283">
        <v>336.145</v>
      </c>
      <c r="N74" s="278">
        <v>333.017</v>
      </c>
      <c r="O74" s="279">
        <v>316.572</v>
      </c>
      <c r="P74" s="279">
        <v>299.207</v>
      </c>
      <c r="Q74" s="280">
        <v>279.54200000000003</v>
      </c>
      <c r="R74" s="284">
        <f t="shared" si="5"/>
        <v>289.3066129</v>
      </c>
      <c r="S74" s="284">
        <f t="shared" si="6"/>
        <v>272.8616129</v>
      </c>
      <c r="T74" s="284">
        <f t="shared" si="7"/>
        <v>255.4966129</v>
      </c>
      <c r="U74" s="284">
        <f t="shared" si="8"/>
        <v>235.8316129</v>
      </c>
      <c r="V74" s="251"/>
      <c r="W74" s="258"/>
      <c r="X74" s="258"/>
      <c r="Y74" s="258"/>
      <c r="Z74" s="258"/>
      <c r="AA74" s="258"/>
      <c r="AB74" s="258"/>
      <c r="AC74" s="258"/>
      <c r="AD74" s="258"/>
      <c r="AE74" s="258"/>
      <c r="AF74" s="258"/>
      <c r="AG74" s="258"/>
      <c r="AH74" s="258"/>
      <c r="AI74" s="258"/>
      <c r="AJ74" s="258"/>
      <c r="AK74" s="258"/>
      <c r="AL74" s="258"/>
      <c r="AM74" s="258"/>
      <c r="AN74" s="258"/>
      <c r="AO74" s="258"/>
    </row>
    <row r="75" ht="15.75" customHeight="1">
      <c r="A75" s="251"/>
      <c r="B75" s="274" t="s">
        <v>223</v>
      </c>
      <c r="C75" s="275">
        <v>338.905</v>
      </c>
      <c r="D75" s="276">
        <v>271.12399999999997</v>
      </c>
      <c r="E75" s="277">
        <v>227.73297491039426</v>
      </c>
      <c r="F75" s="278">
        <v>124.43</v>
      </c>
      <c r="G75" s="279">
        <v>105.34</v>
      </c>
      <c r="H75" s="279">
        <v>84.87</v>
      </c>
      <c r="I75" s="280">
        <v>61.985</v>
      </c>
      <c r="J75" s="281">
        <v>463.335</v>
      </c>
      <c r="K75" s="282">
        <v>444.245</v>
      </c>
      <c r="L75" s="282">
        <v>423.775</v>
      </c>
      <c r="M75" s="283">
        <v>400.89</v>
      </c>
      <c r="N75" s="278">
        <v>395.554</v>
      </c>
      <c r="O75" s="279">
        <v>376.46399999999994</v>
      </c>
      <c r="P75" s="279">
        <v>355.99399999999997</v>
      </c>
      <c r="Q75" s="280">
        <v>333.109</v>
      </c>
      <c r="R75" s="284">
        <f t="shared" si="5"/>
        <v>352.1629749</v>
      </c>
      <c r="S75" s="284">
        <f t="shared" si="6"/>
        <v>333.0729749</v>
      </c>
      <c r="T75" s="284">
        <f t="shared" si="7"/>
        <v>312.6029749</v>
      </c>
      <c r="U75" s="284">
        <f t="shared" si="8"/>
        <v>289.7179749</v>
      </c>
      <c r="V75" s="251"/>
      <c r="W75" s="258"/>
      <c r="X75" s="258"/>
      <c r="Y75" s="258"/>
      <c r="Z75" s="258"/>
      <c r="AA75" s="258"/>
      <c r="AB75" s="258"/>
      <c r="AC75" s="258"/>
      <c r="AD75" s="258"/>
      <c r="AE75" s="258"/>
      <c r="AF75" s="258"/>
      <c r="AG75" s="258"/>
      <c r="AH75" s="258"/>
      <c r="AI75" s="258"/>
      <c r="AJ75" s="258"/>
      <c r="AK75" s="258"/>
      <c r="AL75" s="258"/>
      <c r="AM75" s="258"/>
      <c r="AN75" s="258"/>
      <c r="AO75" s="258"/>
    </row>
    <row r="76" ht="15.75" customHeight="1">
      <c r="A76" s="251"/>
      <c r="B76" s="274" t="s">
        <v>165</v>
      </c>
      <c r="C76" s="275">
        <v>282.21</v>
      </c>
      <c r="D76" s="276">
        <v>225.768</v>
      </c>
      <c r="E76" s="277">
        <v>182.80465949820785</v>
      </c>
      <c r="F76" s="278">
        <v>118.795</v>
      </c>
      <c r="G76" s="279">
        <v>100.51</v>
      </c>
      <c r="H76" s="279">
        <v>81.075</v>
      </c>
      <c r="I76" s="280">
        <v>59.225</v>
      </c>
      <c r="J76" s="281">
        <v>401.005</v>
      </c>
      <c r="K76" s="282">
        <v>382.71999999999997</v>
      </c>
      <c r="L76" s="282">
        <v>363.28499999999997</v>
      </c>
      <c r="M76" s="283">
        <v>341.435</v>
      </c>
      <c r="N76" s="278">
        <v>344.563</v>
      </c>
      <c r="O76" s="279">
        <v>326.278</v>
      </c>
      <c r="P76" s="279">
        <v>306.843</v>
      </c>
      <c r="Q76" s="280">
        <v>284.993</v>
      </c>
      <c r="R76" s="284">
        <f t="shared" si="5"/>
        <v>301.5996595</v>
      </c>
      <c r="S76" s="284">
        <f t="shared" si="6"/>
        <v>283.3146595</v>
      </c>
      <c r="T76" s="284">
        <f t="shared" si="7"/>
        <v>263.8796595</v>
      </c>
      <c r="U76" s="284">
        <f t="shared" si="8"/>
        <v>242.0296595</v>
      </c>
      <c r="V76" s="251"/>
      <c r="W76" s="258"/>
      <c r="X76" s="258"/>
      <c r="Y76" s="258"/>
      <c r="Z76" s="258"/>
      <c r="AA76" s="258"/>
      <c r="AB76" s="258"/>
      <c r="AC76" s="258"/>
      <c r="AD76" s="258"/>
      <c r="AE76" s="258"/>
      <c r="AF76" s="258"/>
      <c r="AG76" s="258"/>
      <c r="AH76" s="258"/>
      <c r="AI76" s="258"/>
      <c r="AJ76" s="258"/>
      <c r="AK76" s="258"/>
      <c r="AL76" s="258"/>
      <c r="AM76" s="258"/>
      <c r="AN76" s="258"/>
      <c r="AO76" s="258"/>
    </row>
    <row r="77" ht="15.75" customHeight="1">
      <c r="A77" s="251"/>
      <c r="B77" s="274" t="s">
        <v>195</v>
      </c>
      <c r="C77" s="275">
        <v>319.355</v>
      </c>
      <c r="D77" s="276">
        <v>255.48400000000004</v>
      </c>
      <c r="E77" s="277">
        <v>228.24820788530462</v>
      </c>
      <c r="F77" s="278">
        <v>142.6</v>
      </c>
      <c r="G77" s="279">
        <v>120.635</v>
      </c>
      <c r="H77" s="279">
        <v>97.29</v>
      </c>
      <c r="I77" s="280">
        <v>71.07</v>
      </c>
      <c r="J77" s="281">
        <v>461.95500000000004</v>
      </c>
      <c r="K77" s="282">
        <v>439.99</v>
      </c>
      <c r="L77" s="282">
        <v>416.64500000000004</v>
      </c>
      <c r="M77" s="283">
        <v>390.425</v>
      </c>
      <c r="N77" s="278">
        <v>398.08400000000006</v>
      </c>
      <c r="O77" s="279">
        <v>376.119</v>
      </c>
      <c r="P77" s="279">
        <v>352.77400000000006</v>
      </c>
      <c r="Q77" s="280">
        <v>326.55400000000003</v>
      </c>
      <c r="R77" s="284">
        <f t="shared" si="5"/>
        <v>370.8482079</v>
      </c>
      <c r="S77" s="284">
        <f t="shared" si="6"/>
        <v>348.8832079</v>
      </c>
      <c r="T77" s="284">
        <f t="shared" si="7"/>
        <v>325.5382079</v>
      </c>
      <c r="U77" s="284">
        <f t="shared" si="8"/>
        <v>299.3182079</v>
      </c>
      <c r="V77" s="251"/>
      <c r="W77" s="258"/>
      <c r="X77" s="258"/>
      <c r="Y77" s="258"/>
      <c r="Z77" s="258"/>
      <c r="AA77" s="258"/>
      <c r="AB77" s="258"/>
      <c r="AC77" s="258"/>
      <c r="AD77" s="258"/>
      <c r="AE77" s="258"/>
      <c r="AF77" s="258"/>
      <c r="AG77" s="258"/>
      <c r="AH77" s="258"/>
      <c r="AI77" s="258"/>
      <c r="AJ77" s="258"/>
      <c r="AK77" s="258"/>
      <c r="AL77" s="258"/>
      <c r="AM77" s="258"/>
      <c r="AN77" s="258"/>
      <c r="AO77" s="258"/>
    </row>
    <row r="78" ht="15.75" customHeight="1">
      <c r="A78" s="251"/>
      <c r="B78" s="274" t="s">
        <v>225</v>
      </c>
      <c r="C78" s="275">
        <v>382.48999999999995</v>
      </c>
      <c r="D78" s="276">
        <v>305.99199999999996</v>
      </c>
      <c r="E78" s="277">
        <v>282.8629032258064</v>
      </c>
      <c r="F78" s="278">
        <v>166.405</v>
      </c>
      <c r="G78" s="279">
        <v>140.875</v>
      </c>
      <c r="H78" s="279">
        <v>113.62</v>
      </c>
      <c r="I78" s="280">
        <v>82.915</v>
      </c>
      <c r="J78" s="281">
        <v>548.895</v>
      </c>
      <c r="K78" s="282">
        <v>523.365</v>
      </c>
      <c r="L78" s="282">
        <v>496.10999999999996</v>
      </c>
      <c r="M78" s="283">
        <v>465.405</v>
      </c>
      <c r="N78" s="278">
        <v>472.39699999999993</v>
      </c>
      <c r="O78" s="279">
        <v>446.86699999999996</v>
      </c>
      <c r="P78" s="279">
        <v>419.61199999999997</v>
      </c>
      <c r="Q78" s="280">
        <v>388.907</v>
      </c>
      <c r="R78" s="284">
        <f t="shared" si="5"/>
        <v>449.2679032</v>
      </c>
      <c r="S78" s="284">
        <f t="shared" si="6"/>
        <v>423.7379032</v>
      </c>
      <c r="T78" s="284">
        <f t="shared" si="7"/>
        <v>396.4829032</v>
      </c>
      <c r="U78" s="284">
        <f t="shared" si="8"/>
        <v>365.7779032</v>
      </c>
      <c r="V78" s="251"/>
      <c r="W78" s="258"/>
      <c r="X78" s="258"/>
      <c r="Y78" s="258"/>
      <c r="Z78" s="258"/>
      <c r="AA78" s="258"/>
      <c r="AB78" s="258"/>
      <c r="AC78" s="258"/>
      <c r="AD78" s="258"/>
      <c r="AE78" s="258"/>
      <c r="AF78" s="258"/>
      <c r="AG78" s="258"/>
      <c r="AH78" s="258"/>
      <c r="AI78" s="258"/>
      <c r="AJ78" s="258"/>
      <c r="AK78" s="258"/>
      <c r="AL78" s="258"/>
      <c r="AM78" s="258"/>
      <c r="AN78" s="258"/>
      <c r="AO78" s="258"/>
    </row>
    <row r="79" ht="15.75" customHeight="1">
      <c r="A79" s="251"/>
      <c r="B79" s="274" t="s">
        <v>167</v>
      </c>
      <c r="C79" s="275">
        <v>316.135</v>
      </c>
      <c r="D79" s="276">
        <v>252.90800000000002</v>
      </c>
      <c r="E79" s="277">
        <v>204.65053763440858</v>
      </c>
      <c r="F79" s="278">
        <v>148.695</v>
      </c>
      <c r="G79" s="279">
        <v>125.925</v>
      </c>
      <c r="H79" s="279">
        <v>101.545</v>
      </c>
      <c r="I79" s="280">
        <v>74.06</v>
      </c>
      <c r="J79" s="281">
        <v>464.83</v>
      </c>
      <c r="K79" s="282">
        <v>442.06</v>
      </c>
      <c r="L79" s="282">
        <v>417.68</v>
      </c>
      <c r="M79" s="283">
        <v>390.195</v>
      </c>
      <c r="N79" s="278">
        <v>401.603</v>
      </c>
      <c r="O79" s="279">
        <v>378.833</v>
      </c>
      <c r="P79" s="279">
        <v>354.45300000000003</v>
      </c>
      <c r="Q79" s="280">
        <v>326.968</v>
      </c>
      <c r="R79" s="284">
        <f t="shared" si="5"/>
        <v>353.3455376</v>
      </c>
      <c r="S79" s="284">
        <f t="shared" si="6"/>
        <v>330.5755376</v>
      </c>
      <c r="T79" s="284">
        <f t="shared" si="7"/>
        <v>306.1955376</v>
      </c>
      <c r="U79" s="284">
        <f t="shared" si="8"/>
        <v>278.7105376</v>
      </c>
      <c r="V79" s="251"/>
      <c r="W79" s="258"/>
      <c r="X79" s="258"/>
      <c r="Y79" s="258"/>
      <c r="Z79" s="258"/>
      <c r="AA79" s="258"/>
      <c r="AB79" s="258"/>
      <c r="AC79" s="258"/>
      <c r="AD79" s="258"/>
      <c r="AE79" s="258"/>
      <c r="AF79" s="258"/>
      <c r="AG79" s="258"/>
      <c r="AH79" s="258"/>
      <c r="AI79" s="258"/>
      <c r="AJ79" s="258"/>
      <c r="AK79" s="258"/>
      <c r="AL79" s="258"/>
      <c r="AM79" s="258"/>
      <c r="AN79" s="258"/>
      <c r="AO79" s="258"/>
    </row>
    <row r="80" ht="15.75" customHeight="1">
      <c r="A80" s="251"/>
      <c r="B80" s="274" t="s">
        <v>197</v>
      </c>
      <c r="C80" s="275">
        <v>355.695</v>
      </c>
      <c r="D80" s="276">
        <v>284.556</v>
      </c>
      <c r="E80" s="277">
        <v>252.46415770609318</v>
      </c>
      <c r="F80" s="278">
        <v>178.595</v>
      </c>
      <c r="G80" s="279">
        <v>151.11</v>
      </c>
      <c r="H80" s="279">
        <v>121.89999999999999</v>
      </c>
      <c r="I80" s="280">
        <v>89.01</v>
      </c>
      <c r="J80" s="281">
        <v>534.29</v>
      </c>
      <c r="K80" s="282">
        <v>506.805</v>
      </c>
      <c r="L80" s="282">
        <v>477.59499999999997</v>
      </c>
      <c r="M80" s="283">
        <v>444.705</v>
      </c>
      <c r="N80" s="278">
        <v>463.15099999999995</v>
      </c>
      <c r="O80" s="279">
        <v>435.666</v>
      </c>
      <c r="P80" s="279">
        <v>406.45599999999996</v>
      </c>
      <c r="Q80" s="280">
        <v>373.566</v>
      </c>
      <c r="R80" s="284">
        <f t="shared" si="5"/>
        <v>431.0591577</v>
      </c>
      <c r="S80" s="284">
        <f t="shared" si="6"/>
        <v>403.5741577</v>
      </c>
      <c r="T80" s="284">
        <f t="shared" si="7"/>
        <v>374.3641577</v>
      </c>
      <c r="U80" s="284">
        <f t="shared" si="8"/>
        <v>341.4741577</v>
      </c>
      <c r="V80" s="251"/>
      <c r="W80" s="258"/>
      <c r="X80" s="258"/>
      <c r="Y80" s="258"/>
      <c r="Z80" s="258"/>
      <c r="AA80" s="258"/>
      <c r="AB80" s="258"/>
      <c r="AC80" s="258"/>
      <c r="AD80" s="258"/>
      <c r="AE80" s="258"/>
      <c r="AF80" s="258"/>
      <c r="AG80" s="258"/>
      <c r="AH80" s="258"/>
      <c r="AI80" s="258"/>
      <c r="AJ80" s="258"/>
      <c r="AK80" s="258"/>
      <c r="AL80" s="258"/>
      <c r="AM80" s="258"/>
      <c r="AN80" s="258"/>
      <c r="AO80" s="258"/>
    </row>
    <row r="81" ht="15.75" customHeight="1">
      <c r="A81" s="251"/>
      <c r="B81" s="274" t="s">
        <v>227</v>
      </c>
      <c r="C81" s="275">
        <v>425.96</v>
      </c>
      <c r="D81" s="276">
        <v>340.76800000000003</v>
      </c>
      <c r="E81" s="277">
        <v>312.7464157706093</v>
      </c>
      <c r="F81" s="278">
        <v>208.49499999999998</v>
      </c>
      <c r="G81" s="279">
        <v>176.41</v>
      </c>
      <c r="H81" s="279">
        <v>142.255</v>
      </c>
      <c r="I81" s="280">
        <v>103.845</v>
      </c>
      <c r="J81" s="281">
        <v>634.4549999999999</v>
      </c>
      <c r="K81" s="282">
        <v>602.37</v>
      </c>
      <c r="L81" s="282">
        <v>568.2149999999999</v>
      </c>
      <c r="M81" s="283">
        <v>529.805</v>
      </c>
      <c r="N81" s="278">
        <v>549.263</v>
      </c>
      <c r="O81" s="279">
        <v>517.178</v>
      </c>
      <c r="P81" s="279">
        <v>483.023</v>
      </c>
      <c r="Q81" s="280">
        <v>444.61300000000006</v>
      </c>
      <c r="R81" s="284">
        <f t="shared" si="5"/>
        <v>521.2414158</v>
      </c>
      <c r="S81" s="284">
        <f t="shared" si="6"/>
        <v>489.1564158</v>
      </c>
      <c r="T81" s="284">
        <f t="shared" si="7"/>
        <v>455.0014158</v>
      </c>
      <c r="U81" s="284">
        <f t="shared" si="8"/>
        <v>416.5914158</v>
      </c>
      <c r="V81" s="251"/>
      <c r="W81" s="258"/>
      <c r="X81" s="258"/>
      <c r="Y81" s="258"/>
      <c r="Z81" s="258"/>
      <c r="AA81" s="258"/>
      <c r="AB81" s="258"/>
      <c r="AC81" s="258"/>
      <c r="AD81" s="258"/>
      <c r="AE81" s="258"/>
      <c r="AF81" s="258"/>
      <c r="AG81" s="258"/>
      <c r="AH81" s="258"/>
      <c r="AI81" s="258"/>
      <c r="AJ81" s="258"/>
      <c r="AK81" s="258"/>
      <c r="AL81" s="258"/>
      <c r="AM81" s="258"/>
      <c r="AN81" s="258"/>
      <c r="AO81" s="258"/>
    </row>
    <row r="82" ht="15.75" customHeight="1">
      <c r="A82" s="251"/>
      <c r="B82" s="274" t="s">
        <v>171</v>
      </c>
      <c r="C82" s="275">
        <v>350.175</v>
      </c>
      <c r="D82" s="276">
        <v>280.14000000000004</v>
      </c>
      <c r="E82" s="277">
        <v>226.4964157706093</v>
      </c>
      <c r="F82" s="278">
        <v>178.70999999999998</v>
      </c>
      <c r="G82" s="279">
        <v>151.225</v>
      </c>
      <c r="H82" s="279">
        <v>122.01499999999999</v>
      </c>
      <c r="I82" s="280">
        <v>89.01</v>
      </c>
      <c r="J82" s="281">
        <v>528.885</v>
      </c>
      <c r="K82" s="282">
        <v>501.4</v>
      </c>
      <c r="L82" s="282">
        <v>472.19</v>
      </c>
      <c r="M82" s="283">
        <v>439.185</v>
      </c>
      <c r="N82" s="278">
        <v>458.85</v>
      </c>
      <c r="O82" s="279">
        <v>431.365</v>
      </c>
      <c r="P82" s="279">
        <v>402.15500000000003</v>
      </c>
      <c r="Q82" s="280">
        <v>369.15000000000003</v>
      </c>
      <c r="R82" s="284">
        <f t="shared" si="5"/>
        <v>405.2064158</v>
      </c>
      <c r="S82" s="284">
        <f t="shared" si="6"/>
        <v>377.7214158</v>
      </c>
      <c r="T82" s="284">
        <f t="shared" si="7"/>
        <v>348.5114158</v>
      </c>
      <c r="U82" s="284">
        <f t="shared" si="8"/>
        <v>315.5064158</v>
      </c>
      <c r="V82" s="251"/>
      <c r="W82" s="258"/>
      <c r="X82" s="258"/>
      <c r="Y82" s="258"/>
      <c r="Z82" s="258"/>
      <c r="AA82" s="258"/>
      <c r="AB82" s="258"/>
      <c r="AC82" s="258"/>
      <c r="AD82" s="258"/>
      <c r="AE82" s="258"/>
      <c r="AF82" s="258"/>
      <c r="AG82" s="258"/>
      <c r="AH82" s="258"/>
      <c r="AI82" s="258"/>
      <c r="AJ82" s="258"/>
      <c r="AK82" s="258"/>
      <c r="AL82" s="258"/>
      <c r="AM82" s="258"/>
      <c r="AN82" s="258"/>
      <c r="AO82" s="258"/>
    </row>
    <row r="83" ht="15.75" customHeight="1">
      <c r="A83" s="251"/>
      <c r="B83" s="274" t="s">
        <v>201</v>
      </c>
      <c r="C83" s="275">
        <v>391.91999999999996</v>
      </c>
      <c r="D83" s="276">
        <v>313.536</v>
      </c>
      <c r="E83" s="277">
        <v>278.1227598566308</v>
      </c>
      <c r="F83" s="278">
        <v>214.59</v>
      </c>
      <c r="G83" s="279">
        <v>181.58499999999998</v>
      </c>
      <c r="H83" s="279">
        <v>146.51</v>
      </c>
      <c r="I83" s="280">
        <v>106.95</v>
      </c>
      <c r="J83" s="281">
        <v>606.51</v>
      </c>
      <c r="K83" s="282">
        <v>573.5049999999999</v>
      </c>
      <c r="L83" s="282">
        <v>538.43</v>
      </c>
      <c r="M83" s="283">
        <v>498.86999999999995</v>
      </c>
      <c r="N83" s="278">
        <v>528.126</v>
      </c>
      <c r="O83" s="279">
        <v>495.121</v>
      </c>
      <c r="P83" s="279">
        <v>460.046</v>
      </c>
      <c r="Q83" s="280">
        <v>420.486</v>
      </c>
      <c r="R83" s="284">
        <f t="shared" si="5"/>
        <v>492.7127599</v>
      </c>
      <c r="S83" s="284">
        <f t="shared" si="6"/>
        <v>459.7077599</v>
      </c>
      <c r="T83" s="284">
        <f t="shared" si="7"/>
        <v>424.6327599</v>
      </c>
      <c r="U83" s="284">
        <f t="shared" si="8"/>
        <v>385.0727599</v>
      </c>
      <c r="V83" s="251"/>
      <c r="W83" s="258"/>
      <c r="X83" s="258"/>
      <c r="Y83" s="258"/>
      <c r="Z83" s="258"/>
      <c r="AA83" s="258"/>
      <c r="AB83" s="258"/>
      <c r="AC83" s="258"/>
      <c r="AD83" s="258"/>
      <c r="AE83" s="258"/>
      <c r="AF83" s="258"/>
      <c r="AG83" s="258"/>
      <c r="AH83" s="258"/>
      <c r="AI83" s="258"/>
      <c r="AJ83" s="258"/>
      <c r="AK83" s="258"/>
      <c r="AL83" s="258"/>
      <c r="AM83" s="258"/>
      <c r="AN83" s="258"/>
      <c r="AO83" s="258"/>
    </row>
    <row r="84" ht="15.75" customHeight="1">
      <c r="A84" s="251"/>
      <c r="B84" s="274" t="s">
        <v>239</v>
      </c>
      <c r="C84" s="275">
        <v>469.31500000000005</v>
      </c>
      <c r="D84" s="276">
        <v>375.45200000000006</v>
      </c>
      <c r="E84" s="277">
        <v>316.97132616487454</v>
      </c>
      <c r="F84" s="278">
        <v>250.47000000000003</v>
      </c>
      <c r="G84" s="279">
        <v>212.06</v>
      </c>
      <c r="H84" s="279">
        <v>171.005</v>
      </c>
      <c r="I84" s="280">
        <v>124.77499999999999</v>
      </c>
      <c r="J84" s="281">
        <v>719.7850000000001</v>
      </c>
      <c r="K84" s="282">
        <v>681.375</v>
      </c>
      <c r="L84" s="282">
        <v>640.32</v>
      </c>
      <c r="M84" s="283">
        <v>594.09</v>
      </c>
      <c r="N84" s="278">
        <v>625.922</v>
      </c>
      <c r="O84" s="279">
        <v>587.5120000000001</v>
      </c>
      <c r="P84" s="279">
        <v>546.4570000000001</v>
      </c>
      <c r="Q84" s="280">
        <v>500.22700000000003</v>
      </c>
      <c r="R84" s="284">
        <f t="shared" si="5"/>
        <v>567.4413262</v>
      </c>
      <c r="S84" s="284">
        <f t="shared" si="6"/>
        <v>529.0313262</v>
      </c>
      <c r="T84" s="284">
        <f t="shared" si="7"/>
        <v>487.9763262</v>
      </c>
      <c r="U84" s="284">
        <f t="shared" si="8"/>
        <v>441.7463262</v>
      </c>
      <c r="V84" s="251"/>
      <c r="W84" s="258"/>
      <c r="X84" s="258"/>
      <c r="Y84" s="258"/>
      <c r="Z84" s="258"/>
      <c r="AA84" s="258"/>
      <c r="AB84" s="258"/>
      <c r="AC84" s="258"/>
      <c r="AD84" s="258"/>
      <c r="AE84" s="258"/>
      <c r="AF84" s="258"/>
      <c r="AG84" s="258"/>
      <c r="AH84" s="258"/>
      <c r="AI84" s="258"/>
      <c r="AJ84" s="258"/>
      <c r="AK84" s="258"/>
      <c r="AL84" s="258"/>
      <c r="AM84" s="258"/>
      <c r="AN84" s="258"/>
      <c r="AO84" s="258"/>
    </row>
    <row r="85" ht="15.75" customHeight="1">
      <c r="A85" s="251"/>
      <c r="B85" s="274" t="s">
        <v>175</v>
      </c>
      <c r="C85" s="275">
        <v>384.09999999999997</v>
      </c>
      <c r="D85" s="276">
        <v>307.28</v>
      </c>
      <c r="E85" s="277">
        <v>248.5483870967742</v>
      </c>
      <c r="F85" s="278">
        <v>208.725</v>
      </c>
      <c r="G85" s="279">
        <v>176.64</v>
      </c>
      <c r="H85" s="279">
        <v>142.485</v>
      </c>
      <c r="I85" s="280">
        <v>103.96</v>
      </c>
      <c r="J85" s="281">
        <v>592.8249999999999</v>
      </c>
      <c r="K85" s="282">
        <v>560.74</v>
      </c>
      <c r="L85" s="282">
        <v>526.585</v>
      </c>
      <c r="M85" s="283">
        <v>488.05999999999995</v>
      </c>
      <c r="N85" s="278">
        <v>516.005</v>
      </c>
      <c r="O85" s="279">
        <v>483.91999999999996</v>
      </c>
      <c r="P85" s="279">
        <v>449.765</v>
      </c>
      <c r="Q85" s="280">
        <v>411.23999999999995</v>
      </c>
      <c r="R85" s="284">
        <f t="shared" si="5"/>
        <v>457.2733871</v>
      </c>
      <c r="S85" s="284">
        <f t="shared" si="6"/>
        <v>425.1883871</v>
      </c>
      <c r="T85" s="284">
        <f t="shared" si="7"/>
        <v>391.0333871</v>
      </c>
      <c r="U85" s="284">
        <f t="shared" si="8"/>
        <v>352.5083871</v>
      </c>
      <c r="V85" s="251"/>
      <c r="W85" s="258"/>
      <c r="X85" s="258"/>
      <c r="Y85" s="258"/>
      <c r="Z85" s="258"/>
      <c r="AA85" s="258"/>
      <c r="AB85" s="258"/>
      <c r="AC85" s="258"/>
      <c r="AD85" s="258"/>
      <c r="AE85" s="258"/>
      <c r="AF85" s="258"/>
      <c r="AG85" s="258"/>
      <c r="AH85" s="258"/>
      <c r="AI85" s="258"/>
      <c r="AJ85" s="258"/>
      <c r="AK85" s="258"/>
      <c r="AL85" s="258"/>
      <c r="AM85" s="258"/>
      <c r="AN85" s="258"/>
      <c r="AO85" s="258"/>
    </row>
    <row r="86" ht="15.75" customHeight="1">
      <c r="A86" s="251"/>
      <c r="B86" s="274" t="s">
        <v>205</v>
      </c>
      <c r="C86" s="275">
        <v>428.375</v>
      </c>
      <c r="D86" s="276">
        <v>342.70000000000005</v>
      </c>
      <c r="E86" s="277">
        <v>276.9892473118279</v>
      </c>
      <c r="F86" s="278">
        <v>250.58499999999998</v>
      </c>
      <c r="G86" s="279">
        <v>212.06</v>
      </c>
      <c r="H86" s="279">
        <v>171.005</v>
      </c>
      <c r="I86" s="280">
        <v>124.88999999999999</v>
      </c>
      <c r="J86" s="281">
        <v>678.96</v>
      </c>
      <c r="K86" s="282">
        <v>640.435</v>
      </c>
      <c r="L86" s="282">
        <v>599.38</v>
      </c>
      <c r="M86" s="283">
        <v>553.265</v>
      </c>
      <c r="N86" s="278">
        <v>593.2850000000001</v>
      </c>
      <c r="O86" s="279">
        <v>554.76</v>
      </c>
      <c r="P86" s="279">
        <v>513.705</v>
      </c>
      <c r="Q86" s="280">
        <v>467.59000000000003</v>
      </c>
      <c r="R86" s="284">
        <f t="shared" si="5"/>
        <v>527.5742473</v>
      </c>
      <c r="S86" s="284">
        <f t="shared" si="6"/>
        <v>489.0492473</v>
      </c>
      <c r="T86" s="284">
        <f t="shared" si="7"/>
        <v>447.9942473</v>
      </c>
      <c r="U86" s="284">
        <f t="shared" si="8"/>
        <v>401.8792473</v>
      </c>
      <c r="V86" s="251"/>
      <c r="W86" s="258"/>
      <c r="X86" s="258"/>
      <c r="Y86" s="258"/>
      <c r="Z86" s="258"/>
      <c r="AA86" s="258"/>
      <c r="AB86" s="258"/>
      <c r="AC86" s="258"/>
      <c r="AD86" s="258"/>
      <c r="AE86" s="258"/>
      <c r="AF86" s="258"/>
      <c r="AG86" s="258"/>
      <c r="AH86" s="258"/>
      <c r="AI86" s="258"/>
      <c r="AJ86" s="258"/>
      <c r="AK86" s="258"/>
      <c r="AL86" s="258"/>
      <c r="AM86" s="258"/>
      <c r="AN86" s="258"/>
      <c r="AO86" s="258"/>
    </row>
    <row r="87" ht="15.75" customHeight="1">
      <c r="A87" s="251"/>
      <c r="B87" s="274" t="s">
        <v>247</v>
      </c>
      <c r="C87" s="275">
        <v>512.9</v>
      </c>
      <c r="D87" s="276">
        <v>410.32</v>
      </c>
      <c r="E87" s="277">
        <v>343.8664874551971</v>
      </c>
      <c r="F87" s="278">
        <v>292.445</v>
      </c>
      <c r="G87" s="279">
        <v>247.59500000000003</v>
      </c>
      <c r="H87" s="279">
        <v>199.64</v>
      </c>
      <c r="I87" s="280">
        <v>145.705</v>
      </c>
      <c r="J87" s="281">
        <v>805.345</v>
      </c>
      <c r="K87" s="282">
        <v>760.495</v>
      </c>
      <c r="L87" s="282">
        <v>712.54</v>
      </c>
      <c r="M87" s="283">
        <v>658.605</v>
      </c>
      <c r="N87" s="278">
        <v>702.765</v>
      </c>
      <c r="O87" s="279">
        <v>657.915</v>
      </c>
      <c r="P87" s="279">
        <v>609.96</v>
      </c>
      <c r="Q87" s="280">
        <v>556.025</v>
      </c>
      <c r="R87" s="284">
        <f t="shared" si="5"/>
        <v>636.3114875</v>
      </c>
      <c r="S87" s="284">
        <f t="shared" si="6"/>
        <v>591.4614875</v>
      </c>
      <c r="T87" s="284">
        <f t="shared" si="7"/>
        <v>543.5064875</v>
      </c>
      <c r="U87" s="284">
        <f t="shared" si="8"/>
        <v>489.5714875</v>
      </c>
      <c r="V87" s="251"/>
      <c r="W87" s="258"/>
      <c r="X87" s="258"/>
      <c r="Y87" s="258"/>
      <c r="Z87" s="258"/>
      <c r="AA87" s="258"/>
      <c r="AB87" s="258"/>
      <c r="AC87" s="258"/>
      <c r="AD87" s="258"/>
      <c r="AE87" s="258"/>
      <c r="AF87" s="258"/>
      <c r="AG87" s="258"/>
      <c r="AH87" s="258"/>
      <c r="AI87" s="258"/>
      <c r="AJ87" s="258"/>
      <c r="AK87" s="258"/>
      <c r="AL87" s="258"/>
      <c r="AM87" s="258"/>
      <c r="AN87" s="258"/>
      <c r="AO87" s="258"/>
    </row>
    <row r="88" ht="15.75" customHeight="1">
      <c r="A88" s="251"/>
      <c r="B88" s="274" t="s">
        <v>177</v>
      </c>
      <c r="C88" s="275">
        <v>436.195</v>
      </c>
      <c r="D88" s="276">
        <v>348.956</v>
      </c>
      <c r="E88" s="277">
        <v>288.839605734767</v>
      </c>
      <c r="F88" s="278">
        <v>237.475</v>
      </c>
      <c r="G88" s="279">
        <v>201.02</v>
      </c>
      <c r="H88" s="279">
        <v>162.15</v>
      </c>
      <c r="I88" s="280">
        <v>118.335</v>
      </c>
      <c r="J88" s="281">
        <v>673.67</v>
      </c>
      <c r="K88" s="282">
        <v>637.215</v>
      </c>
      <c r="L88" s="282">
        <v>598.345</v>
      </c>
      <c r="M88" s="283">
        <v>554.53</v>
      </c>
      <c r="N88" s="278">
        <v>586.431</v>
      </c>
      <c r="O88" s="279">
        <v>549.976</v>
      </c>
      <c r="P88" s="279">
        <v>511.106</v>
      </c>
      <c r="Q88" s="280">
        <v>467.291</v>
      </c>
      <c r="R88" s="284">
        <f t="shared" si="5"/>
        <v>526.3146057</v>
      </c>
      <c r="S88" s="284">
        <f t="shared" si="6"/>
        <v>489.8596057</v>
      </c>
      <c r="T88" s="284">
        <f t="shared" si="7"/>
        <v>450.9896057</v>
      </c>
      <c r="U88" s="284">
        <f t="shared" si="8"/>
        <v>407.1746057</v>
      </c>
      <c r="V88" s="251"/>
      <c r="W88" s="258"/>
      <c r="X88" s="258"/>
      <c r="Y88" s="258"/>
      <c r="Z88" s="258"/>
      <c r="AA88" s="258"/>
      <c r="AB88" s="258"/>
      <c r="AC88" s="258"/>
      <c r="AD88" s="258"/>
      <c r="AE88" s="258"/>
      <c r="AF88" s="258"/>
      <c r="AG88" s="258"/>
      <c r="AH88" s="258"/>
      <c r="AI88" s="258"/>
      <c r="AJ88" s="258"/>
      <c r="AK88" s="258"/>
      <c r="AL88" s="258"/>
      <c r="AM88" s="258"/>
      <c r="AN88" s="258"/>
      <c r="AO88" s="258"/>
    </row>
    <row r="89" ht="15.75" customHeight="1">
      <c r="A89" s="251"/>
      <c r="B89" s="274" t="s">
        <v>207</v>
      </c>
      <c r="C89" s="275">
        <v>482.77</v>
      </c>
      <c r="D89" s="276">
        <v>386.216</v>
      </c>
      <c r="E89" s="277">
        <v>331.5008960573477</v>
      </c>
      <c r="F89" s="278">
        <v>285.2</v>
      </c>
      <c r="G89" s="279">
        <v>241.385</v>
      </c>
      <c r="H89" s="279">
        <v>194.695</v>
      </c>
      <c r="I89" s="280">
        <v>142.14</v>
      </c>
      <c r="J89" s="281">
        <v>767.97</v>
      </c>
      <c r="K89" s="282">
        <v>724.155</v>
      </c>
      <c r="L89" s="282">
        <v>677.4649999999999</v>
      </c>
      <c r="M89" s="283">
        <v>624.91</v>
      </c>
      <c r="N89" s="278">
        <v>671.4159999999999</v>
      </c>
      <c r="O89" s="279">
        <v>627.601</v>
      </c>
      <c r="P89" s="279">
        <v>580.9110000000001</v>
      </c>
      <c r="Q89" s="280">
        <v>528.356</v>
      </c>
      <c r="R89" s="284">
        <f t="shared" si="5"/>
        <v>616.7008961</v>
      </c>
      <c r="S89" s="284">
        <f t="shared" si="6"/>
        <v>572.8858961</v>
      </c>
      <c r="T89" s="284">
        <f t="shared" si="7"/>
        <v>526.1958961</v>
      </c>
      <c r="U89" s="284">
        <f t="shared" si="8"/>
        <v>473.6408961</v>
      </c>
      <c r="V89" s="251"/>
      <c r="W89" s="258"/>
      <c r="X89" s="258"/>
      <c r="Y89" s="258"/>
      <c r="Z89" s="258"/>
      <c r="AA89" s="258"/>
      <c r="AB89" s="258"/>
      <c r="AC89" s="258"/>
      <c r="AD89" s="258"/>
      <c r="AE89" s="258"/>
      <c r="AF89" s="258"/>
      <c r="AG89" s="258"/>
      <c r="AH89" s="258"/>
      <c r="AI89" s="258"/>
      <c r="AJ89" s="258"/>
      <c r="AK89" s="258"/>
      <c r="AL89" s="258"/>
      <c r="AM89" s="258"/>
      <c r="AN89" s="258"/>
      <c r="AO89" s="258"/>
    </row>
    <row r="90" ht="15.75" customHeight="1">
      <c r="A90" s="251"/>
      <c r="B90" s="274" t="s">
        <v>253</v>
      </c>
      <c r="C90" s="275">
        <v>583.51</v>
      </c>
      <c r="D90" s="276">
        <v>466.808</v>
      </c>
      <c r="E90" s="277">
        <v>406.1066308243727</v>
      </c>
      <c r="F90" s="278">
        <v>332.81</v>
      </c>
      <c r="G90" s="279">
        <v>281.75</v>
      </c>
      <c r="H90" s="279">
        <v>227.24</v>
      </c>
      <c r="I90" s="280">
        <v>165.83</v>
      </c>
      <c r="J90" s="281">
        <v>916.3199999999999</v>
      </c>
      <c r="K90" s="282">
        <v>865.26</v>
      </c>
      <c r="L90" s="282">
        <v>810.75</v>
      </c>
      <c r="M90" s="283">
        <v>749.34</v>
      </c>
      <c r="N90" s="278">
        <v>799.6179999999999</v>
      </c>
      <c r="O90" s="279">
        <v>748.558</v>
      </c>
      <c r="P90" s="279">
        <v>694.048</v>
      </c>
      <c r="Q90" s="280">
        <v>632.638</v>
      </c>
      <c r="R90" s="284">
        <f t="shared" si="5"/>
        <v>738.9166308</v>
      </c>
      <c r="S90" s="284">
        <f t="shared" si="6"/>
        <v>687.8566308</v>
      </c>
      <c r="T90" s="284">
        <f t="shared" si="7"/>
        <v>633.3466308</v>
      </c>
      <c r="U90" s="284">
        <f t="shared" si="8"/>
        <v>571.9366308</v>
      </c>
      <c r="V90" s="251"/>
      <c r="W90" s="258"/>
      <c r="X90" s="258"/>
      <c r="Y90" s="258"/>
      <c r="Z90" s="258"/>
      <c r="AA90" s="258"/>
      <c r="AB90" s="258"/>
      <c r="AC90" s="258"/>
      <c r="AD90" s="258"/>
      <c r="AE90" s="258"/>
      <c r="AF90" s="258"/>
      <c r="AG90" s="258"/>
      <c r="AH90" s="258"/>
      <c r="AI90" s="258"/>
      <c r="AJ90" s="258"/>
      <c r="AK90" s="258"/>
      <c r="AL90" s="258"/>
      <c r="AM90" s="258"/>
      <c r="AN90" s="258"/>
      <c r="AO90" s="258"/>
    </row>
    <row r="91" ht="15.75" customHeight="1">
      <c r="A91" s="251"/>
      <c r="B91" s="274" t="s">
        <v>179</v>
      </c>
      <c r="C91" s="275">
        <v>470.235</v>
      </c>
      <c r="D91" s="276">
        <v>376.18800000000005</v>
      </c>
      <c r="E91" s="277">
        <v>310.6854838709677</v>
      </c>
      <c r="F91" s="278">
        <v>267.49</v>
      </c>
      <c r="G91" s="279">
        <v>226.435</v>
      </c>
      <c r="H91" s="279">
        <v>182.62</v>
      </c>
      <c r="I91" s="280">
        <v>133.285</v>
      </c>
      <c r="J91" s="281">
        <v>737.725</v>
      </c>
      <c r="K91" s="282">
        <v>696.6700000000001</v>
      </c>
      <c r="L91" s="282">
        <v>652.855</v>
      </c>
      <c r="M91" s="283">
        <v>603.52</v>
      </c>
      <c r="N91" s="278">
        <v>643.6780000000001</v>
      </c>
      <c r="O91" s="279">
        <v>602.623</v>
      </c>
      <c r="P91" s="279">
        <v>558.808</v>
      </c>
      <c r="Q91" s="280">
        <v>509.47300000000007</v>
      </c>
      <c r="R91" s="284">
        <f t="shared" si="5"/>
        <v>578.1754839</v>
      </c>
      <c r="S91" s="284">
        <f t="shared" si="6"/>
        <v>537.1204839</v>
      </c>
      <c r="T91" s="284">
        <f t="shared" si="7"/>
        <v>493.3054839</v>
      </c>
      <c r="U91" s="284">
        <f t="shared" si="8"/>
        <v>443.9704839</v>
      </c>
      <c r="V91" s="251"/>
      <c r="W91" s="258"/>
      <c r="X91" s="258"/>
      <c r="Y91" s="258"/>
      <c r="Z91" s="258"/>
      <c r="AA91" s="258"/>
      <c r="AB91" s="258"/>
      <c r="AC91" s="258"/>
      <c r="AD91" s="258"/>
      <c r="AE91" s="258"/>
      <c r="AF91" s="258"/>
      <c r="AG91" s="258"/>
      <c r="AH91" s="258"/>
      <c r="AI91" s="258"/>
      <c r="AJ91" s="258"/>
      <c r="AK91" s="258"/>
      <c r="AL91" s="258"/>
      <c r="AM91" s="258"/>
      <c r="AN91" s="258"/>
      <c r="AO91" s="258"/>
    </row>
    <row r="92" ht="15.75" customHeight="1">
      <c r="A92" s="251"/>
      <c r="B92" s="274" t="s">
        <v>209</v>
      </c>
      <c r="C92" s="275">
        <v>518.995</v>
      </c>
      <c r="D92" s="276">
        <v>415.196</v>
      </c>
      <c r="E92" s="277">
        <v>355.7168458781362</v>
      </c>
      <c r="F92" s="278">
        <v>321.195</v>
      </c>
      <c r="G92" s="279">
        <v>271.86</v>
      </c>
      <c r="H92" s="279">
        <v>219.19</v>
      </c>
      <c r="I92" s="280">
        <v>160.08</v>
      </c>
      <c r="J92" s="281">
        <v>840.19</v>
      </c>
      <c r="K92" s="282">
        <v>790.855</v>
      </c>
      <c r="L92" s="282">
        <v>738.185</v>
      </c>
      <c r="M92" s="283">
        <v>679.075</v>
      </c>
      <c r="N92" s="278">
        <v>736.3910000000001</v>
      </c>
      <c r="O92" s="279">
        <v>687.056</v>
      </c>
      <c r="P92" s="279">
        <v>634.386</v>
      </c>
      <c r="Q92" s="280">
        <v>575.2760000000001</v>
      </c>
      <c r="R92" s="284">
        <f t="shared" si="5"/>
        <v>676.9118459</v>
      </c>
      <c r="S92" s="284">
        <f t="shared" si="6"/>
        <v>627.5768459</v>
      </c>
      <c r="T92" s="284">
        <f t="shared" si="7"/>
        <v>574.9068459</v>
      </c>
      <c r="U92" s="284">
        <f t="shared" si="8"/>
        <v>515.7968459</v>
      </c>
      <c r="V92" s="251"/>
      <c r="W92" s="258"/>
      <c r="X92" s="258"/>
      <c r="Y92" s="258"/>
      <c r="Z92" s="258"/>
      <c r="AA92" s="258"/>
      <c r="AB92" s="258"/>
      <c r="AC92" s="258"/>
      <c r="AD92" s="258"/>
      <c r="AE92" s="258"/>
      <c r="AF92" s="258"/>
      <c r="AG92" s="258"/>
      <c r="AH92" s="258"/>
      <c r="AI92" s="258"/>
      <c r="AJ92" s="258"/>
      <c r="AK92" s="258"/>
      <c r="AL92" s="258"/>
      <c r="AM92" s="258"/>
      <c r="AN92" s="258"/>
      <c r="AO92" s="258"/>
    </row>
    <row r="93" ht="15.75" customHeight="1">
      <c r="A93" s="251"/>
      <c r="B93" s="274" t="s">
        <v>259</v>
      </c>
      <c r="C93" s="275">
        <v>626.98</v>
      </c>
      <c r="D93" s="276">
        <v>501.58400000000006</v>
      </c>
      <c r="E93" s="277">
        <v>433.1048387096774</v>
      </c>
      <c r="F93" s="278">
        <v>374.90000000000003</v>
      </c>
      <c r="G93" s="279">
        <v>317.285</v>
      </c>
      <c r="H93" s="279">
        <v>255.875</v>
      </c>
      <c r="I93" s="280">
        <v>186.76</v>
      </c>
      <c r="J93" s="281">
        <v>1001.8800000000001</v>
      </c>
      <c r="K93" s="282">
        <v>944.2650000000001</v>
      </c>
      <c r="L93" s="282">
        <v>882.855</v>
      </c>
      <c r="M93" s="283">
        <v>813.74</v>
      </c>
      <c r="N93" s="278">
        <v>876.4840000000002</v>
      </c>
      <c r="O93" s="279">
        <v>818.8690000000001</v>
      </c>
      <c r="P93" s="279">
        <v>757.4590000000001</v>
      </c>
      <c r="Q93" s="280">
        <v>688.344</v>
      </c>
      <c r="R93" s="284">
        <f t="shared" si="5"/>
        <v>808.0048387</v>
      </c>
      <c r="S93" s="284">
        <f t="shared" si="6"/>
        <v>750.3898387</v>
      </c>
      <c r="T93" s="284">
        <f t="shared" si="7"/>
        <v>688.9798387</v>
      </c>
      <c r="U93" s="284">
        <f t="shared" si="8"/>
        <v>619.8648387</v>
      </c>
      <c r="V93" s="251"/>
      <c r="W93" s="258"/>
      <c r="X93" s="258"/>
      <c r="Y93" s="258"/>
      <c r="Z93" s="258"/>
      <c r="AA93" s="258"/>
      <c r="AB93" s="258"/>
      <c r="AC93" s="258"/>
      <c r="AD93" s="258"/>
      <c r="AE93" s="258"/>
      <c r="AF93" s="258"/>
      <c r="AG93" s="258"/>
      <c r="AH93" s="258"/>
      <c r="AI93" s="258"/>
      <c r="AJ93" s="258"/>
      <c r="AK93" s="258"/>
      <c r="AL93" s="258"/>
      <c r="AM93" s="258"/>
      <c r="AN93" s="258"/>
      <c r="AO93" s="258"/>
    </row>
    <row r="94" ht="15.75" customHeight="1">
      <c r="A94" s="251"/>
      <c r="B94" s="274" t="s">
        <v>181</v>
      </c>
      <c r="C94" s="275">
        <v>504.27500000000003</v>
      </c>
      <c r="D94" s="276">
        <v>403.4200000000001</v>
      </c>
      <c r="E94" s="277">
        <v>332.53136200716847</v>
      </c>
      <c r="F94" s="278">
        <v>297.505</v>
      </c>
      <c r="G94" s="279">
        <v>251.735</v>
      </c>
      <c r="H94" s="279">
        <v>203.09</v>
      </c>
      <c r="I94" s="280">
        <v>148.235</v>
      </c>
      <c r="J94" s="281">
        <v>801.78</v>
      </c>
      <c r="K94" s="282">
        <v>756.01</v>
      </c>
      <c r="L94" s="282">
        <v>707.365</v>
      </c>
      <c r="M94" s="283">
        <v>652.51</v>
      </c>
      <c r="N94" s="278">
        <v>700.9250000000001</v>
      </c>
      <c r="O94" s="279">
        <v>655.1550000000001</v>
      </c>
      <c r="P94" s="279">
        <v>606.5100000000001</v>
      </c>
      <c r="Q94" s="280">
        <v>551.6550000000001</v>
      </c>
      <c r="R94" s="284">
        <f t="shared" si="5"/>
        <v>630.036362</v>
      </c>
      <c r="S94" s="284">
        <f t="shared" si="6"/>
        <v>584.266362</v>
      </c>
      <c r="T94" s="284">
        <f t="shared" si="7"/>
        <v>535.621362</v>
      </c>
      <c r="U94" s="284">
        <f t="shared" si="8"/>
        <v>480.766362</v>
      </c>
      <c r="V94" s="251"/>
      <c r="W94" s="258"/>
      <c r="X94" s="258"/>
      <c r="Y94" s="258"/>
      <c r="Z94" s="258"/>
      <c r="AA94" s="258"/>
      <c r="AB94" s="258"/>
      <c r="AC94" s="258"/>
      <c r="AD94" s="258"/>
      <c r="AE94" s="258"/>
      <c r="AF94" s="258"/>
      <c r="AG94" s="258"/>
      <c r="AH94" s="258"/>
      <c r="AI94" s="258"/>
      <c r="AJ94" s="258"/>
      <c r="AK94" s="258"/>
      <c r="AL94" s="258"/>
      <c r="AM94" s="258"/>
      <c r="AN94" s="258"/>
      <c r="AO94" s="258"/>
    </row>
    <row r="95" ht="15.75" customHeight="1">
      <c r="A95" s="251"/>
      <c r="B95" s="274" t="s">
        <v>211</v>
      </c>
      <c r="C95" s="275">
        <v>555.335</v>
      </c>
      <c r="D95" s="276">
        <v>444.26800000000003</v>
      </c>
      <c r="E95" s="277">
        <v>379.8297491039426</v>
      </c>
      <c r="F95" s="278">
        <v>357.19</v>
      </c>
      <c r="G95" s="279">
        <v>302.335</v>
      </c>
      <c r="H95" s="279">
        <v>243.79999999999998</v>
      </c>
      <c r="I95" s="280">
        <v>178.02</v>
      </c>
      <c r="J95" s="281">
        <v>912.5250000000001</v>
      </c>
      <c r="K95" s="282">
        <v>857.6700000000001</v>
      </c>
      <c r="L95" s="282">
        <v>799.135</v>
      </c>
      <c r="M95" s="283">
        <v>733.355</v>
      </c>
      <c r="N95" s="278">
        <v>801.4580000000001</v>
      </c>
      <c r="O95" s="279">
        <v>746.6030000000001</v>
      </c>
      <c r="P95" s="279">
        <v>688.068</v>
      </c>
      <c r="Q95" s="280">
        <v>622.288</v>
      </c>
      <c r="R95" s="284">
        <f t="shared" si="5"/>
        <v>737.0197491</v>
      </c>
      <c r="S95" s="284">
        <f t="shared" si="6"/>
        <v>682.1647491</v>
      </c>
      <c r="T95" s="284">
        <f t="shared" si="7"/>
        <v>623.6297491</v>
      </c>
      <c r="U95" s="284">
        <f t="shared" si="8"/>
        <v>557.8497491</v>
      </c>
      <c r="V95" s="251"/>
      <c r="W95" s="258"/>
      <c r="X95" s="258"/>
      <c r="Y95" s="258"/>
      <c r="Z95" s="258"/>
      <c r="AA95" s="258"/>
      <c r="AB95" s="258"/>
      <c r="AC95" s="258"/>
      <c r="AD95" s="258"/>
      <c r="AE95" s="258"/>
      <c r="AF95" s="258"/>
      <c r="AG95" s="258"/>
      <c r="AH95" s="258"/>
      <c r="AI95" s="258"/>
      <c r="AJ95" s="258"/>
      <c r="AK95" s="258"/>
      <c r="AL95" s="258"/>
      <c r="AM95" s="258"/>
      <c r="AN95" s="258"/>
      <c r="AO95" s="258"/>
    </row>
    <row r="96" ht="15.75" customHeight="1">
      <c r="A96" s="251"/>
      <c r="B96" s="274" t="s">
        <v>261</v>
      </c>
      <c r="C96" s="275">
        <v>670.565</v>
      </c>
      <c r="D96" s="276">
        <v>536.4520000000001</v>
      </c>
      <c r="E96" s="277">
        <v>510.90501792114685</v>
      </c>
      <c r="F96" s="278">
        <v>416.875</v>
      </c>
      <c r="G96" s="279">
        <v>352.82</v>
      </c>
      <c r="H96" s="279">
        <v>284.625</v>
      </c>
      <c r="I96" s="280">
        <v>207.69</v>
      </c>
      <c r="J96" s="281">
        <v>1087.44</v>
      </c>
      <c r="K96" s="282">
        <v>1023.385</v>
      </c>
      <c r="L96" s="282">
        <v>955.19</v>
      </c>
      <c r="M96" s="283">
        <v>878.2550000000001</v>
      </c>
      <c r="N96" s="278">
        <v>953.3270000000001</v>
      </c>
      <c r="O96" s="279">
        <v>889.2720000000002</v>
      </c>
      <c r="P96" s="279">
        <v>821.0770000000001</v>
      </c>
      <c r="Q96" s="280">
        <v>744.142</v>
      </c>
      <c r="R96" s="284">
        <f t="shared" si="5"/>
        <v>927.7800179</v>
      </c>
      <c r="S96" s="284">
        <f t="shared" si="6"/>
        <v>863.7250179</v>
      </c>
      <c r="T96" s="284">
        <f t="shared" si="7"/>
        <v>795.5300179</v>
      </c>
      <c r="U96" s="284">
        <f t="shared" si="8"/>
        <v>718.5950179</v>
      </c>
      <c r="V96" s="251"/>
      <c r="W96" s="258"/>
      <c r="X96" s="258"/>
      <c r="Y96" s="258"/>
      <c r="Z96" s="258"/>
      <c r="AA96" s="258"/>
      <c r="AB96" s="258"/>
      <c r="AC96" s="258"/>
      <c r="AD96" s="258"/>
      <c r="AE96" s="258"/>
      <c r="AF96" s="258"/>
      <c r="AG96" s="258"/>
      <c r="AH96" s="258"/>
      <c r="AI96" s="258"/>
      <c r="AJ96" s="258"/>
      <c r="AK96" s="258"/>
      <c r="AL96" s="258"/>
      <c r="AM96" s="258"/>
      <c r="AN96" s="258"/>
      <c r="AO96" s="258"/>
    </row>
    <row r="97" ht="15.75" customHeight="1">
      <c r="A97" s="251"/>
      <c r="B97" s="274" t="s">
        <v>185</v>
      </c>
      <c r="C97" s="275">
        <v>538.085</v>
      </c>
      <c r="D97" s="276">
        <v>430.4680000000001</v>
      </c>
      <c r="E97" s="277">
        <v>354.37724014336914</v>
      </c>
      <c r="F97" s="278">
        <v>327.405</v>
      </c>
      <c r="G97" s="279">
        <v>277.15000000000003</v>
      </c>
      <c r="H97" s="279">
        <v>223.56</v>
      </c>
      <c r="I97" s="280">
        <v>163.185</v>
      </c>
      <c r="J97" s="281">
        <v>865.49</v>
      </c>
      <c r="K97" s="282">
        <v>815.2350000000001</v>
      </c>
      <c r="L97" s="282">
        <v>761.645</v>
      </c>
      <c r="M97" s="283">
        <v>701.27</v>
      </c>
      <c r="N97" s="278">
        <v>757.873</v>
      </c>
      <c r="O97" s="279">
        <v>707.6180000000002</v>
      </c>
      <c r="P97" s="279">
        <v>654.028</v>
      </c>
      <c r="Q97" s="280">
        <v>593.653</v>
      </c>
      <c r="R97" s="284">
        <f t="shared" si="5"/>
        <v>681.7822401</v>
      </c>
      <c r="S97" s="284">
        <f t="shared" si="6"/>
        <v>631.5272401</v>
      </c>
      <c r="T97" s="284">
        <f t="shared" si="7"/>
        <v>577.9372401</v>
      </c>
      <c r="U97" s="284">
        <f t="shared" si="8"/>
        <v>517.5622401</v>
      </c>
      <c r="V97" s="251"/>
      <c r="W97" s="258"/>
      <c r="X97" s="258"/>
      <c r="Y97" s="258"/>
      <c r="Z97" s="258"/>
      <c r="AA97" s="258"/>
      <c r="AB97" s="258"/>
      <c r="AC97" s="258"/>
      <c r="AD97" s="258"/>
      <c r="AE97" s="258"/>
      <c r="AF97" s="258"/>
      <c r="AG97" s="258"/>
      <c r="AH97" s="258"/>
      <c r="AI97" s="258"/>
      <c r="AJ97" s="258"/>
      <c r="AK97" s="258"/>
      <c r="AL97" s="258"/>
      <c r="AM97" s="258"/>
      <c r="AN97" s="258"/>
      <c r="AO97" s="258"/>
    </row>
    <row r="98" ht="15.75" customHeight="1">
      <c r="A98" s="251"/>
      <c r="B98" s="274" t="s">
        <v>215</v>
      </c>
      <c r="C98" s="275">
        <v>591.6750000000001</v>
      </c>
      <c r="D98" s="276">
        <v>473.3400000000001</v>
      </c>
      <c r="E98" s="277">
        <v>405.076164874552</v>
      </c>
      <c r="F98" s="278">
        <v>393.18499999999995</v>
      </c>
      <c r="G98" s="279">
        <v>332.81</v>
      </c>
      <c r="H98" s="279">
        <v>268.41</v>
      </c>
      <c r="I98" s="280">
        <v>195.95999999999998</v>
      </c>
      <c r="J98" s="281">
        <v>984.86</v>
      </c>
      <c r="K98" s="282">
        <v>924.4850000000001</v>
      </c>
      <c r="L98" s="282">
        <v>860.085</v>
      </c>
      <c r="M98" s="283">
        <v>787.635</v>
      </c>
      <c r="N98" s="278">
        <v>866.5250000000001</v>
      </c>
      <c r="O98" s="279">
        <v>806.1500000000001</v>
      </c>
      <c r="P98" s="279">
        <v>741.7500000000001</v>
      </c>
      <c r="Q98" s="280">
        <v>669.3000000000001</v>
      </c>
      <c r="R98" s="284">
        <f t="shared" si="5"/>
        <v>798.2611649</v>
      </c>
      <c r="S98" s="284">
        <f t="shared" si="6"/>
        <v>737.8861649</v>
      </c>
      <c r="T98" s="284">
        <f t="shared" si="7"/>
        <v>673.4861649</v>
      </c>
      <c r="U98" s="284">
        <f t="shared" si="8"/>
        <v>601.0361649</v>
      </c>
      <c r="V98" s="251"/>
      <c r="W98" s="258"/>
      <c r="X98" s="258"/>
      <c r="Y98" s="258"/>
      <c r="Z98" s="258"/>
      <c r="AA98" s="258"/>
      <c r="AB98" s="258"/>
      <c r="AC98" s="258"/>
      <c r="AD98" s="258"/>
      <c r="AE98" s="258"/>
      <c r="AF98" s="258"/>
      <c r="AG98" s="258"/>
      <c r="AH98" s="258"/>
      <c r="AI98" s="258"/>
      <c r="AJ98" s="258"/>
      <c r="AK98" s="258"/>
      <c r="AL98" s="258"/>
      <c r="AM98" s="258"/>
      <c r="AN98" s="258"/>
      <c r="AO98" s="258"/>
    </row>
    <row r="99" ht="15.75" customHeight="1">
      <c r="A99" s="251"/>
      <c r="B99" s="274" t="s">
        <v>265</v>
      </c>
      <c r="C99" s="275">
        <v>713.92</v>
      </c>
      <c r="D99" s="276">
        <v>571.136</v>
      </c>
      <c r="E99" s="277">
        <v>540.7885304659497</v>
      </c>
      <c r="F99" s="278">
        <v>458.965</v>
      </c>
      <c r="G99" s="279">
        <v>388.47</v>
      </c>
      <c r="H99" s="279">
        <v>313.26</v>
      </c>
      <c r="I99" s="280">
        <v>228.735</v>
      </c>
      <c r="J99" s="281">
        <v>1172.885</v>
      </c>
      <c r="K99" s="282">
        <v>1102.3899999999999</v>
      </c>
      <c r="L99" s="282">
        <v>1027.1799999999998</v>
      </c>
      <c r="M99" s="283">
        <v>942.655</v>
      </c>
      <c r="N99" s="278">
        <v>1030.1009999999999</v>
      </c>
      <c r="O99" s="279">
        <v>959.606</v>
      </c>
      <c r="P99" s="279">
        <v>884.396</v>
      </c>
      <c r="Q99" s="280">
        <v>799.871</v>
      </c>
      <c r="R99" s="284">
        <f t="shared" si="5"/>
        <v>999.7535305</v>
      </c>
      <c r="S99" s="284">
        <f t="shared" si="6"/>
        <v>929.2585305</v>
      </c>
      <c r="T99" s="284">
        <f t="shared" si="7"/>
        <v>854.0485305</v>
      </c>
      <c r="U99" s="284">
        <f t="shared" si="8"/>
        <v>769.5235305</v>
      </c>
      <c r="V99" s="251"/>
      <c r="W99" s="258"/>
      <c r="X99" s="258"/>
      <c r="Y99" s="258"/>
      <c r="Z99" s="258"/>
      <c r="AA99" s="258"/>
      <c r="AB99" s="258"/>
      <c r="AC99" s="258"/>
      <c r="AD99" s="258"/>
      <c r="AE99" s="258"/>
      <c r="AF99" s="258"/>
      <c r="AG99" s="258"/>
      <c r="AH99" s="258"/>
      <c r="AI99" s="258"/>
      <c r="AJ99" s="258"/>
      <c r="AK99" s="258"/>
      <c r="AL99" s="258"/>
      <c r="AM99" s="258"/>
      <c r="AN99" s="258"/>
      <c r="AO99" s="258"/>
    </row>
    <row r="100" ht="15.75" customHeight="1">
      <c r="A100" s="251"/>
      <c r="B100" s="274" t="s">
        <v>187</v>
      </c>
      <c r="C100" s="275">
        <v>572.125</v>
      </c>
      <c r="D100" s="276">
        <v>457.70000000000005</v>
      </c>
      <c r="E100" s="277">
        <v>376.22311827956986</v>
      </c>
      <c r="F100" s="278">
        <v>357.41999999999996</v>
      </c>
      <c r="G100" s="279">
        <v>302.565</v>
      </c>
      <c r="H100" s="279">
        <v>243.91500000000002</v>
      </c>
      <c r="I100" s="280">
        <v>178.135</v>
      </c>
      <c r="J100" s="281">
        <v>929.545</v>
      </c>
      <c r="K100" s="282">
        <v>874.69</v>
      </c>
      <c r="L100" s="282">
        <v>816.04</v>
      </c>
      <c r="M100" s="283">
        <v>750.26</v>
      </c>
      <c r="N100" s="278">
        <v>815.12</v>
      </c>
      <c r="O100" s="279">
        <v>760.2650000000001</v>
      </c>
      <c r="P100" s="279">
        <v>701.615</v>
      </c>
      <c r="Q100" s="280">
        <v>635.835</v>
      </c>
      <c r="R100" s="284">
        <f t="shared" si="5"/>
        <v>733.6431183</v>
      </c>
      <c r="S100" s="284">
        <f t="shared" si="6"/>
        <v>678.7881183</v>
      </c>
      <c r="T100" s="284">
        <f t="shared" si="7"/>
        <v>620.1381183</v>
      </c>
      <c r="U100" s="284">
        <f t="shared" si="8"/>
        <v>554.3581183</v>
      </c>
      <c r="V100" s="251"/>
      <c r="W100" s="258"/>
      <c r="X100" s="258"/>
      <c r="Y100" s="258"/>
      <c r="Z100" s="258"/>
      <c r="AA100" s="258"/>
      <c r="AB100" s="258"/>
      <c r="AC100" s="258"/>
      <c r="AD100" s="258"/>
      <c r="AE100" s="258"/>
      <c r="AF100" s="258"/>
      <c r="AG100" s="258"/>
      <c r="AH100" s="258"/>
      <c r="AI100" s="258"/>
      <c r="AJ100" s="258"/>
      <c r="AK100" s="258"/>
      <c r="AL100" s="258"/>
      <c r="AM100" s="258"/>
      <c r="AN100" s="258"/>
      <c r="AO100" s="258"/>
    </row>
    <row r="101" ht="15.75" customHeight="1">
      <c r="A101" s="251"/>
      <c r="B101" s="274" t="s">
        <v>217</v>
      </c>
      <c r="C101" s="275">
        <v>628.015</v>
      </c>
      <c r="D101" s="276">
        <v>502.41200000000003</v>
      </c>
      <c r="E101" s="277">
        <v>413.3198924731182</v>
      </c>
      <c r="F101" s="278">
        <v>429.18</v>
      </c>
      <c r="G101" s="279">
        <v>363.285</v>
      </c>
      <c r="H101" s="279">
        <v>292.905</v>
      </c>
      <c r="I101" s="280">
        <v>213.9</v>
      </c>
      <c r="J101" s="281">
        <v>1057.195</v>
      </c>
      <c r="K101" s="282">
        <v>991.3</v>
      </c>
      <c r="L101" s="282">
        <v>920.92</v>
      </c>
      <c r="M101" s="283">
        <v>841.915</v>
      </c>
      <c r="N101" s="278">
        <v>931.5920000000001</v>
      </c>
      <c r="O101" s="279">
        <v>865.6970000000001</v>
      </c>
      <c r="P101" s="279">
        <v>795.317</v>
      </c>
      <c r="Q101" s="280">
        <v>716.312</v>
      </c>
      <c r="R101" s="284">
        <f t="shared" si="5"/>
        <v>842.4998925</v>
      </c>
      <c r="S101" s="284">
        <f t="shared" si="6"/>
        <v>776.6048925</v>
      </c>
      <c r="T101" s="284">
        <f t="shared" si="7"/>
        <v>706.2248925</v>
      </c>
      <c r="U101" s="284">
        <f t="shared" si="8"/>
        <v>627.2198925</v>
      </c>
      <c r="V101" s="251"/>
      <c r="W101" s="258"/>
      <c r="X101" s="258"/>
      <c r="Y101" s="258"/>
      <c r="Z101" s="258"/>
      <c r="AA101" s="258"/>
      <c r="AB101" s="258"/>
      <c r="AC101" s="258"/>
      <c r="AD101" s="258"/>
      <c r="AE101" s="258"/>
      <c r="AF101" s="258"/>
      <c r="AG101" s="258"/>
      <c r="AH101" s="258"/>
      <c r="AI101" s="258"/>
      <c r="AJ101" s="258"/>
      <c r="AK101" s="258"/>
      <c r="AL101" s="258"/>
      <c r="AM101" s="258"/>
      <c r="AN101" s="258"/>
      <c r="AO101" s="258"/>
    </row>
    <row r="102" ht="15.75" customHeight="1">
      <c r="A102" s="251"/>
      <c r="B102" s="274" t="s">
        <v>267</v>
      </c>
      <c r="C102" s="275">
        <v>757.5050000000001</v>
      </c>
      <c r="D102" s="276">
        <v>606.0040000000001</v>
      </c>
      <c r="E102" s="277">
        <v>570.6720430107528</v>
      </c>
      <c r="F102" s="278">
        <v>500.94000000000005</v>
      </c>
      <c r="G102" s="279">
        <v>424.005</v>
      </c>
      <c r="H102" s="279">
        <v>341.895</v>
      </c>
      <c r="I102" s="280">
        <v>249.66500000000002</v>
      </c>
      <c r="J102" s="281">
        <v>1258.4450000000002</v>
      </c>
      <c r="K102" s="282">
        <v>1181.5100000000002</v>
      </c>
      <c r="L102" s="282">
        <v>1099.4</v>
      </c>
      <c r="M102" s="283">
        <v>1007.1700000000001</v>
      </c>
      <c r="N102" s="278">
        <v>1106.9440000000002</v>
      </c>
      <c r="O102" s="279">
        <v>1030.009</v>
      </c>
      <c r="P102" s="279">
        <v>947.8990000000001</v>
      </c>
      <c r="Q102" s="280">
        <v>855.6690000000001</v>
      </c>
      <c r="R102" s="284">
        <f t="shared" si="5"/>
        <v>1071.612043</v>
      </c>
      <c r="S102" s="284">
        <f t="shared" si="6"/>
        <v>994.677043</v>
      </c>
      <c r="T102" s="284">
        <f t="shared" si="7"/>
        <v>912.567043</v>
      </c>
      <c r="U102" s="284">
        <f t="shared" si="8"/>
        <v>820.337043</v>
      </c>
      <c r="V102" s="251"/>
      <c r="W102" s="258"/>
      <c r="X102" s="258"/>
      <c r="Y102" s="258"/>
      <c r="Z102" s="258"/>
      <c r="AA102" s="258"/>
      <c r="AB102" s="258"/>
      <c r="AC102" s="258"/>
      <c r="AD102" s="258"/>
      <c r="AE102" s="258"/>
      <c r="AF102" s="258"/>
      <c r="AG102" s="258"/>
      <c r="AH102" s="258"/>
      <c r="AI102" s="258"/>
      <c r="AJ102" s="258"/>
      <c r="AK102" s="258"/>
      <c r="AL102" s="258"/>
      <c r="AM102" s="258"/>
      <c r="AN102" s="258"/>
      <c r="AO102" s="258"/>
    </row>
    <row r="103" ht="15.75" customHeight="1">
      <c r="A103" s="251"/>
      <c r="B103" s="274" t="s">
        <v>332</v>
      </c>
      <c r="C103" s="275">
        <v>767.51</v>
      </c>
      <c r="D103" s="276">
        <v>614.008</v>
      </c>
      <c r="E103" s="277">
        <v>575.6182795698924</v>
      </c>
      <c r="F103" s="278">
        <v>145.935</v>
      </c>
      <c r="G103" s="279">
        <v>123.51</v>
      </c>
      <c r="H103" s="279">
        <v>99.59</v>
      </c>
      <c r="I103" s="280">
        <v>72.68</v>
      </c>
      <c r="J103" s="281">
        <v>913.4449999999999</v>
      </c>
      <c r="K103" s="282">
        <v>891.02</v>
      </c>
      <c r="L103" s="282">
        <v>867.1</v>
      </c>
      <c r="M103" s="283">
        <v>840.19</v>
      </c>
      <c r="N103" s="278">
        <v>759.943</v>
      </c>
      <c r="O103" s="279">
        <v>737.518</v>
      </c>
      <c r="P103" s="279">
        <v>713.5980000000001</v>
      </c>
      <c r="Q103" s="280">
        <v>686.6880000000001</v>
      </c>
      <c r="R103" s="284">
        <f t="shared" si="5"/>
        <v>721.5532796</v>
      </c>
      <c r="S103" s="284">
        <f t="shared" si="6"/>
        <v>699.1282796</v>
      </c>
      <c r="T103" s="284">
        <f t="shared" si="7"/>
        <v>675.2082796</v>
      </c>
      <c r="U103" s="284">
        <f t="shared" si="8"/>
        <v>648.2982796</v>
      </c>
      <c r="V103" s="251"/>
      <c r="W103" s="258"/>
      <c r="X103" s="258"/>
      <c r="Y103" s="258"/>
      <c r="Z103" s="258"/>
      <c r="AA103" s="258"/>
      <c r="AB103" s="258"/>
      <c r="AC103" s="258"/>
      <c r="AD103" s="258"/>
      <c r="AE103" s="258"/>
      <c r="AF103" s="258"/>
      <c r="AG103" s="258"/>
      <c r="AH103" s="258"/>
      <c r="AI103" s="258"/>
      <c r="AJ103" s="258"/>
      <c r="AK103" s="258"/>
      <c r="AL103" s="258"/>
      <c r="AM103" s="258"/>
      <c r="AN103" s="258"/>
      <c r="AO103" s="258"/>
    </row>
    <row r="104" ht="15.75" customHeight="1">
      <c r="A104" s="251"/>
      <c r="B104" s="274" t="s">
        <v>336</v>
      </c>
      <c r="C104" s="275">
        <v>839.96</v>
      </c>
      <c r="D104" s="276">
        <v>671.9680000000001</v>
      </c>
      <c r="E104" s="277">
        <v>626.008064516129</v>
      </c>
      <c r="F104" s="278">
        <v>175.26</v>
      </c>
      <c r="G104" s="279">
        <v>148.35</v>
      </c>
      <c r="H104" s="279">
        <v>119.60000000000001</v>
      </c>
      <c r="I104" s="280">
        <v>87.285</v>
      </c>
      <c r="J104" s="281">
        <v>1015.22</v>
      </c>
      <c r="K104" s="282">
        <v>988.3100000000001</v>
      </c>
      <c r="L104" s="282">
        <v>959.5600000000001</v>
      </c>
      <c r="M104" s="283">
        <v>927.245</v>
      </c>
      <c r="N104" s="278">
        <v>847.2280000000001</v>
      </c>
      <c r="O104" s="279">
        <v>820.3180000000001</v>
      </c>
      <c r="P104" s="279">
        <v>791.5680000000001</v>
      </c>
      <c r="Q104" s="280">
        <v>759.253</v>
      </c>
      <c r="R104" s="284">
        <f t="shared" si="5"/>
        <v>801.2680645</v>
      </c>
      <c r="S104" s="284">
        <f t="shared" si="6"/>
        <v>774.3580645</v>
      </c>
      <c r="T104" s="284">
        <f t="shared" si="7"/>
        <v>745.6080645</v>
      </c>
      <c r="U104" s="284">
        <f t="shared" si="8"/>
        <v>713.2930645</v>
      </c>
      <c r="V104" s="251"/>
      <c r="W104" s="258"/>
      <c r="X104" s="258"/>
      <c r="Y104" s="258"/>
      <c r="Z104" s="258"/>
      <c r="AA104" s="258"/>
      <c r="AB104" s="258"/>
      <c r="AC104" s="258"/>
      <c r="AD104" s="258"/>
      <c r="AE104" s="258"/>
      <c r="AF104" s="258"/>
      <c r="AG104" s="258"/>
      <c r="AH104" s="258"/>
      <c r="AI104" s="258"/>
      <c r="AJ104" s="258"/>
      <c r="AK104" s="258"/>
      <c r="AL104" s="258"/>
      <c r="AM104" s="258"/>
      <c r="AN104" s="258"/>
      <c r="AO104" s="258"/>
    </row>
    <row r="105" ht="15.75" customHeight="1">
      <c r="A105" s="251"/>
      <c r="B105" s="274" t="s">
        <v>340</v>
      </c>
      <c r="C105" s="275">
        <v>1020.97</v>
      </c>
      <c r="D105" s="276">
        <v>816.7760000000001</v>
      </c>
      <c r="E105" s="277">
        <v>754.198028673835</v>
      </c>
      <c r="F105" s="278">
        <v>204.58499999999998</v>
      </c>
      <c r="G105" s="279">
        <v>173.19</v>
      </c>
      <c r="H105" s="279">
        <v>139.61</v>
      </c>
      <c r="I105" s="280">
        <v>101.88999999999999</v>
      </c>
      <c r="J105" s="281">
        <v>1225.555</v>
      </c>
      <c r="K105" s="282">
        <v>1194.16</v>
      </c>
      <c r="L105" s="282">
        <v>1160.58</v>
      </c>
      <c r="M105" s="283">
        <v>1122.8600000000001</v>
      </c>
      <c r="N105" s="278">
        <v>1021.3610000000001</v>
      </c>
      <c r="O105" s="279">
        <v>989.9660000000001</v>
      </c>
      <c r="P105" s="279">
        <v>956.3860000000001</v>
      </c>
      <c r="Q105" s="280">
        <v>918.666</v>
      </c>
      <c r="R105" s="284">
        <f t="shared" si="5"/>
        <v>958.7830287</v>
      </c>
      <c r="S105" s="284">
        <f t="shared" si="6"/>
        <v>927.3880287</v>
      </c>
      <c r="T105" s="284">
        <f t="shared" si="7"/>
        <v>893.8080287</v>
      </c>
      <c r="U105" s="284">
        <f t="shared" si="8"/>
        <v>856.0880287</v>
      </c>
      <c r="V105" s="251"/>
      <c r="W105" s="258"/>
      <c r="X105" s="258"/>
      <c r="Y105" s="258"/>
      <c r="Z105" s="258"/>
      <c r="AA105" s="258"/>
      <c r="AB105" s="258"/>
      <c r="AC105" s="258"/>
      <c r="AD105" s="258"/>
      <c r="AE105" s="258"/>
      <c r="AF105" s="258"/>
      <c r="AG105" s="258"/>
      <c r="AH105" s="258"/>
      <c r="AI105" s="258"/>
      <c r="AJ105" s="258"/>
      <c r="AK105" s="258"/>
      <c r="AL105" s="258"/>
      <c r="AM105" s="258"/>
      <c r="AN105" s="258"/>
      <c r="AO105" s="258"/>
    </row>
    <row r="106" ht="15.75" customHeight="1">
      <c r="A106" s="251"/>
      <c r="B106" s="274" t="s">
        <v>726</v>
      </c>
      <c r="C106" s="275">
        <v>902.9799999999999</v>
      </c>
      <c r="D106" s="276">
        <v>722.384</v>
      </c>
      <c r="E106" s="277" t="s">
        <v>532</v>
      </c>
      <c r="F106" s="278">
        <v>188.025</v>
      </c>
      <c r="G106" s="279">
        <v>159.16</v>
      </c>
      <c r="H106" s="279">
        <v>128.34</v>
      </c>
      <c r="I106" s="280">
        <v>93.72500000000001</v>
      </c>
      <c r="J106" s="281">
        <v>1091.0049999999999</v>
      </c>
      <c r="K106" s="282">
        <v>1062.1399999999999</v>
      </c>
      <c r="L106" s="282">
        <v>1031.32</v>
      </c>
      <c r="M106" s="283">
        <v>996.7049999999999</v>
      </c>
      <c r="N106" s="278">
        <v>910.409</v>
      </c>
      <c r="O106" s="279">
        <v>881.544</v>
      </c>
      <c r="P106" s="279">
        <v>850.724</v>
      </c>
      <c r="Q106" s="280">
        <v>816.109</v>
      </c>
      <c r="R106" s="284" t="s">
        <v>532</v>
      </c>
      <c r="S106" s="284" t="s">
        <v>532</v>
      </c>
      <c r="T106" s="284" t="s">
        <v>532</v>
      </c>
      <c r="U106" s="284" t="s">
        <v>532</v>
      </c>
      <c r="V106" s="251"/>
      <c r="W106" s="258"/>
      <c r="X106" s="258"/>
      <c r="Y106" s="258"/>
      <c r="Z106" s="258"/>
      <c r="AA106" s="258"/>
      <c r="AB106" s="258"/>
      <c r="AC106" s="258"/>
      <c r="AD106" s="258"/>
      <c r="AE106" s="258"/>
      <c r="AF106" s="258"/>
      <c r="AG106" s="258"/>
      <c r="AH106" s="258"/>
      <c r="AI106" s="258"/>
      <c r="AJ106" s="258"/>
      <c r="AK106" s="258"/>
      <c r="AL106" s="258"/>
      <c r="AM106" s="258"/>
      <c r="AN106" s="258"/>
      <c r="AO106" s="258"/>
    </row>
    <row r="107" ht="15.75" customHeight="1">
      <c r="A107" s="251"/>
      <c r="B107" s="274" t="s">
        <v>728</v>
      </c>
      <c r="C107" s="275">
        <v>981.18</v>
      </c>
      <c r="D107" s="276">
        <v>784.944</v>
      </c>
      <c r="E107" s="277" t="s">
        <v>532</v>
      </c>
      <c r="F107" s="278">
        <v>225.86</v>
      </c>
      <c r="G107" s="279">
        <v>191.13000000000002</v>
      </c>
      <c r="H107" s="279">
        <v>154.1</v>
      </c>
      <c r="I107" s="280">
        <v>112.585</v>
      </c>
      <c r="J107" s="281">
        <v>1207.04</v>
      </c>
      <c r="K107" s="282">
        <v>1172.31</v>
      </c>
      <c r="L107" s="282">
        <v>1135.28</v>
      </c>
      <c r="M107" s="283">
        <v>1093.7649999999999</v>
      </c>
      <c r="N107" s="278">
        <v>1010.804</v>
      </c>
      <c r="O107" s="279">
        <v>976.074</v>
      </c>
      <c r="P107" s="279">
        <v>939.044</v>
      </c>
      <c r="Q107" s="280">
        <v>897.529</v>
      </c>
      <c r="R107" s="284" t="s">
        <v>532</v>
      </c>
      <c r="S107" s="284" t="s">
        <v>532</v>
      </c>
      <c r="T107" s="284" t="s">
        <v>532</v>
      </c>
      <c r="U107" s="284" t="s">
        <v>532</v>
      </c>
      <c r="V107" s="251"/>
      <c r="W107" s="258"/>
      <c r="X107" s="258"/>
      <c r="Y107" s="258"/>
      <c r="Z107" s="258"/>
      <c r="AA107" s="258"/>
      <c r="AB107" s="258"/>
      <c r="AC107" s="258"/>
      <c r="AD107" s="258"/>
      <c r="AE107" s="258"/>
      <c r="AF107" s="258"/>
      <c r="AG107" s="258"/>
      <c r="AH107" s="258"/>
      <c r="AI107" s="258"/>
      <c r="AJ107" s="258"/>
      <c r="AK107" s="258"/>
      <c r="AL107" s="258"/>
      <c r="AM107" s="258"/>
      <c r="AN107" s="258"/>
      <c r="AO107" s="258"/>
    </row>
    <row r="108" ht="15.75" customHeight="1">
      <c r="A108" s="251"/>
      <c r="B108" s="274" t="s">
        <v>730</v>
      </c>
      <c r="C108" s="275">
        <v>1194.505</v>
      </c>
      <c r="D108" s="276">
        <v>955.6040000000002</v>
      </c>
      <c r="E108" s="277" t="s">
        <v>532</v>
      </c>
      <c r="F108" s="278">
        <v>263.58000000000004</v>
      </c>
      <c r="G108" s="279">
        <v>223.1</v>
      </c>
      <c r="H108" s="279">
        <v>179.975</v>
      </c>
      <c r="I108" s="280">
        <v>131.33</v>
      </c>
      <c r="J108" s="281">
        <v>1458.085</v>
      </c>
      <c r="K108" s="282">
        <v>1417.605</v>
      </c>
      <c r="L108" s="282">
        <v>1374.48</v>
      </c>
      <c r="M108" s="283">
        <v>1325.835</v>
      </c>
      <c r="N108" s="278">
        <v>1219.1840000000002</v>
      </c>
      <c r="O108" s="279">
        <v>1178.7040000000002</v>
      </c>
      <c r="P108" s="279">
        <v>1135.5790000000002</v>
      </c>
      <c r="Q108" s="280">
        <v>1086.9340000000002</v>
      </c>
      <c r="R108" s="284" t="s">
        <v>532</v>
      </c>
      <c r="S108" s="284" t="s">
        <v>532</v>
      </c>
      <c r="T108" s="284" t="s">
        <v>532</v>
      </c>
      <c r="U108" s="284" t="s">
        <v>532</v>
      </c>
      <c r="V108" s="251"/>
      <c r="W108" s="258"/>
      <c r="X108" s="258"/>
      <c r="Y108" s="258"/>
      <c r="Z108" s="258"/>
      <c r="AA108" s="258"/>
      <c r="AB108" s="258"/>
      <c r="AC108" s="258"/>
      <c r="AD108" s="258"/>
      <c r="AE108" s="258"/>
      <c r="AF108" s="258"/>
      <c r="AG108" s="258"/>
      <c r="AH108" s="258"/>
      <c r="AI108" s="258"/>
      <c r="AJ108" s="258"/>
      <c r="AK108" s="258"/>
      <c r="AL108" s="258"/>
      <c r="AM108" s="258"/>
      <c r="AN108" s="258"/>
      <c r="AO108" s="258"/>
    </row>
    <row r="109" ht="15.75" customHeight="1">
      <c r="A109" s="251"/>
      <c r="B109" s="274" t="s">
        <v>733</v>
      </c>
      <c r="C109" s="275">
        <v>803.275</v>
      </c>
      <c r="D109" s="276">
        <v>642.62</v>
      </c>
      <c r="E109" s="277">
        <v>617.1460573476702</v>
      </c>
      <c r="F109" s="278">
        <v>202.975</v>
      </c>
      <c r="G109" s="279">
        <v>171.81</v>
      </c>
      <c r="H109" s="279">
        <v>138.57500000000002</v>
      </c>
      <c r="I109" s="280">
        <v>101.2</v>
      </c>
      <c r="J109" s="281">
        <v>1006.25</v>
      </c>
      <c r="K109" s="282">
        <v>975.085</v>
      </c>
      <c r="L109" s="282">
        <v>941.85</v>
      </c>
      <c r="M109" s="283">
        <v>904.475</v>
      </c>
      <c r="N109" s="278">
        <v>845.595</v>
      </c>
      <c r="O109" s="279">
        <v>814.4300000000001</v>
      </c>
      <c r="P109" s="279">
        <v>781.195</v>
      </c>
      <c r="Q109" s="280">
        <v>743.82</v>
      </c>
      <c r="R109" s="284">
        <f t="shared" ref="R109:R111" si="9">F109+E109</f>
        <v>820.1210573</v>
      </c>
      <c r="S109" s="284">
        <f t="shared" ref="S109:S111" si="10">G109+E109</f>
        <v>788.9560573</v>
      </c>
      <c r="T109" s="284">
        <f t="shared" ref="T109:T111" si="11">H109+E109</f>
        <v>755.7210573</v>
      </c>
      <c r="U109" s="284">
        <f t="shared" ref="U109:U111" si="12">I109+E109</f>
        <v>718.3460573</v>
      </c>
      <c r="V109" s="251"/>
      <c r="W109" s="258"/>
      <c r="X109" s="258"/>
      <c r="Y109" s="258"/>
      <c r="Z109" s="258"/>
      <c r="AA109" s="258"/>
      <c r="AB109" s="258"/>
      <c r="AC109" s="258"/>
      <c r="AD109" s="258"/>
      <c r="AE109" s="258"/>
      <c r="AF109" s="258"/>
      <c r="AG109" s="258"/>
      <c r="AH109" s="258"/>
      <c r="AI109" s="258"/>
      <c r="AJ109" s="258"/>
      <c r="AK109" s="258"/>
      <c r="AL109" s="258"/>
      <c r="AM109" s="258"/>
      <c r="AN109" s="258"/>
      <c r="AO109" s="258"/>
    </row>
    <row r="110" ht="15.75" customHeight="1">
      <c r="A110" s="251"/>
      <c r="B110" s="274" t="s">
        <v>735</v>
      </c>
      <c r="C110" s="275">
        <v>875.4949999999999</v>
      </c>
      <c r="D110" s="276">
        <v>700.396</v>
      </c>
      <c r="E110" s="277">
        <v>667.6388888888889</v>
      </c>
      <c r="F110" s="278">
        <v>243.79999999999998</v>
      </c>
      <c r="G110" s="279">
        <v>206.31</v>
      </c>
      <c r="H110" s="279">
        <v>166.405</v>
      </c>
      <c r="I110" s="280">
        <v>121.44000000000001</v>
      </c>
      <c r="J110" s="281">
        <v>1119.2949999999998</v>
      </c>
      <c r="K110" s="282">
        <v>1081.8049999999998</v>
      </c>
      <c r="L110" s="282">
        <v>1041.8999999999999</v>
      </c>
      <c r="M110" s="283">
        <v>996.935</v>
      </c>
      <c r="N110" s="278">
        <v>944.1959999999999</v>
      </c>
      <c r="O110" s="279">
        <v>906.7059999999999</v>
      </c>
      <c r="P110" s="279">
        <v>866.8009999999999</v>
      </c>
      <c r="Q110" s="280">
        <v>821.836</v>
      </c>
      <c r="R110" s="284">
        <f t="shared" si="9"/>
        <v>911.4388889</v>
      </c>
      <c r="S110" s="284">
        <f t="shared" si="10"/>
        <v>873.9488889</v>
      </c>
      <c r="T110" s="284">
        <f t="shared" si="11"/>
        <v>834.0438889</v>
      </c>
      <c r="U110" s="284">
        <f t="shared" si="12"/>
        <v>789.0788889</v>
      </c>
      <c r="V110" s="251"/>
      <c r="W110" s="258"/>
      <c r="X110" s="258"/>
      <c r="Y110" s="258"/>
      <c r="Z110" s="258"/>
      <c r="AA110" s="258"/>
      <c r="AB110" s="258"/>
      <c r="AC110" s="258"/>
      <c r="AD110" s="258"/>
      <c r="AE110" s="258"/>
      <c r="AF110" s="258"/>
      <c r="AG110" s="258"/>
      <c r="AH110" s="258"/>
      <c r="AI110" s="258"/>
      <c r="AJ110" s="258"/>
      <c r="AK110" s="258"/>
      <c r="AL110" s="258"/>
      <c r="AM110" s="258"/>
      <c r="AN110" s="258"/>
      <c r="AO110" s="258"/>
    </row>
    <row r="111" ht="15.75" customHeight="1">
      <c r="A111" s="251"/>
      <c r="B111" s="274" t="s">
        <v>737</v>
      </c>
      <c r="C111" s="275">
        <v>1074.33</v>
      </c>
      <c r="D111" s="276">
        <v>859.4639999999999</v>
      </c>
      <c r="E111" s="277">
        <v>816.4381720430107</v>
      </c>
      <c r="F111" s="278">
        <v>284.51</v>
      </c>
      <c r="G111" s="279">
        <v>240.81</v>
      </c>
      <c r="H111" s="279">
        <v>194.235</v>
      </c>
      <c r="I111" s="280">
        <v>141.795</v>
      </c>
      <c r="J111" s="281">
        <v>1358.84</v>
      </c>
      <c r="K111" s="282">
        <v>1315.1399999999999</v>
      </c>
      <c r="L111" s="282">
        <v>1268.565</v>
      </c>
      <c r="M111" s="283">
        <v>1216.125</v>
      </c>
      <c r="N111" s="278">
        <v>1143.974</v>
      </c>
      <c r="O111" s="279">
        <v>1100.274</v>
      </c>
      <c r="P111" s="279">
        <v>1053.699</v>
      </c>
      <c r="Q111" s="280">
        <v>1001.2589999999999</v>
      </c>
      <c r="R111" s="284">
        <f t="shared" si="9"/>
        <v>1100.948172</v>
      </c>
      <c r="S111" s="284">
        <f t="shared" si="10"/>
        <v>1057.248172</v>
      </c>
      <c r="T111" s="284">
        <f t="shared" si="11"/>
        <v>1010.673172</v>
      </c>
      <c r="U111" s="284">
        <f t="shared" si="12"/>
        <v>958.233172</v>
      </c>
      <c r="V111" s="251"/>
      <c r="W111" s="258"/>
      <c r="X111" s="258"/>
      <c r="Y111" s="258"/>
      <c r="Z111" s="258"/>
      <c r="AA111" s="258"/>
      <c r="AB111" s="258"/>
      <c r="AC111" s="258"/>
      <c r="AD111" s="258"/>
      <c r="AE111" s="258"/>
      <c r="AF111" s="258"/>
      <c r="AG111" s="258"/>
      <c r="AH111" s="258"/>
      <c r="AI111" s="258"/>
      <c r="AJ111" s="258"/>
      <c r="AK111" s="258"/>
      <c r="AL111" s="258"/>
      <c r="AM111" s="258"/>
      <c r="AN111" s="258"/>
      <c r="AO111" s="258"/>
    </row>
    <row r="112" ht="15.75" customHeight="1">
      <c r="A112" s="251"/>
      <c r="B112" s="274" t="s">
        <v>740</v>
      </c>
      <c r="C112" s="275">
        <v>472.305</v>
      </c>
      <c r="D112" s="276">
        <v>377.84400000000005</v>
      </c>
      <c r="E112" s="277" t="s">
        <v>532</v>
      </c>
      <c r="F112" s="278">
        <v>118.795</v>
      </c>
      <c r="G112" s="279">
        <v>100.51</v>
      </c>
      <c r="H112" s="279">
        <v>81.075</v>
      </c>
      <c r="I112" s="280">
        <v>59.225</v>
      </c>
      <c r="J112" s="281">
        <v>591.1</v>
      </c>
      <c r="K112" s="282">
        <v>572.815</v>
      </c>
      <c r="L112" s="282">
        <v>553.38</v>
      </c>
      <c r="M112" s="283">
        <v>531.53</v>
      </c>
      <c r="N112" s="278">
        <v>496.63900000000007</v>
      </c>
      <c r="O112" s="279">
        <v>478.35400000000004</v>
      </c>
      <c r="P112" s="279">
        <v>458.91900000000004</v>
      </c>
      <c r="Q112" s="280">
        <v>437.0690000000001</v>
      </c>
      <c r="R112" s="284" t="s">
        <v>532</v>
      </c>
      <c r="S112" s="284" t="s">
        <v>532</v>
      </c>
      <c r="T112" s="284" t="s">
        <v>532</v>
      </c>
      <c r="U112" s="284" t="s">
        <v>532</v>
      </c>
      <c r="V112" s="251"/>
      <c r="W112" s="258"/>
      <c r="X112" s="258"/>
      <c r="Y112" s="258"/>
      <c r="Z112" s="258"/>
      <c r="AA112" s="258"/>
      <c r="AB112" s="258"/>
      <c r="AC112" s="258"/>
      <c r="AD112" s="258"/>
      <c r="AE112" s="258"/>
      <c r="AF112" s="258"/>
      <c r="AG112" s="258"/>
      <c r="AH112" s="258"/>
      <c r="AI112" s="258"/>
      <c r="AJ112" s="258"/>
      <c r="AK112" s="258"/>
      <c r="AL112" s="258"/>
      <c r="AM112" s="258"/>
      <c r="AN112" s="258"/>
      <c r="AO112" s="258"/>
    </row>
    <row r="113" ht="15.75" customHeight="1">
      <c r="A113" s="251"/>
      <c r="B113" s="274" t="s">
        <v>742</v>
      </c>
      <c r="C113" s="275">
        <v>523.365</v>
      </c>
      <c r="D113" s="276">
        <v>418.692</v>
      </c>
      <c r="E113" s="277" t="s">
        <v>532</v>
      </c>
      <c r="F113" s="278">
        <v>142.6</v>
      </c>
      <c r="G113" s="279">
        <v>120.635</v>
      </c>
      <c r="H113" s="279">
        <v>97.29</v>
      </c>
      <c r="I113" s="280">
        <v>71.07</v>
      </c>
      <c r="J113" s="281">
        <v>665.965</v>
      </c>
      <c r="K113" s="282">
        <v>644.0</v>
      </c>
      <c r="L113" s="282">
        <v>620.655</v>
      </c>
      <c r="M113" s="283">
        <v>594.435</v>
      </c>
      <c r="N113" s="278">
        <v>561.292</v>
      </c>
      <c r="O113" s="279">
        <v>539.327</v>
      </c>
      <c r="P113" s="279">
        <v>515.982</v>
      </c>
      <c r="Q113" s="280">
        <v>489.762</v>
      </c>
      <c r="R113" s="284" t="s">
        <v>532</v>
      </c>
      <c r="S113" s="284" t="s">
        <v>532</v>
      </c>
      <c r="T113" s="284" t="s">
        <v>532</v>
      </c>
      <c r="U113" s="284" t="s">
        <v>532</v>
      </c>
      <c r="V113" s="251"/>
      <c r="W113" s="258"/>
      <c r="X113" s="258"/>
      <c r="Y113" s="258"/>
      <c r="Z113" s="258"/>
      <c r="AA113" s="258"/>
      <c r="AB113" s="258"/>
      <c r="AC113" s="258"/>
      <c r="AD113" s="258"/>
      <c r="AE113" s="258"/>
      <c r="AF113" s="258"/>
      <c r="AG113" s="258"/>
      <c r="AH113" s="258"/>
      <c r="AI113" s="258"/>
      <c r="AJ113" s="258"/>
      <c r="AK113" s="258"/>
      <c r="AL113" s="258"/>
      <c r="AM113" s="258"/>
      <c r="AN113" s="258"/>
      <c r="AO113" s="258"/>
    </row>
    <row r="114" ht="15.75" customHeight="1">
      <c r="A114" s="251"/>
      <c r="B114" s="274" t="s">
        <v>744</v>
      </c>
      <c r="C114" s="275">
        <v>615.02</v>
      </c>
      <c r="D114" s="276">
        <v>492.016</v>
      </c>
      <c r="E114" s="277" t="s">
        <v>532</v>
      </c>
      <c r="F114" s="278">
        <v>166.405</v>
      </c>
      <c r="G114" s="279">
        <v>140.875</v>
      </c>
      <c r="H114" s="279">
        <v>113.62</v>
      </c>
      <c r="I114" s="280">
        <v>82.915</v>
      </c>
      <c r="J114" s="281">
        <v>781.425</v>
      </c>
      <c r="K114" s="282">
        <v>755.895</v>
      </c>
      <c r="L114" s="282">
        <v>728.64</v>
      </c>
      <c r="M114" s="283">
        <v>697.935</v>
      </c>
      <c r="N114" s="278">
        <v>658.421</v>
      </c>
      <c r="O114" s="279">
        <v>632.8910000000001</v>
      </c>
      <c r="P114" s="279">
        <v>605.636</v>
      </c>
      <c r="Q114" s="280">
        <v>574.931</v>
      </c>
      <c r="R114" s="284" t="s">
        <v>532</v>
      </c>
      <c r="S114" s="284" t="s">
        <v>532</v>
      </c>
      <c r="T114" s="284" t="s">
        <v>532</v>
      </c>
      <c r="U114" s="284" t="s">
        <v>532</v>
      </c>
      <c r="V114" s="251"/>
      <c r="W114" s="258"/>
      <c r="X114" s="258"/>
      <c r="Y114" s="258"/>
      <c r="Z114" s="258"/>
      <c r="AA114" s="258"/>
      <c r="AB114" s="258"/>
      <c r="AC114" s="258"/>
      <c r="AD114" s="258"/>
      <c r="AE114" s="258"/>
      <c r="AF114" s="258"/>
      <c r="AG114" s="258"/>
      <c r="AH114" s="258"/>
      <c r="AI114" s="258"/>
      <c r="AJ114" s="258"/>
      <c r="AK114" s="258"/>
      <c r="AL114" s="258"/>
      <c r="AM114" s="258"/>
      <c r="AN114" s="258"/>
      <c r="AO114" s="258"/>
    </row>
    <row r="115" ht="15.75" customHeight="1">
      <c r="A115" s="251"/>
      <c r="B115" s="274" t="s">
        <v>746</v>
      </c>
      <c r="C115" s="275">
        <v>574.31</v>
      </c>
      <c r="D115" s="276">
        <v>459.448</v>
      </c>
      <c r="E115" s="277" t="s">
        <v>532</v>
      </c>
      <c r="F115" s="278">
        <v>208.725</v>
      </c>
      <c r="G115" s="279">
        <v>176.64</v>
      </c>
      <c r="H115" s="279">
        <v>142.485</v>
      </c>
      <c r="I115" s="280">
        <v>103.96</v>
      </c>
      <c r="J115" s="281">
        <v>783.035</v>
      </c>
      <c r="K115" s="282">
        <v>750.9499999999999</v>
      </c>
      <c r="L115" s="282">
        <v>716.795</v>
      </c>
      <c r="M115" s="283">
        <v>678.27</v>
      </c>
      <c r="N115" s="278">
        <v>668.173</v>
      </c>
      <c r="O115" s="279">
        <v>636.088</v>
      </c>
      <c r="P115" s="279">
        <v>601.933</v>
      </c>
      <c r="Q115" s="280">
        <v>563.408</v>
      </c>
      <c r="R115" s="284" t="s">
        <v>532</v>
      </c>
      <c r="S115" s="284" t="s">
        <v>532</v>
      </c>
      <c r="T115" s="284" t="s">
        <v>532</v>
      </c>
      <c r="U115" s="284" t="s">
        <v>532</v>
      </c>
      <c r="V115" s="251"/>
      <c r="W115" s="258"/>
      <c r="X115" s="258"/>
      <c r="Y115" s="258"/>
      <c r="Z115" s="258"/>
      <c r="AA115" s="258"/>
      <c r="AB115" s="258"/>
      <c r="AC115" s="258"/>
      <c r="AD115" s="258"/>
      <c r="AE115" s="258"/>
      <c r="AF115" s="258"/>
      <c r="AG115" s="258"/>
      <c r="AH115" s="258"/>
      <c r="AI115" s="258"/>
      <c r="AJ115" s="258"/>
      <c r="AK115" s="258"/>
      <c r="AL115" s="258"/>
      <c r="AM115" s="258"/>
      <c r="AN115" s="258"/>
      <c r="AO115" s="258"/>
    </row>
    <row r="116" ht="15.75" customHeight="1">
      <c r="A116" s="251"/>
      <c r="B116" s="274" t="s">
        <v>748</v>
      </c>
      <c r="C116" s="275">
        <v>632.27</v>
      </c>
      <c r="D116" s="276">
        <v>505.81600000000003</v>
      </c>
      <c r="E116" s="277" t="s">
        <v>532</v>
      </c>
      <c r="F116" s="278">
        <v>250.58499999999998</v>
      </c>
      <c r="G116" s="279">
        <v>212.06</v>
      </c>
      <c r="H116" s="279">
        <v>171.005</v>
      </c>
      <c r="I116" s="280">
        <v>124.88999999999999</v>
      </c>
      <c r="J116" s="281">
        <v>882.855</v>
      </c>
      <c r="K116" s="282">
        <v>844.3299999999999</v>
      </c>
      <c r="L116" s="282">
        <v>803.275</v>
      </c>
      <c r="M116" s="283">
        <v>757.16</v>
      </c>
      <c r="N116" s="278">
        <v>756.4010000000001</v>
      </c>
      <c r="O116" s="279">
        <v>717.876</v>
      </c>
      <c r="P116" s="279">
        <v>676.821</v>
      </c>
      <c r="Q116" s="280">
        <v>630.706</v>
      </c>
      <c r="R116" s="284" t="s">
        <v>532</v>
      </c>
      <c r="S116" s="284" t="s">
        <v>532</v>
      </c>
      <c r="T116" s="284" t="s">
        <v>532</v>
      </c>
      <c r="U116" s="284" t="s">
        <v>532</v>
      </c>
      <c r="V116" s="251"/>
      <c r="W116" s="258"/>
      <c r="X116" s="258"/>
      <c r="Y116" s="258"/>
      <c r="Z116" s="258"/>
      <c r="AA116" s="258"/>
      <c r="AB116" s="258"/>
      <c r="AC116" s="258"/>
      <c r="AD116" s="258"/>
      <c r="AE116" s="258"/>
      <c r="AF116" s="258"/>
      <c r="AG116" s="258"/>
      <c r="AH116" s="258"/>
      <c r="AI116" s="258"/>
      <c r="AJ116" s="258"/>
      <c r="AK116" s="258"/>
      <c r="AL116" s="258"/>
      <c r="AM116" s="258"/>
      <c r="AN116" s="258"/>
      <c r="AO116" s="258"/>
    </row>
    <row r="117" ht="15.75" customHeight="1">
      <c r="A117" s="251"/>
      <c r="B117" s="274" t="s">
        <v>750</v>
      </c>
      <c r="C117" s="275">
        <v>745.6600000000001</v>
      </c>
      <c r="D117" s="276">
        <v>596.5280000000001</v>
      </c>
      <c r="E117" s="277" t="s">
        <v>532</v>
      </c>
      <c r="F117" s="278">
        <v>292.445</v>
      </c>
      <c r="G117" s="279">
        <v>247.59500000000003</v>
      </c>
      <c r="H117" s="279">
        <v>199.64</v>
      </c>
      <c r="I117" s="280">
        <v>145.705</v>
      </c>
      <c r="J117" s="281">
        <v>1038.105</v>
      </c>
      <c r="K117" s="282">
        <v>993.2550000000001</v>
      </c>
      <c r="L117" s="282">
        <v>945.3000000000001</v>
      </c>
      <c r="M117" s="283">
        <v>891.3650000000001</v>
      </c>
      <c r="N117" s="278">
        <v>888.9730000000002</v>
      </c>
      <c r="O117" s="279">
        <v>844.1230000000002</v>
      </c>
      <c r="P117" s="279">
        <v>796.1680000000001</v>
      </c>
      <c r="Q117" s="280">
        <v>742.2330000000002</v>
      </c>
      <c r="R117" s="284" t="s">
        <v>532</v>
      </c>
      <c r="S117" s="284" t="s">
        <v>532</v>
      </c>
      <c r="T117" s="284" t="s">
        <v>532</v>
      </c>
      <c r="U117" s="284" t="s">
        <v>532</v>
      </c>
      <c r="V117" s="251"/>
      <c r="W117" s="258"/>
      <c r="X117" s="258"/>
      <c r="Y117" s="258"/>
      <c r="Z117" s="258"/>
      <c r="AA117" s="258"/>
      <c r="AB117" s="258"/>
      <c r="AC117" s="258"/>
      <c r="AD117" s="258"/>
      <c r="AE117" s="258"/>
      <c r="AF117" s="258"/>
      <c r="AG117" s="258"/>
      <c r="AH117" s="258"/>
      <c r="AI117" s="258"/>
      <c r="AJ117" s="258"/>
      <c r="AK117" s="258"/>
      <c r="AL117" s="258"/>
      <c r="AM117" s="258"/>
      <c r="AN117" s="258"/>
      <c r="AO117" s="258"/>
    </row>
    <row r="118" ht="15.75" customHeight="1">
      <c r="A118" s="251"/>
      <c r="B118" s="274" t="s">
        <v>273</v>
      </c>
      <c r="C118" s="275">
        <v>274.84999999999997</v>
      </c>
      <c r="D118" s="276">
        <v>219.88</v>
      </c>
      <c r="E118" s="277">
        <v>195.7885304659498</v>
      </c>
      <c r="F118" s="278">
        <v>118.22</v>
      </c>
      <c r="G118" s="279">
        <v>100.165</v>
      </c>
      <c r="H118" s="279">
        <v>80.72999999999999</v>
      </c>
      <c r="I118" s="280">
        <v>58.88</v>
      </c>
      <c r="J118" s="281">
        <v>393.06999999999994</v>
      </c>
      <c r="K118" s="282">
        <v>375.015</v>
      </c>
      <c r="L118" s="282">
        <v>355.5799999999999</v>
      </c>
      <c r="M118" s="283">
        <v>333.72999999999996</v>
      </c>
      <c r="N118" s="278">
        <v>338.1</v>
      </c>
      <c r="O118" s="279">
        <v>320.045</v>
      </c>
      <c r="P118" s="279">
        <v>300.61</v>
      </c>
      <c r="Q118" s="280">
        <v>278.76</v>
      </c>
      <c r="R118" s="284">
        <f t="shared" ref="R118:R128" si="13">F118+E118</f>
        <v>314.0085305</v>
      </c>
      <c r="S118" s="284">
        <f t="shared" ref="S118:S128" si="14">G118+E118</f>
        <v>295.9535305</v>
      </c>
      <c r="T118" s="284">
        <f t="shared" ref="T118:T128" si="15">H118+E118</f>
        <v>276.5185305</v>
      </c>
      <c r="U118" s="284">
        <f t="shared" ref="U118:U128" si="16">I118+E118</f>
        <v>254.6685305</v>
      </c>
      <c r="V118" s="251"/>
      <c r="W118" s="258"/>
      <c r="X118" s="258"/>
      <c r="Y118" s="258"/>
      <c r="Z118" s="258"/>
      <c r="AA118" s="258"/>
      <c r="AB118" s="258"/>
      <c r="AC118" s="258"/>
      <c r="AD118" s="258"/>
      <c r="AE118" s="258"/>
      <c r="AF118" s="258"/>
      <c r="AG118" s="258"/>
      <c r="AH118" s="258"/>
      <c r="AI118" s="258"/>
      <c r="AJ118" s="258"/>
      <c r="AK118" s="258"/>
      <c r="AL118" s="258"/>
      <c r="AM118" s="258"/>
      <c r="AN118" s="258"/>
      <c r="AO118" s="258"/>
    </row>
    <row r="119" ht="15.75" customHeight="1">
      <c r="A119" s="251"/>
      <c r="B119" s="274" t="s">
        <v>275</v>
      </c>
      <c r="C119" s="275">
        <v>292.33000000000004</v>
      </c>
      <c r="D119" s="276">
        <v>233.86400000000003</v>
      </c>
      <c r="E119" s="277">
        <v>198.05555555555551</v>
      </c>
      <c r="F119" s="278">
        <v>148.12</v>
      </c>
      <c r="G119" s="279">
        <v>125.35000000000001</v>
      </c>
      <c r="H119" s="279">
        <v>101.085</v>
      </c>
      <c r="I119" s="280">
        <v>73.83</v>
      </c>
      <c r="J119" s="281">
        <v>440.45000000000005</v>
      </c>
      <c r="K119" s="282">
        <v>417.68000000000006</v>
      </c>
      <c r="L119" s="282">
        <v>393.415</v>
      </c>
      <c r="M119" s="283">
        <v>366.16</v>
      </c>
      <c r="N119" s="278">
        <v>381.98400000000004</v>
      </c>
      <c r="O119" s="279">
        <v>359.21400000000006</v>
      </c>
      <c r="P119" s="279">
        <v>334.949</v>
      </c>
      <c r="Q119" s="280">
        <v>307.694</v>
      </c>
      <c r="R119" s="284">
        <f t="shared" si="13"/>
        <v>346.1755556</v>
      </c>
      <c r="S119" s="284">
        <f t="shared" si="14"/>
        <v>323.4055556</v>
      </c>
      <c r="T119" s="284">
        <f t="shared" si="15"/>
        <v>299.1405556</v>
      </c>
      <c r="U119" s="284">
        <f t="shared" si="16"/>
        <v>271.8855556</v>
      </c>
      <c r="V119" s="251"/>
      <c r="W119" s="258"/>
      <c r="X119" s="258"/>
      <c r="Y119" s="258"/>
      <c r="Z119" s="258"/>
      <c r="AA119" s="258"/>
      <c r="AB119" s="258"/>
      <c r="AC119" s="258"/>
      <c r="AD119" s="258"/>
      <c r="AE119" s="258"/>
      <c r="AF119" s="258"/>
      <c r="AG119" s="258"/>
      <c r="AH119" s="258"/>
      <c r="AI119" s="258"/>
      <c r="AJ119" s="258"/>
      <c r="AK119" s="258"/>
      <c r="AL119" s="258"/>
      <c r="AM119" s="258"/>
      <c r="AN119" s="258"/>
      <c r="AO119" s="258"/>
    </row>
    <row r="120" ht="15.75" customHeight="1">
      <c r="A120" s="251"/>
      <c r="B120" s="274" t="s">
        <v>279</v>
      </c>
      <c r="C120" s="275">
        <v>310.155</v>
      </c>
      <c r="D120" s="276">
        <v>248.124</v>
      </c>
      <c r="E120" s="277">
        <v>219.2831541218638</v>
      </c>
      <c r="F120" s="278">
        <v>178.02</v>
      </c>
      <c r="G120" s="279">
        <v>150.65</v>
      </c>
      <c r="H120" s="279">
        <v>121.555</v>
      </c>
      <c r="I120" s="280">
        <v>88.665</v>
      </c>
      <c r="J120" s="281">
        <v>488.17499999999995</v>
      </c>
      <c r="K120" s="282">
        <v>460.80499999999995</v>
      </c>
      <c r="L120" s="282">
        <v>431.71</v>
      </c>
      <c r="M120" s="283">
        <v>398.82</v>
      </c>
      <c r="N120" s="278">
        <v>426.144</v>
      </c>
      <c r="O120" s="279">
        <v>398.774</v>
      </c>
      <c r="P120" s="279">
        <v>369.679</v>
      </c>
      <c r="Q120" s="280">
        <v>336.789</v>
      </c>
      <c r="R120" s="284">
        <f t="shared" si="13"/>
        <v>397.3031541</v>
      </c>
      <c r="S120" s="284">
        <f t="shared" si="14"/>
        <v>369.9331541</v>
      </c>
      <c r="T120" s="284">
        <f t="shared" si="15"/>
        <v>340.8381541</v>
      </c>
      <c r="U120" s="284">
        <f t="shared" si="16"/>
        <v>307.9481541</v>
      </c>
      <c r="V120" s="251"/>
      <c r="W120" s="258"/>
      <c r="X120" s="258"/>
      <c r="Y120" s="258"/>
      <c r="Z120" s="258"/>
      <c r="AA120" s="258"/>
      <c r="AB120" s="258"/>
      <c r="AC120" s="258"/>
      <c r="AD120" s="258"/>
      <c r="AE120" s="258"/>
      <c r="AF120" s="258"/>
      <c r="AG120" s="258"/>
      <c r="AH120" s="258"/>
      <c r="AI120" s="258"/>
      <c r="AJ120" s="258"/>
      <c r="AK120" s="258"/>
      <c r="AL120" s="258"/>
      <c r="AM120" s="258"/>
      <c r="AN120" s="258"/>
      <c r="AO120" s="258"/>
    </row>
    <row r="121" ht="15.75" customHeight="1">
      <c r="A121" s="251"/>
      <c r="B121" s="274" t="s">
        <v>281</v>
      </c>
      <c r="C121" s="275">
        <v>327.865</v>
      </c>
      <c r="D121" s="276">
        <v>262.29200000000003</v>
      </c>
      <c r="E121" s="277">
        <v>231.64874551971326</v>
      </c>
      <c r="F121" s="278">
        <v>207.92</v>
      </c>
      <c r="G121" s="279">
        <v>175.95000000000002</v>
      </c>
      <c r="H121" s="279">
        <v>141.91</v>
      </c>
      <c r="I121" s="280">
        <v>103.615</v>
      </c>
      <c r="J121" s="281">
        <v>535.785</v>
      </c>
      <c r="K121" s="282">
        <v>503.81500000000005</v>
      </c>
      <c r="L121" s="282">
        <v>469.775</v>
      </c>
      <c r="M121" s="283">
        <v>431.48</v>
      </c>
      <c r="N121" s="278">
        <v>470.212</v>
      </c>
      <c r="O121" s="279">
        <v>438.2420000000001</v>
      </c>
      <c r="P121" s="279">
        <v>404.202</v>
      </c>
      <c r="Q121" s="280">
        <v>365.90700000000004</v>
      </c>
      <c r="R121" s="284">
        <f t="shared" si="13"/>
        <v>439.5687455</v>
      </c>
      <c r="S121" s="284">
        <f t="shared" si="14"/>
        <v>407.5987455</v>
      </c>
      <c r="T121" s="284">
        <f t="shared" si="15"/>
        <v>373.5587455</v>
      </c>
      <c r="U121" s="284">
        <f t="shared" si="16"/>
        <v>335.2637455</v>
      </c>
      <c r="V121" s="251"/>
      <c r="W121" s="258"/>
      <c r="X121" s="258"/>
      <c r="Y121" s="258"/>
      <c r="Z121" s="258"/>
      <c r="AA121" s="258"/>
      <c r="AB121" s="258"/>
      <c r="AC121" s="258"/>
      <c r="AD121" s="258"/>
      <c r="AE121" s="258"/>
      <c r="AF121" s="258"/>
      <c r="AG121" s="258"/>
      <c r="AH121" s="258"/>
      <c r="AI121" s="258"/>
      <c r="AJ121" s="258"/>
      <c r="AK121" s="258"/>
      <c r="AL121" s="258"/>
      <c r="AM121" s="258"/>
      <c r="AN121" s="258"/>
      <c r="AO121" s="258"/>
    </row>
    <row r="122" ht="15.75" customHeight="1">
      <c r="A122" s="251"/>
      <c r="B122" s="274" t="s">
        <v>283</v>
      </c>
      <c r="C122" s="275">
        <v>407.215</v>
      </c>
      <c r="D122" s="276">
        <v>325.772</v>
      </c>
      <c r="E122" s="277">
        <v>307.181899641577</v>
      </c>
      <c r="F122" s="278">
        <v>237.705</v>
      </c>
      <c r="G122" s="279">
        <v>201.25</v>
      </c>
      <c r="H122" s="279">
        <v>162.265</v>
      </c>
      <c r="I122" s="280">
        <v>118.45</v>
      </c>
      <c r="J122" s="281">
        <v>644.92</v>
      </c>
      <c r="K122" s="282">
        <v>608.4649999999999</v>
      </c>
      <c r="L122" s="282">
        <v>569.48</v>
      </c>
      <c r="M122" s="283">
        <v>525.665</v>
      </c>
      <c r="N122" s="278">
        <v>563.477</v>
      </c>
      <c r="O122" s="279">
        <v>527.0219999999999</v>
      </c>
      <c r="P122" s="279">
        <v>488.037</v>
      </c>
      <c r="Q122" s="280">
        <v>444.222</v>
      </c>
      <c r="R122" s="284">
        <f t="shared" si="13"/>
        <v>544.8868996</v>
      </c>
      <c r="S122" s="284">
        <f t="shared" si="14"/>
        <v>508.4318996</v>
      </c>
      <c r="T122" s="284">
        <f t="shared" si="15"/>
        <v>469.4468996</v>
      </c>
      <c r="U122" s="284">
        <f t="shared" si="16"/>
        <v>425.6318996</v>
      </c>
      <c r="V122" s="251"/>
      <c r="W122" s="258"/>
      <c r="X122" s="258"/>
      <c r="Y122" s="258"/>
      <c r="Z122" s="258"/>
      <c r="AA122" s="258"/>
      <c r="AB122" s="258"/>
      <c r="AC122" s="258"/>
      <c r="AD122" s="258"/>
      <c r="AE122" s="258"/>
      <c r="AF122" s="258"/>
      <c r="AG122" s="258"/>
      <c r="AH122" s="258"/>
      <c r="AI122" s="258"/>
      <c r="AJ122" s="258"/>
      <c r="AK122" s="258"/>
      <c r="AL122" s="258"/>
      <c r="AM122" s="258"/>
      <c r="AN122" s="258"/>
      <c r="AO122" s="258"/>
    </row>
    <row r="123" ht="15.75" customHeight="1">
      <c r="A123" s="251"/>
      <c r="B123" s="274" t="s">
        <v>297</v>
      </c>
      <c r="C123" s="275">
        <v>312.8</v>
      </c>
      <c r="D123" s="276">
        <v>250.24</v>
      </c>
      <c r="E123" s="277">
        <v>218.87096774193543</v>
      </c>
      <c r="F123" s="278">
        <v>142.14</v>
      </c>
      <c r="G123" s="279">
        <v>120.29</v>
      </c>
      <c r="H123" s="279">
        <v>97.05999999999999</v>
      </c>
      <c r="I123" s="280">
        <v>70.84</v>
      </c>
      <c r="J123" s="281">
        <v>454.94</v>
      </c>
      <c r="K123" s="282">
        <v>433.09000000000003</v>
      </c>
      <c r="L123" s="282">
        <v>409.86</v>
      </c>
      <c r="M123" s="283">
        <v>383.64</v>
      </c>
      <c r="N123" s="278">
        <v>392.38</v>
      </c>
      <c r="O123" s="279">
        <v>370.53000000000003</v>
      </c>
      <c r="P123" s="279">
        <v>347.3</v>
      </c>
      <c r="Q123" s="280">
        <v>321.08000000000004</v>
      </c>
      <c r="R123" s="284">
        <f t="shared" si="13"/>
        <v>361.0109677</v>
      </c>
      <c r="S123" s="284">
        <f t="shared" si="14"/>
        <v>339.1609677</v>
      </c>
      <c r="T123" s="284">
        <f t="shared" si="15"/>
        <v>315.9309677</v>
      </c>
      <c r="U123" s="284">
        <f t="shared" si="16"/>
        <v>289.7109677</v>
      </c>
      <c r="V123" s="251"/>
      <c r="W123" s="258"/>
      <c r="X123" s="258"/>
      <c r="Y123" s="258"/>
      <c r="Z123" s="258"/>
      <c r="AA123" s="258"/>
      <c r="AB123" s="258"/>
      <c r="AC123" s="258"/>
      <c r="AD123" s="258"/>
      <c r="AE123" s="258"/>
      <c r="AF123" s="258"/>
      <c r="AG123" s="258"/>
      <c r="AH123" s="258"/>
      <c r="AI123" s="258"/>
      <c r="AJ123" s="258"/>
      <c r="AK123" s="258"/>
      <c r="AL123" s="258"/>
      <c r="AM123" s="258"/>
      <c r="AN123" s="258"/>
      <c r="AO123" s="258"/>
    </row>
    <row r="124" ht="15.75" customHeight="1">
      <c r="A124" s="251"/>
      <c r="B124" s="274" t="s">
        <v>299</v>
      </c>
      <c r="C124" s="275">
        <v>331.085</v>
      </c>
      <c r="D124" s="276">
        <v>264.868</v>
      </c>
      <c r="E124" s="277">
        <v>222.58064516129033</v>
      </c>
      <c r="F124" s="278">
        <v>178.02</v>
      </c>
      <c r="G124" s="279">
        <v>150.65</v>
      </c>
      <c r="H124" s="279">
        <v>121.555</v>
      </c>
      <c r="I124" s="280">
        <v>88.665</v>
      </c>
      <c r="J124" s="281">
        <v>509.105</v>
      </c>
      <c r="K124" s="282">
        <v>481.735</v>
      </c>
      <c r="L124" s="282">
        <v>452.64</v>
      </c>
      <c r="M124" s="283">
        <v>419.75</v>
      </c>
      <c r="N124" s="278">
        <v>442.88800000000003</v>
      </c>
      <c r="O124" s="279">
        <v>415.51800000000003</v>
      </c>
      <c r="P124" s="279">
        <v>386.423</v>
      </c>
      <c r="Q124" s="280">
        <v>353.533</v>
      </c>
      <c r="R124" s="284">
        <f t="shared" si="13"/>
        <v>400.6006452</v>
      </c>
      <c r="S124" s="284">
        <f t="shared" si="14"/>
        <v>373.2306452</v>
      </c>
      <c r="T124" s="284">
        <f t="shared" si="15"/>
        <v>344.1356452</v>
      </c>
      <c r="U124" s="284">
        <f t="shared" si="16"/>
        <v>311.2456452</v>
      </c>
      <c r="V124" s="251"/>
      <c r="W124" s="258"/>
      <c r="X124" s="258"/>
      <c r="Y124" s="258"/>
      <c r="Z124" s="258"/>
      <c r="AA124" s="258"/>
      <c r="AB124" s="258"/>
      <c r="AC124" s="258"/>
      <c r="AD124" s="258"/>
      <c r="AE124" s="258"/>
      <c r="AF124" s="258"/>
      <c r="AG124" s="258"/>
      <c r="AH124" s="258"/>
      <c r="AI124" s="258"/>
      <c r="AJ124" s="258"/>
      <c r="AK124" s="258"/>
      <c r="AL124" s="258"/>
      <c r="AM124" s="258"/>
      <c r="AN124" s="258"/>
      <c r="AO124" s="258"/>
    </row>
    <row r="125" ht="15.75" customHeight="1">
      <c r="A125" s="251"/>
      <c r="B125" s="274" t="s">
        <v>303</v>
      </c>
      <c r="C125" s="275">
        <v>349.37</v>
      </c>
      <c r="D125" s="276">
        <v>279.49600000000004</v>
      </c>
      <c r="E125" s="277">
        <v>235.35842293906805</v>
      </c>
      <c r="F125" s="278">
        <v>213.9</v>
      </c>
      <c r="G125" s="279">
        <v>181.01</v>
      </c>
      <c r="H125" s="279">
        <v>146.04999999999998</v>
      </c>
      <c r="I125" s="280">
        <v>106.60499999999999</v>
      </c>
      <c r="J125" s="281">
        <v>563.27</v>
      </c>
      <c r="K125" s="282">
        <v>530.38</v>
      </c>
      <c r="L125" s="282">
        <v>495.41999999999996</v>
      </c>
      <c r="M125" s="283">
        <v>455.975</v>
      </c>
      <c r="N125" s="278">
        <v>493.3960000000001</v>
      </c>
      <c r="O125" s="279">
        <v>460.50600000000003</v>
      </c>
      <c r="P125" s="279">
        <v>425.54600000000005</v>
      </c>
      <c r="Q125" s="280">
        <v>386.101</v>
      </c>
      <c r="R125" s="284">
        <f t="shared" si="13"/>
        <v>449.2584229</v>
      </c>
      <c r="S125" s="284">
        <f t="shared" si="14"/>
        <v>416.3684229</v>
      </c>
      <c r="T125" s="284">
        <f t="shared" si="15"/>
        <v>381.4084229</v>
      </c>
      <c r="U125" s="284">
        <f t="shared" si="16"/>
        <v>341.9634229</v>
      </c>
      <c r="V125" s="251"/>
      <c r="W125" s="258"/>
      <c r="X125" s="258"/>
      <c r="Y125" s="258"/>
      <c r="Z125" s="258"/>
      <c r="AA125" s="258"/>
      <c r="AB125" s="258"/>
      <c r="AC125" s="258"/>
      <c r="AD125" s="258"/>
      <c r="AE125" s="258"/>
      <c r="AF125" s="258"/>
      <c r="AG125" s="258"/>
      <c r="AH125" s="258"/>
      <c r="AI125" s="258"/>
      <c r="AJ125" s="258"/>
      <c r="AK125" s="258"/>
      <c r="AL125" s="258"/>
      <c r="AM125" s="258"/>
      <c r="AN125" s="258"/>
      <c r="AO125" s="258"/>
    </row>
    <row r="126" ht="15.75" customHeight="1">
      <c r="A126" s="251"/>
      <c r="B126" s="274" t="s">
        <v>305</v>
      </c>
      <c r="C126" s="275">
        <v>367.77</v>
      </c>
      <c r="D126" s="276">
        <v>294.216</v>
      </c>
      <c r="E126" s="277">
        <v>283.3781362007168</v>
      </c>
      <c r="F126" s="278">
        <v>249.77999999999997</v>
      </c>
      <c r="G126" s="279">
        <v>211.36999999999998</v>
      </c>
      <c r="H126" s="279">
        <v>170.545</v>
      </c>
      <c r="I126" s="280">
        <v>124.43</v>
      </c>
      <c r="J126" s="281">
        <v>617.55</v>
      </c>
      <c r="K126" s="282">
        <v>579.14</v>
      </c>
      <c r="L126" s="282">
        <v>538.3149999999999</v>
      </c>
      <c r="M126" s="283">
        <v>492.2</v>
      </c>
      <c r="N126" s="278">
        <v>543.996</v>
      </c>
      <c r="O126" s="279">
        <v>505.586</v>
      </c>
      <c r="P126" s="279">
        <v>464.76099999999997</v>
      </c>
      <c r="Q126" s="280">
        <v>418.646</v>
      </c>
      <c r="R126" s="284">
        <f t="shared" si="13"/>
        <v>533.1581362</v>
      </c>
      <c r="S126" s="284">
        <f t="shared" si="14"/>
        <v>494.7481362</v>
      </c>
      <c r="T126" s="284">
        <f t="shared" si="15"/>
        <v>453.9231362</v>
      </c>
      <c r="U126" s="284">
        <f t="shared" si="16"/>
        <v>407.8081362</v>
      </c>
      <c r="V126" s="251"/>
      <c r="W126" s="258"/>
      <c r="X126" s="258"/>
      <c r="Y126" s="258"/>
      <c r="Z126" s="258"/>
      <c r="AA126" s="258"/>
      <c r="AB126" s="258"/>
      <c r="AC126" s="258"/>
      <c r="AD126" s="258"/>
      <c r="AE126" s="258"/>
      <c r="AF126" s="258"/>
      <c r="AG126" s="258"/>
      <c r="AH126" s="258"/>
      <c r="AI126" s="258"/>
      <c r="AJ126" s="258"/>
      <c r="AK126" s="258"/>
      <c r="AL126" s="258"/>
      <c r="AM126" s="258"/>
      <c r="AN126" s="258"/>
      <c r="AO126" s="258"/>
    </row>
    <row r="127" ht="15.75" customHeight="1">
      <c r="A127" s="251"/>
      <c r="B127" s="274" t="s">
        <v>307</v>
      </c>
      <c r="C127" s="275">
        <v>460.69000000000005</v>
      </c>
      <c r="D127" s="276">
        <v>368.5520000000001</v>
      </c>
      <c r="E127" s="277">
        <v>318.1048387096774</v>
      </c>
      <c r="F127" s="278">
        <v>285.66</v>
      </c>
      <c r="G127" s="279">
        <v>241.73</v>
      </c>
      <c r="H127" s="279">
        <v>194.92499999999998</v>
      </c>
      <c r="I127" s="280">
        <v>142.37</v>
      </c>
      <c r="J127" s="281">
        <v>746.3500000000001</v>
      </c>
      <c r="K127" s="282">
        <v>702.4200000000001</v>
      </c>
      <c r="L127" s="282">
        <v>655.615</v>
      </c>
      <c r="M127" s="283">
        <v>603.0600000000001</v>
      </c>
      <c r="N127" s="278">
        <v>654.2120000000001</v>
      </c>
      <c r="O127" s="279">
        <v>610.282</v>
      </c>
      <c r="P127" s="279">
        <v>563.4770000000001</v>
      </c>
      <c r="Q127" s="280">
        <v>510.9220000000001</v>
      </c>
      <c r="R127" s="284">
        <f t="shared" si="13"/>
        <v>603.7648387</v>
      </c>
      <c r="S127" s="284">
        <f t="shared" si="14"/>
        <v>559.8348387</v>
      </c>
      <c r="T127" s="284">
        <f t="shared" si="15"/>
        <v>513.0298387</v>
      </c>
      <c r="U127" s="284">
        <f t="shared" si="16"/>
        <v>460.4748387</v>
      </c>
      <c r="V127" s="251"/>
      <c r="W127" s="258"/>
      <c r="X127" s="258"/>
      <c r="Y127" s="258"/>
      <c r="Z127" s="258"/>
      <c r="AA127" s="258"/>
      <c r="AB127" s="258"/>
      <c r="AC127" s="258"/>
      <c r="AD127" s="258"/>
      <c r="AE127" s="258"/>
      <c r="AF127" s="258"/>
      <c r="AG127" s="258"/>
      <c r="AH127" s="258"/>
      <c r="AI127" s="258"/>
      <c r="AJ127" s="258"/>
      <c r="AK127" s="258"/>
      <c r="AL127" s="258"/>
      <c r="AM127" s="258"/>
      <c r="AN127" s="258"/>
      <c r="AO127" s="258"/>
    </row>
    <row r="128" ht="15.75" customHeight="1">
      <c r="A128" s="251"/>
      <c r="B128" s="274" t="s">
        <v>773</v>
      </c>
      <c r="C128" s="275">
        <v>439.76000000000005</v>
      </c>
      <c r="D128" s="276">
        <v>351.80800000000005</v>
      </c>
      <c r="E128" s="277">
        <v>367.36111111111103</v>
      </c>
      <c r="F128" s="278">
        <v>118.22</v>
      </c>
      <c r="G128" s="279">
        <v>100.165</v>
      </c>
      <c r="H128" s="279">
        <v>80.72999999999999</v>
      </c>
      <c r="I128" s="280">
        <v>58.88</v>
      </c>
      <c r="J128" s="281">
        <v>557.98</v>
      </c>
      <c r="K128" s="282">
        <v>539.9250000000001</v>
      </c>
      <c r="L128" s="282">
        <v>520.49</v>
      </c>
      <c r="M128" s="283">
        <v>498.64000000000004</v>
      </c>
      <c r="N128" s="278">
        <v>470.028</v>
      </c>
      <c r="O128" s="279">
        <v>451.97300000000007</v>
      </c>
      <c r="P128" s="279">
        <v>432.538</v>
      </c>
      <c r="Q128" s="280">
        <v>410.68800000000005</v>
      </c>
      <c r="R128" s="284">
        <f t="shared" si="13"/>
        <v>485.5811111</v>
      </c>
      <c r="S128" s="284">
        <f t="shared" si="14"/>
        <v>467.5261111</v>
      </c>
      <c r="T128" s="284">
        <f t="shared" si="15"/>
        <v>448.0911111</v>
      </c>
      <c r="U128" s="284">
        <f t="shared" si="16"/>
        <v>426.2411111</v>
      </c>
      <c r="V128" s="251"/>
      <c r="W128" s="258"/>
      <c r="X128" s="258"/>
      <c r="Y128" s="258"/>
      <c r="Z128" s="258"/>
      <c r="AA128" s="258"/>
      <c r="AB128" s="258"/>
      <c r="AC128" s="258"/>
      <c r="AD128" s="258"/>
      <c r="AE128" s="258"/>
      <c r="AF128" s="258"/>
      <c r="AG128" s="258"/>
      <c r="AH128" s="258"/>
      <c r="AI128" s="258"/>
      <c r="AJ128" s="258"/>
      <c r="AK128" s="258"/>
      <c r="AL128" s="258"/>
      <c r="AM128" s="258"/>
      <c r="AN128" s="258"/>
      <c r="AO128" s="258"/>
    </row>
    <row r="129" ht="15.75" customHeight="1">
      <c r="A129" s="251"/>
      <c r="B129" s="274" t="s">
        <v>775</v>
      </c>
      <c r="C129" s="275">
        <v>469.66</v>
      </c>
      <c r="D129" s="276">
        <v>375.72800000000007</v>
      </c>
      <c r="E129" s="277" t="s">
        <v>532</v>
      </c>
      <c r="F129" s="278">
        <v>148.12</v>
      </c>
      <c r="G129" s="279">
        <v>125.35000000000001</v>
      </c>
      <c r="H129" s="279">
        <v>101.085</v>
      </c>
      <c r="I129" s="280">
        <v>73.83</v>
      </c>
      <c r="J129" s="281">
        <v>617.78</v>
      </c>
      <c r="K129" s="282">
        <v>595.01</v>
      </c>
      <c r="L129" s="282">
        <v>570.745</v>
      </c>
      <c r="M129" s="283">
        <v>543.49</v>
      </c>
      <c r="N129" s="278">
        <v>523.8480000000001</v>
      </c>
      <c r="O129" s="279">
        <v>501.0780000000001</v>
      </c>
      <c r="P129" s="279">
        <v>476.81300000000005</v>
      </c>
      <c r="Q129" s="280">
        <v>449.55800000000005</v>
      </c>
      <c r="R129" s="284" t="s">
        <v>532</v>
      </c>
      <c r="S129" s="284" t="s">
        <v>532</v>
      </c>
      <c r="T129" s="284" t="s">
        <v>532</v>
      </c>
      <c r="U129" s="284" t="s">
        <v>532</v>
      </c>
      <c r="V129" s="251"/>
      <c r="W129" s="258"/>
      <c r="X129" s="258"/>
      <c r="Y129" s="258"/>
      <c r="Z129" s="258"/>
      <c r="AA129" s="258"/>
      <c r="AB129" s="258"/>
      <c r="AC129" s="258"/>
      <c r="AD129" s="258"/>
      <c r="AE129" s="258"/>
      <c r="AF129" s="258"/>
      <c r="AG129" s="258"/>
      <c r="AH129" s="258"/>
      <c r="AI129" s="258"/>
      <c r="AJ129" s="258"/>
      <c r="AK129" s="258"/>
      <c r="AL129" s="258"/>
      <c r="AM129" s="258"/>
      <c r="AN129" s="258"/>
      <c r="AO129" s="258"/>
    </row>
    <row r="130" ht="15.75" customHeight="1">
      <c r="A130" s="251"/>
      <c r="B130" s="274" t="s">
        <v>777</v>
      </c>
      <c r="C130" s="275">
        <v>499.55999999999995</v>
      </c>
      <c r="D130" s="276">
        <v>399.64799999999997</v>
      </c>
      <c r="E130" s="277">
        <v>379.5206093189963</v>
      </c>
      <c r="F130" s="278">
        <v>178.02</v>
      </c>
      <c r="G130" s="279">
        <v>150.65</v>
      </c>
      <c r="H130" s="279">
        <v>121.555</v>
      </c>
      <c r="I130" s="280">
        <v>88.665</v>
      </c>
      <c r="J130" s="281">
        <v>677.5799999999999</v>
      </c>
      <c r="K130" s="282">
        <v>650.2099999999999</v>
      </c>
      <c r="L130" s="282">
        <v>621.115</v>
      </c>
      <c r="M130" s="283">
        <v>588.2249999999999</v>
      </c>
      <c r="N130" s="278">
        <v>577.668</v>
      </c>
      <c r="O130" s="279">
        <v>550.298</v>
      </c>
      <c r="P130" s="279">
        <v>521.203</v>
      </c>
      <c r="Q130" s="280">
        <v>488.313</v>
      </c>
      <c r="R130" s="284">
        <f t="shared" ref="R130:R137" si="17">F130+E130</f>
        <v>557.5406093</v>
      </c>
      <c r="S130" s="284">
        <f t="shared" ref="S130:S137" si="18">G130+E130</f>
        <v>530.1706093</v>
      </c>
      <c r="T130" s="284">
        <f t="shared" ref="T130:T137" si="19">H130+E130</f>
        <v>501.0756093</v>
      </c>
      <c r="U130" s="284">
        <f t="shared" ref="U130:U137" si="20">I130+E130</f>
        <v>468.1856093</v>
      </c>
      <c r="V130" s="251"/>
      <c r="W130" s="258"/>
      <c r="X130" s="258"/>
      <c r="Y130" s="258"/>
      <c r="Z130" s="258"/>
      <c r="AA130" s="258"/>
      <c r="AB130" s="258"/>
      <c r="AC130" s="258"/>
      <c r="AD130" s="258"/>
      <c r="AE130" s="258"/>
      <c r="AF130" s="258"/>
      <c r="AG130" s="258"/>
      <c r="AH130" s="258"/>
      <c r="AI130" s="258"/>
      <c r="AJ130" s="258"/>
      <c r="AK130" s="258"/>
      <c r="AL130" s="258"/>
      <c r="AM130" s="258"/>
      <c r="AN130" s="258"/>
      <c r="AO130" s="258"/>
    </row>
    <row r="131" ht="15.75" customHeight="1">
      <c r="A131" s="251"/>
      <c r="B131" s="274" t="s">
        <v>779</v>
      </c>
      <c r="C131" s="275">
        <v>529.345</v>
      </c>
      <c r="D131" s="276">
        <v>423.47600000000006</v>
      </c>
      <c r="E131" s="277">
        <v>402.8091397849462</v>
      </c>
      <c r="F131" s="278">
        <v>207.92</v>
      </c>
      <c r="G131" s="279">
        <v>175.95000000000002</v>
      </c>
      <c r="H131" s="279">
        <v>141.91</v>
      </c>
      <c r="I131" s="280">
        <v>103.615</v>
      </c>
      <c r="J131" s="281">
        <v>737.265</v>
      </c>
      <c r="K131" s="282">
        <v>705.2950000000001</v>
      </c>
      <c r="L131" s="282">
        <v>671.255</v>
      </c>
      <c r="M131" s="283">
        <v>632.96</v>
      </c>
      <c r="N131" s="278">
        <v>631.3960000000001</v>
      </c>
      <c r="O131" s="279">
        <v>599.426</v>
      </c>
      <c r="P131" s="279">
        <v>565.3860000000001</v>
      </c>
      <c r="Q131" s="280">
        <v>527.091</v>
      </c>
      <c r="R131" s="284">
        <f t="shared" si="17"/>
        <v>610.7291398</v>
      </c>
      <c r="S131" s="284">
        <f t="shared" si="18"/>
        <v>578.7591398</v>
      </c>
      <c r="T131" s="284">
        <f t="shared" si="19"/>
        <v>544.7191398</v>
      </c>
      <c r="U131" s="284">
        <f t="shared" si="20"/>
        <v>506.4241398</v>
      </c>
      <c r="V131" s="251"/>
      <c r="W131" s="258"/>
      <c r="X131" s="258"/>
      <c r="Y131" s="258"/>
      <c r="Z131" s="258"/>
      <c r="AA131" s="258"/>
      <c r="AB131" s="258"/>
      <c r="AC131" s="258"/>
      <c r="AD131" s="258"/>
      <c r="AE131" s="258"/>
      <c r="AF131" s="258"/>
      <c r="AG131" s="258"/>
      <c r="AH131" s="258"/>
      <c r="AI131" s="258"/>
      <c r="AJ131" s="258"/>
      <c r="AK131" s="258"/>
      <c r="AL131" s="258"/>
      <c r="AM131" s="258"/>
      <c r="AN131" s="258"/>
      <c r="AO131" s="258"/>
    </row>
    <row r="132" ht="15.75" customHeight="1">
      <c r="A132" s="251"/>
      <c r="B132" s="274" t="s">
        <v>781</v>
      </c>
      <c r="C132" s="275">
        <v>678.845</v>
      </c>
      <c r="D132" s="276">
        <v>543.076</v>
      </c>
      <c r="E132" s="277">
        <v>512.6568100358422</v>
      </c>
      <c r="F132" s="278">
        <v>237.705</v>
      </c>
      <c r="G132" s="279">
        <v>201.25</v>
      </c>
      <c r="H132" s="279">
        <v>162.265</v>
      </c>
      <c r="I132" s="280">
        <v>118.45</v>
      </c>
      <c r="J132" s="281">
        <v>916.5500000000001</v>
      </c>
      <c r="K132" s="282">
        <v>880.095</v>
      </c>
      <c r="L132" s="282">
        <v>841.11</v>
      </c>
      <c r="M132" s="283">
        <v>797.2950000000001</v>
      </c>
      <c r="N132" s="278">
        <v>780.7810000000001</v>
      </c>
      <c r="O132" s="279">
        <v>744.326</v>
      </c>
      <c r="P132" s="279">
        <v>705.341</v>
      </c>
      <c r="Q132" s="280">
        <v>661.5260000000001</v>
      </c>
      <c r="R132" s="284">
        <f t="shared" si="17"/>
        <v>750.36181</v>
      </c>
      <c r="S132" s="284">
        <f t="shared" si="18"/>
        <v>713.90681</v>
      </c>
      <c r="T132" s="284">
        <f t="shared" si="19"/>
        <v>674.92181</v>
      </c>
      <c r="U132" s="284">
        <f t="shared" si="20"/>
        <v>631.10681</v>
      </c>
      <c r="V132" s="251"/>
      <c r="W132" s="258"/>
      <c r="X132" s="258"/>
      <c r="Y132" s="258"/>
      <c r="Z132" s="258"/>
      <c r="AA132" s="258"/>
      <c r="AB132" s="258"/>
      <c r="AC132" s="258"/>
      <c r="AD132" s="258"/>
      <c r="AE132" s="258"/>
      <c r="AF132" s="258"/>
      <c r="AG132" s="258"/>
      <c r="AH132" s="258"/>
      <c r="AI132" s="258"/>
      <c r="AJ132" s="258"/>
      <c r="AK132" s="258"/>
      <c r="AL132" s="258"/>
      <c r="AM132" s="258"/>
      <c r="AN132" s="258"/>
      <c r="AO132" s="258"/>
    </row>
    <row r="133" ht="15.75" customHeight="1">
      <c r="A133" s="251"/>
      <c r="B133" s="274" t="s">
        <v>310</v>
      </c>
      <c r="C133" s="275">
        <v>502.09</v>
      </c>
      <c r="D133" s="276">
        <v>401.672</v>
      </c>
      <c r="E133" s="277">
        <v>324.18458781362006</v>
      </c>
      <c r="F133" s="278">
        <v>142.14</v>
      </c>
      <c r="G133" s="279">
        <v>120.29</v>
      </c>
      <c r="H133" s="279">
        <v>97.05999999999999</v>
      </c>
      <c r="I133" s="280">
        <v>70.84</v>
      </c>
      <c r="J133" s="281">
        <v>644.23</v>
      </c>
      <c r="K133" s="282">
        <v>622.38</v>
      </c>
      <c r="L133" s="282">
        <v>599.15</v>
      </c>
      <c r="M133" s="283">
        <v>572.93</v>
      </c>
      <c r="N133" s="278">
        <v>543.812</v>
      </c>
      <c r="O133" s="279">
        <v>521.962</v>
      </c>
      <c r="P133" s="279">
        <v>498.732</v>
      </c>
      <c r="Q133" s="280">
        <v>472.51200000000006</v>
      </c>
      <c r="R133" s="284">
        <f t="shared" si="17"/>
        <v>466.3245878</v>
      </c>
      <c r="S133" s="284">
        <f t="shared" si="18"/>
        <v>444.4745878</v>
      </c>
      <c r="T133" s="284">
        <f t="shared" si="19"/>
        <v>421.2445878</v>
      </c>
      <c r="U133" s="284">
        <f t="shared" si="20"/>
        <v>395.0245878</v>
      </c>
      <c r="V133" s="251"/>
      <c r="W133" s="258"/>
      <c r="X133" s="258"/>
      <c r="Y133" s="258"/>
      <c r="Z133" s="258"/>
      <c r="AA133" s="258"/>
      <c r="AB133" s="258"/>
      <c r="AC133" s="258"/>
      <c r="AD133" s="258"/>
      <c r="AE133" s="258"/>
      <c r="AF133" s="258"/>
      <c r="AG133" s="258"/>
      <c r="AH133" s="258"/>
      <c r="AI133" s="258"/>
      <c r="AJ133" s="258"/>
      <c r="AK133" s="258"/>
      <c r="AL133" s="258"/>
      <c r="AM133" s="258"/>
      <c r="AN133" s="258"/>
      <c r="AO133" s="258"/>
    </row>
    <row r="134" ht="15.75" customHeight="1">
      <c r="A134" s="251"/>
      <c r="B134" s="274" t="s">
        <v>312</v>
      </c>
      <c r="C134" s="275">
        <v>532.68</v>
      </c>
      <c r="D134" s="276">
        <v>426.144</v>
      </c>
      <c r="E134" s="277">
        <v>384.4668458781362</v>
      </c>
      <c r="F134" s="278">
        <v>178.02</v>
      </c>
      <c r="G134" s="279">
        <v>150.65</v>
      </c>
      <c r="H134" s="279">
        <v>121.555</v>
      </c>
      <c r="I134" s="280">
        <v>88.665</v>
      </c>
      <c r="J134" s="281">
        <v>710.6999999999999</v>
      </c>
      <c r="K134" s="282">
        <v>683.3299999999999</v>
      </c>
      <c r="L134" s="282">
        <v>654.2349999999999</v>
      </c>
      <c r="M134" s="283">
        <v>621.3449999999999</v>
      </c>
      <c r="N134" s="278">
        <v>604.164</v>
      </c>
      <c r="O134" s="279">
        <v>576.794</v>
      </c>
      <c r="P134" s="279">
        <v>547.6990000000001</v>
      </c>
      <c r="Q134" s="280">
        <v>514.809</v>
      </c>
      <c r="R134" s="284">
        <f t="shared" si="17"/>
        <v>562.4868459</v>
      </c>
      <c r="S134" s="284">
        <f t="shared" si="18"/>
        <v>535.1168459</v>
      </c>
      <c r="T134" s="284">
        <f t="shared" si="19"/>
        <v>506.0218459</v>
      </c>
      <c r="U134" s="284">
        <f t="shared" si="20"/>
        <v>473.1318459</v>
      </c>
      <c r="V134" s="251"/>
      <c r="W134" s="258"/>
      <c r="X134" s="258"/>
      <c r="Y134" s="258"/>
      <c r="Z134" s="258"/>
      <c r="AA134" s="258"/>
      <c r="AB134" s="258"/>
      <c r="AC134" s="258"/>
      <c r="AD134" s="258"/>
      <c r="AE134" s="258"/>
      <c r="AF134" s="258"/>
      <c r="AG134" s="258"/>
      <c r="AH134" s="258"/>
      <c r="AI134" s="258"/>
      <c r="AJ134" s="258"/>
      <c r="AK134" s="258"/>
      <c r="AL134" s="258"/>
      <c r="AM134" s="258"/>
      <c r="AN134" s="258"/>
      <c r="AO134" s="258"/>
    </row>
    <row r="135" ht="15.75" customHeight="1">
      <c r="A135" s="251"/>
      <c r="B135" s="274" t="s">
        <v>314</v>
      </c>
      <c r="C135" s="275">
        <v>563.27</v>
      </c>
      <c r="D135" s="276">
        <v>450.616</v>
      </c>
      <c r="E135" s="277">
        <v>448.355734767025</v>
      </c>
      <c r="F135" s="278">
        <v>213.9</v>
      </c>
      <c r="G135" s="279">
        <v>181.01</v>
      </c>
      <c r="H135" s="279">
        <v>146.04999999999998</v>
      </c>
      <c r="I135" s="280">
        <v>106.60499999999999</v>
      </c>
      <c r="J135" s="281">
        <v>777.17</v>
      </c>
      <c r="K135" s="282">
        <v>744.28</v>
      </c>
      <c r="L135" s="282">
        <v>709.3199999999999</v>
      </c>
      <c r="M135" s="283">
        <v>669.875</v>
      </c>
      <c r="N135" s="278">
        <v>664.516</v>
      </c>
      <c r="O135" s="279">
        <v>631.626</v>
      </c>
      <c r="P135" s="279">
        <v>596.6659999999999</v>
      </c>
      <c r="Q135" s="280">
        <v>557.221</v>
      </c>
      <c r="R135" s="284">
        <f t="shared" si="17"/>
        <v>662.2557348</v>
      </c>
      <c r="S135" s="284">
        <f t="shared" si="18"/>
        <v>629.3657348</v>
      </c>
      <c r="T135" s="284">
        <f t="shared" si="19"/>
        <v>594.4057348</v>
      </c>
      <c r="U135" s="284">
        <f t="shared" si="20"/>
        <v>554.9607348</v>
      </c>
      <c r="V135" s="251"/>
      <c r="W135" s="258"/>
      <c r="X135" s="258"/>
      <c r="Y135" s="258"/>
      <c r="Z135" s="258"/>
      <c r="AA135" s="258"/>
      <c r="AB135" s="258"/>
      <c r="AC135" s="258"/>
      <c r="AD135" s="258"/>
      <c r="AE135" s="258"/>
      <c r="AF135" s="258"/>
      <c r="AG135" s="258"/>
      <c r="AH135" s="258"/>
      <c r="AI135" s="258"/>
      <c r="AJ135" s="258"/>
      <c r="AK135" s="258"/>
      <c r="AL135" s="258"/>
      <c r="AM135" s="258"/>
      <c r="AN135" s="258"/>
      <c r="AO135" s="258"/>
    </row>
    <row r="136" ht="15.75" customHeight="1">
      <c r="A136" s="251"/>
      <c r="B136" s="274" t="s">
        <v>316</v>
      </c>
      <c r="C136" s="275">
        <v>593.745</v>
      </c>
      <c r="D136" s="276">
        <v>474.99600000000004</v>
      </c>
      <c r="E136" s="277">
        <v>473.3960573476702</v>
      </c>
      <c r="F136" s="278">
        <v>249.77999999999997</v>
      </c>
      <c r="G136" s="279">
        <v>211.36999999999998</v>
      </c>
      <c r="H136" s="279">
        <v>170.545</v>
      </c>
      <c r="I136" s="280">
        <v>124.43</v>
      </c>
      <c r="J136" s="281">
        <v>843.525</v>
      </c>
      <c r="K136" s="282">
        <v>805.115</v>
      </c>
      <c r="L136" s="282">
        <v>764.29</v>
      </c>
      <c r="M136" s="283">
        <v>718.175</v>
      </c>
      <c r="N136" s="278">
        <v>724.7760000000001</v>
      </c>
      <c r="O136" s="279">
        <v>686.366</v>
      </c>
      <c r="P136" s="279">
        <v>645.541</v>
      </c>
      <c r="Q136" s="280">
        <v>599.426</v>
      </c>
      <c r="R136" s="284">
        <f t="shared" si="17"/>
        <v>723.1760573</v>
      </c>
      <c r="S136" s="284">
        <f t="shared" si="18"/>
        <v>684.7660573</v>
      </c>
      <c r="T136" s="284">
        <f t="shared" si="19"/>
        <v>643.9410573</v>
      </c>
      <c r="U136" s="284">
        <f t="shared" si="20"/>
        <v>597.8260573</v>
      </c>
      <c r="V136" s="251"/>
      <c r="W136" s="258"/>
      <c r="X136" s="258"/>
      <c r="Y136" s="258"/>
      <c r="Z136" s="258"/>
      <c r="AA136" s="258"/>
      <c r="AB136" s="258"/>
      <c r="AC136" s="258"/>
      <c r="AD136" s="258"/>
      <c r="AE136" s="258"/>
      <c r="AF136" s="258"/>
      <c r="AG136" s="258"/>
      <c r="AH136" s="258"/>
      <c r="AI136" s="258"/>
      <c r="AJ136" s="258"/>
      <c r="AK136" s="258"/>
      <c r="AL136" s="258"/>
      <c r="AM136" s="258"/>
      <c r="AN136" s="258"/>
      <c r="AO136" s="258"/>
    </row>
    <row r="137" ht="15.75" customHeight="1">
      <c r="A137" s="251"/>
      <c r="B137" s="274" t="s">
        <v>318</v>
      </c>
      <c r="C137" s="275">
        <v>769.1199999999999</v>
      </c>
      <c r="D137" s="276">
        <v>615.2959999999999</v>
      </c>
      <c r="E137" s="277">
        <v>594.681899641577</v>
      </c>
      <c r="F137" s="278">
        <v>285.66</v>
      </c>
      <c r="G137" s="279">
        <v>241.73</v>
      </c>
      <c r="H137" s="279">
        <v>194.92499999999998</v>
      </c>
      <c r="I137" s="280">
        <v>142.37</v>
      </c>
      <c r="J137" s="281">
        <v>1054.78</v>
      </c>
      <c r="K137" s="282">
        <v>1010.8499999999999</v>
      </c>
      <c r="L137" s="282">
        <v>964.0449999999998</v>
      </c>
      <c r="M137" s="283">
        <v>911.4899999999999</v>
      </c>
      <c r="N137" s="278">
        <v>900.9559999999999</v>
      </c>
      <c r="O137" s="279">
        <v>857.026</v>
      </c>
      <c r="P137" s="279">
        <v>810.2209999999999</v>
      </c>
      <c r="Q137" s="280">
        <v>757.6659999999999</v>
      </c>
      <c r="R137" s="284">
        <f t="shared" si="17"/>
        <v>880.3418996</v>
      </c>
      <c r="S137" s="284">
        <f t="shared" si="18"/>
        <v>836.4118996</v>
      </c>
      <c r="T137" s="284">
        <f t="shared" si="19"/>
        <v>789.6068996</v>
      </c>
      <c r="U137" s="284">
        <f t="shared" si="20"/>
        <v>737.0518996</v>
      </c>
      <c r="V137" s="251"/>
      <c r="W137" s="258"/>
      <c r="X137" s="258"/>
      <c r="Y137" s="258"/>
      <c r="Z137" s="258"/>
      <c r="AA137" s="258"/>
      <c r="AB137" s="258"/>
      <c r="AC137" s="258"/>
      <c r="AD137" s="258"/>
      <c r="AE137" s="258"/>
      <c r="AF137" s="258"/>
      <c r="AG137" s="258"/>
      <c r="AH137" s="258"/>
      <c r="AI137" s="258"/>
      <c r="AJ137" s="258"/>
      <c r="AK137" s="258"/>
      <c r="AL137" s="258"/>
      <c r="AM137" s="258"/>
      <c r="AN137" s="258"/>
      <c r="AO137" s="258"/>
    </row>
    <row r="138" ht="15.75" customHeight="1">
      <c r="A138" s="251"/>
      <c r="B138" s="274" t="s">
        <v>789</v>
      </c>
      <c r="C138" s="275">
        <v>556.485</v>
      </c>
      <c r="D138" s="276">
        <v>445.18800000000005</v>
      </c>
      <c r="E138" s="277" t="s">
        <v>532</v>
      </c>
      <c r="F138" s="278">
        <v>118.795</v>
      </c>
      <c r="G138" s="279">
        <v>100.51</v>
      </c>
      <c r="H138" s="279">
        <v>81.075</v>
      </c>
      <c r="I138" s="280">
        <v>59.225</v>
      </c>
      <c r="J138" s="281">
        <v>675.28</v>
      </c>
      <c r="K138" s="282">
        <v>656.995</v>
      </c>
      <c r="L138" s="282">
        <v>637.5600000000001</v>
      </c>
      <c r="M138" s="283">
        <v>615.71</v>
      </c>
      <c r="N138" s="278">
        <v>563.9830000000001</v>
      </c>
      <c r="O138" s="279">
        <v>545.6980000000001</v>
      </c>
      <c r="P138" s="279">
        <v>526.263</v>
      </c>
      <c r="Q138" s="280">
        <v>504.41300000000007</v>
      </c>
      <c r="R138" s="284" t="s">
        <v>532</v>
      </c>
      <c r="S138" s="284" t="s">
        <v>532</v>
      </c>
      <c r="T138" s="284" t="s">
        <v>532</v>
      </c>
      <c r="U138" s="284" t="s">
        <v>532</v>
      </c>
      <c r="V138" s="251"/>
      <c r="W138" s="258"/>
      <c r="X138" s="258"/>
      <c r="Y138" s="258"/>
      <c r="Z138" s="258"/>
      <c r="AA138" s="258"/>
      <c r="AB138" s="258"/>
      <c r="AC138" s="258"/>
      <c r="AD138" s="258"/>
      <c r="AE138" s="258"/>
      <c r="AF138" s="258"/>
      <c r="AG138" s="258"/>
      <c r="AH138" s="258"/>
      <c r="AI138" s="258"/>
      <c r="AJ138" s="258"/>
      <c r="AK138" s="258"/>
      <c r="AL138" s="258"/>
      <c r="AM138" s="258"/>
      <c r="AN138" s="258"/>
      <c r="AO138" s="258"/>
    </row>
    <row r="139" ht="15.75" customHeight="1">
      <c r="A139" s="251"/>
      <c r="B139" s="274" t="s">
        <v>791</v>
      </c>
      <c r="C139" s="275">
        <v>601.4499999999999</v>
      </c>
      <c r="D139" s="276">
        <v>481.15999999999997</v>
      </c>
      <c r="E139" s="277" t="s">
        <v>532</v>
      </c>
      <c r="F139" s="278">
        <v>148.695</v>
      </c>
      <c r="G139" s="279">
        <v>125.925</v>
      </c>
      <c r="H139" s="279">
        <v>101.545</v>
      </c>
      <c r="I139" s="280">
        <v>74.06</v>
      </c>
      <c r="J139" s="281">
        <v>750.145</v>
      </c>
      <c r="K139" s="282">
        <v>727.3749999999999</v>
      </c>
      <c r="L139" s="282">
        <v>702.9949999999999</v>
      </c>
      <c r="M139" s="283">
        <v>675.51</v>
      </c>
      <c r="N139" s="278">
        <v>629.855</v>
      </c>
      <c r="O139" s="279">
        <v>607.0849999999999</v>
      </c>
      <c r="P139" s="279">
        <v>582.7049999999999</v>
      </c>
      <c r="Q139" s="280">
        <v>555.22</v>
      </c>
      <c r="R139" s="284" t="s">
        <v>532</v>
      </c>
      <c r="S139" s="284" t="s">
        <v>532</v>
      </c>
      <c r="T139" s="284" t="s">
        <v>532</v>
      </c>
      <c r="U139" s="284" t="s">
        <v>532</v>
      </c>
      <c r="V139" s="251"/>
      <c r="W139" s="258"/>
      <c r="X139" s="258"/>
      <c r="Y139" s="258"/>
      <c r="Z139" s="258"/>
      <c r="AA139" s="258"/>
      <c r="AB139" s="258"/>
      <c r="AC139" s="258"/>
      <c r="AD139" s="258"/>
      <c r="AE139" s="258"/>
      <c r="AF139" s="258"/>
      <c r="AG139" s="258"/>
      <c r="AH139" s="258"/>
      <c r="AI139" s="258"/>
      <c r="AJ139" s="258"/>
      <c r="AK139" s="258"/>
      <c r="AL139" s="258"/>
      <c r="AM139" s="258"/>
      <c r="AN139" s="258"/>
      <c r="AO139" s="258"/>
    </row>
    <row r="140" ht="15.75" customHeight="1">
      <c r="A140" s="251"/>
      <c r="B140" s="274" t="s">
        <v>793</v>
      </c>
      <c r="C140" s="275">
        <v>662.86</v>
      </c>
      <c r="D140" s="276">
        <v>530.288</v>
      </c>
      <c r="E140" s="277" t="s">
        <v>532</v>
      </c>
      <c r="F140" s="278">
        <v>178.70999999999998</v>
      </c>
      <c r="G140" s="279">
        <v>151.225</v>
      </c>
      <c r="H140" s="279">
        <v>122.01499999999999</v>
      </c>
      <c r="I140" s="280">
        <v>89.01</v>
      </c>
      <c r="J140" s="281">
        <v>841.5699999999999</v>
      </c>
      <c r="K140" s="282">
        <v>814.085</v>
      </c>
      <c r="L140" s="282">
        <v>784.875</v>
      </c>
      <c r="M140" s="283">
        <v>751.87</v>
      </c>
      <c r="N140" s="278">
        <v>708.998</v>
      </c>
      <c r="O140" s="279">
        <v>681.513</v>
      </c>
      <c r="P140" s="279">
        <v>652.303</v>
      </c>
      <c r="Q140" s="280">
        <v>619.298</v>
      </c>
      <c r="R140" s="284" t="s">
        <v>532</v>
      </c>
      <c r="S140" s="284" t="s">
        <v>532</v>
      </c>
      <c r="T140" s="284" t="s">
        <v>532</v>
      </c>
      <c r="U140" s="284" t="s">
        <v>532</v>
      </c>
      <c r="V140" s="251"/>
      <c r="W140" s="258"/>
      <c r="X140" s="258"/>
      <c r="Y140" s="258"/>
      <c r="Z140" s="258"/>
      <c r="AA140" s="258"/>
      <c r="AB140" s="258"/>
      <c r="AC140" s="258"/>
      <c r="AD140" s="258"/>
      <c r="AE140" s="258"/>
      <c r="AF140" s="258"/>
      <c r="AG140" s="258"/>
      <c r="AH140" s="258"/>
      <c r="AI140" s="258"/>
      <c r="AJ140" s="258"/>
      <c r="AK140" s="258"/>
      <c r="AL140" s="258"/>
      <c r="AM140" s="258"/>
      <c r="AN140" s="258"/>
      <c r="AO140" s="258"/>
    </row>
    <row r="141" ht="15.75" customHeight="1">
      <c r="A141" s="251"/>
      <c r="B141" s="274" t="s">
        <v>795</v>
      </c>
      <c r="C141" s="275">
        <v>680.57</v>
      </c>
      <c r="D141" s="276">
        <v>544.456</v>
      </c>
      <c r="E141" s="277" t="s">
        <v>532</v>
      </c>
      <c r="F141" s="278">
        <v>208.725</v>
      </c>
      <c r="G141" s="279">
        <v>176.64</v>
      </c>
      <c r="H141" s="279">
        <v>142.485</v>
      </c>
      <c r="I141" s="280">
        <v>103.96</v>
      </c>
      <c r="J141" s="281">
        <v>889.2950000000001</v>
      </c>
      <c r="K141" s="282">
        <v>857.21</v>
      </c>
      <c r="L141" s="282">
        <v>823.0550000000001</v>
      </c>
      <c r="M141" s="283">
        <v>784.5300000000001</v>
      </c>
      <c r="N141" s="278">
        <v>753.181</v>
      </c>
      <c r="O141" s="279">
        <v>721.096</v>
      </c>
      <c r="P141" s="279">
        <v>686.941</v>
      </c>
      <c r="Q141" s="280">
        <v>648.416</v>
      </c>
      <c r="R141" s="284" t="s">
        <v>532</v>
      </c>
      <c r="S141" s="284" t="s">
        <v>532</v>
      </c>
      <c r="T141" s="284" t="s">
        <v>532</v>
      </c>
      <c r="U141" s="284" t="s">
        <v>532</v>
      </c>
      <c r="V141" s="251"/>
      <c r="W141" s="258"/>
      <c r="X141" s="258"/>
      <c r="Y141" s="258"/>
      <c r="Z141" s="258"/>
      <c r="AA141" s="258"/>
      <c r="AB141" s="258"/>
      <c r="AC141" s="258"/>
      <c r="AD141" s="258"/>
      <c r="AE141" s="258"/>
      <c r="AF141" s="258"/>
      <c r="AG141" s="258"/>
      <c r="AH141" s="258"/>
      <c r="AI141" s="258"/>
      <c r="AJ141" s="258"/>
      <c r="AK141" s="258"/>
      <c r="AL141" s="258"/>
      <c r="AM141" s="258"/>
      <c r="AN141" s="258"/>
      <c r="AO141" s="258"/>
    </row>
    <row r="142" ht="15.75" customHeight="1">
      <c r="A142" s="251"/>
      <c r="B142" s="274" t="s">
        <v>797</v>
      </c>
      <c r="C142" s="275">
        <v>594.435</v>
      </c>
      <c r="D142" s="276">
        <v>475.548</v>
      </c>
      <c r="E142" s="277" t="s">
        <v>532</v>
      </c>
      <c r="F142" s="278">
        <v>142.6</v>
      </c>
      <c r="G142" s="279">
        <v>120.635</v>
      </c>
      <c r="H142" s="279">
        <v>97.29</v>
      </c>
      <c r="I142" s="280">
        <v>71.07</v>
      </c>
      <c r="J142" s="281">
        <v>737.035</v>
      </c>
      <c r="K142" s="282">
        <v>715.0699999999999</v>
      </c>
      <c r="L142" s="282">
        <v>691.7249999999999</v>
      </c>
      <c r="M142" s="283">
        <v>665.5049999999999</v>
      </c>
      <c r="N142" s="278">
        <v>618.148</v>
      </c>
      <c r="O142" s="279">
        <v>596.183</v>
      </c>
      <c r="P142" s="279">
        <v>572.838</v>
      </c>
      <c r="Q142" s="280">
        <v>546.6179999999999</v>
      </c>
      <c r="R142" s="284" t="s">
        <v>532</v>
      </c>
      <c r="S142" s="284" t="s">
        <v>532</v>
      </c>
      <c r="T142" s="284" t="s">
        <v>532</v>
      </c>
      <c r="U142" s="284" t="s">
        <v>532</v>
      </c>
      <c r="V142" s="251"/>
      <c r="W142" s="258"/>
      <c r="X142" s="258"/>
      <c r="Y142" s="258"/>
      <c r="Z142" s="258"/>
      <c r="AA142" s="258"/>
      <c r="AB142" s="258"/>
      <c r="AC142" s="258"/>
      <c r="AD142" s="258"/>
      <c r="AE142" s="258"/>
      <c r="AF142" s="258"/>
      <c r="AG142" s="258"/>
      <c r="AH142" s="258"/>
      <c r="AI142" s="258"/>
      <c r="AJ142" s="258"/>
      <c r="AK142" s="258"/>
      <c r="AL142" s="258"/>
      <c r="AM142" s="258"/>
      <c r="AN142" s="258"/>
      <c r="AO142" s="258"/>
    </row>
    <row r="143" ht="15.75" customHeight="1">
      <c r="A143" s="251"/>
      <c r="B143" s="274" t="s">
        <v>799</v>
      </c>
      <c r="C143" s="275">
        <v>663.32</v>
      </c>
      <c r="D143" s="276">
        <v>530.6560000000001</v>
      </c>
      <c r="E143" s="277" t="s">
        <v>532</v>
      </c>
      <c r="F143" s="278">
        <v>178.595</v>
      </c>
      <c r="G143" s="279">
        <v>151.11</v>
      </c>
      <c r="H143" s="279">
        <v>121.89999999999999</v>
      </c>
      <c r="I143" s="280">
        <v>89.01</v>
      </c>
      <c r="J143" s="281">
        <v>841.9150000000001</v>
      </c>
      <c r="K143" s="282">
        <v>814.4300000000001</v>
      </c>
      <c r="L143" s="282">
        <v>785.22</v>
      </c>
      <c r="M143" s="283">
        <v>752.33</v>
      </c>
      <c r="N143" s="278">
        <v>709.2510000000001</v>
      </c>
      <c r="O143" s="279">
        <v>681.7660000000001</v>
      </c>
      <c r="P143" s="279">
        <v>652.556</v>
      </c>
      <c r="Q143" s="280">
        <v>619.666</v>
      </c>
      <c r="R143" s="284" t="s">
        <v>532</v>
      </c>
      <c r="S143" s="284" t="s">
        <v>532</v>
      </c>
      <c r="T143" s="284" t="s">
        <v>532</v>
      </c>
      <c r="U143" s="284" t="s">
        <v>532</v>
      </c>
      <c r="V143" s="251"/>
      <c r="W143" s="258"/>
      <c r="X143" s="258"/>
      <c r="Y143" s="258"/>
      <c r="Z143" s="258"/>
      <c r="AA143" s="258"/>
      <c r="AB143" s="258"/>
      <c r="AC143" s="258"/>
      <c r="AD143" s="258"/>
      <c r="AE143" s="258"/>
      <c r="AF143" s="258"/>
      <c r="AG143" s="258"/>
      <c r="AH143" s="258"/>
      <c r="AI143" s="258"/>
      <c r="AJ143" s="258"/>
      <c r="AK143" s="258"/>
      <c r="AL143" s="258"/>
      <c r="AM143" s="258"/>
      <c r="AN143" s="258"/>
      <c r="AO143" s="258"/>
    </row>
    <row r="144" ht="15.75" customHeight="1">
      <c r="A144" s="251"/>
      <c r="B144" s="274" t="s">
        <v>801</v>
      </c>
      <c r="C144" s="275">
        <v>702.19</v>
      </c>
      <c r="D144" s="276">
        <v>561.7520000000001</v>
      </c>
      <c r="E144" s="277" t="s">
        <v>532</v>
      </c>
      <c r="F144" s="278">
        <v>214.59</v>
      </c>
      <c r="G144" s="279">
        <v>181.58499999999998</v>
      </c>
      <c r="H144" s="279">
        <v>146.51</v>
      </c>
      <c r="I144" s="280">
        <v>106.95</v>
      </c>
      <c r="J144" s="281">
        <v>916.7800000000001</v>
      </c>
      <c r="K144" s="282">
        <v>883.7750000000001</v>
      </c>
      <c r="L144" s="282">
        <v>848.7</v>
      </c>
      <c r="M144" s="283">
        <v>809.1400000000001</v>
      </c>
      <c r="N144" s="278">
        <v>776.3420000000001</v>
      </c>
      <c r="O144" s="279">
        <v>743.337</v>
      </c>
      <c r="P144" s="279">
        <v>708.2620000000001</v>
      </c>
      <c r="Q144" s="280">
        <v>668.7020000000001</v>
      </c>
      <c r="R144" s="284" t="s">
        <v>532</v>
      </c>
      <c r="S144" s="284" t="s">
        <v>532</v>
      </c>
      <c r="T144" s="284" t="s">
        <v>532</v>
      </c>
      <c r="U144" s="284" t="s">
        <v>532</v>
      </c>
      <c r="V144" s="251"/>
      <c r="W144" s="258"/>
      <c r="X144" s="258"/>
      <c r="Y144" s="258"/>
      <c r="Z144" s="258"/>
      <c r="AA144" s="258"/>
      <c r="AB144" s="258"/>
      <c r="AC144" s="258"/>
      <c r="AD144" s="258"/>
      <c r="AE144" s="258"/>
      <c r="AF144" s="258"/>
      <c r="AG144" s="258"/>
      <c r="AH144" s="258"/>
      <c r="AI144" s="258"/>
      <c r="AJ144" s="258"/>
      <c r="AK144" s="258"/>
      <c r="AL144" s="258"/>
      <c r="AM144" s="258"/>
      <c r="AN144" s="258"/>
      <c r="AO144" s="258"/>
    </row>
    <row r="145" ht="15.75" customHeight="1">
      <c r="A145" s="251"/>
      <c r="B145" s="274" t="s">
        <v>803</v>
      </c>
      <c r="C145" s="275">
        <v>752.33</v>
      </c>
      <c r="D145" s="276">
        <v>601.864</v>
      </c>
      <c r="E145" s="277" t="s">
        <v>532</v>
      </c>
      <c r="F145" s="278">
        <v>250.58499999999998</v>
      </c>
      <c r="G145" s="279">
        <v>212.06</v>
      </c>
      <c r="H145" s="279">
        <v>171.005</v>
      </c>
      <c r="I145" s="280">
        <v>124.88999999999999</v>
      </c>
      <c r="J145" s="281">
        <v>1002.915</v>
      </c>
      <c r="K145" s="282">
        <v>964.3900000000001</v>
      </c>
      <c r="L145" s="282">
        <v>923.335</v>
      </c>
      <c r="M145" s="283">
        <v>877.22</v>
      </c>
      <c r="N145" s="278">
        <v>852.4490000000001</v>
      </c>
      <c r="O145" s="279">
        <v>813.924</v>
      </c>
      <c r="P145" s="279">
        <v>772.869</v>
      </c>
      <c r="Q145" s="280">
        <v>726.754</v>
      </c>
      <c r="R145" s="284" t="s">
        <v>532</v>
      </c>
      <c r="S145" s="284" t="s">
        <v>532</v>
      </c>
      <c r="T145" s="284" t="s">
        <v>532</v>
      </c>
      <c r="U145" s="284" t="s">
        <v>532</v>
      </c>
      <c r="V145" s="251"/>
      <c r="W145" s="258"/>
      <c r="X145" s="258"/>
      <c r="Y145" s="258"/>
      <c r="Z145" s="258"/>
      <c r="AA145" s="258"/>
      <c r="AB145" s="258"/>
      <c r="AC145" s="258"/>
      <c r="AD145" s="258"/>
      <c r="AE145" s="258"/>
      <c r="AF145" s="258"/>
      <c r="AG145" s="258"/>
      <c r="AH145" s="258"/>
      <c r="AI145" s="258"/>
      <c r="AJ145" s="258"/>
      <c r="AK145" s="258"/>
      <c r="AL145" s="258"/>
      <c r="AM145" s="258"/>
      <c r="AN145" s="258"/>
      <c r="AO145" s="258"/>
    </row>
    <row r="146" ht="15.75" customHeight="1">
      <c r="A146" s="251"/>
      <c r="B146" s="274" t="s">
        <v>753</v>
      </c>
      <c r="C146" s="275">
        <v>2046.77</v>
      </c>
      <c r="D146" s="276">
        <v>1637.4160000000002</v>
      </c>
      <c r="E146" s="277" t="s">
        <v>532</v>
      </c>
      <c r="F146" s="278">
        <v>237.705</v>
      </c>
      <c r="G146" s="279">
        <v>201.25</v>
      </c>
      <c r="H146" s="279">
        <v>162.265</v>
      </c>
      <c r="I146" s="280">
        <v>118.45</v>
      </c>
      <c r="J146" s="281">
        <v>2284.475</v>
      </c>
      <c r="K146" s="282">
        <v>2248.02</v>
      </c>
      <c r="L146" s="282">
        <v>2209.035</v>
      </c>
      <c r="M146" s="283">
        <v>2165.22</v>
      </c>
      <c r="N146" s="278">
        <v>1875.121</v>
      </c>
      <c r="O146" s="279">
        <v>1838.6660000000002</v>
      </c>
      <c r="P146" s="279">
        <v>1799.681</v>
      </c>
      <c r="Q146" s="280">
        <v>1755.8660000000002</v>
      </c>
      <c r="R146" s="284" t="s">
        <v>532</v>
      </c>
      <c r="S146" s="284" t="s">
        <v>532</v>
      </c>
      <c r="T146" s="284" t="s">
        <v>532</v>
      </c>
      <c r="U146" s="284" t="s">
        <v>532</v>
      </c>
      <c r="V146" s="251"/>
      <c r="W146" s="258"/>
      <c r="X146" s="258"/>
      <c r="Y146" s="258"/>
      <c r="Z146" s="258"/>
      <c r="AA146" s="258"/>
      <c r="AB146" s="258"/>
      <c r="AC146" s="258"/>
      <c r="AD146" s="258"/>
      <c r="AE146" s="258"/>
      <c r="AF146" s="258"/>
      <c r="AG146" s="258"/>
      <c r="AH146" s="258"/>
      <c r="AI146" s="258"/>
      <c r="AJ146" s="258"/>
      <c r="AK146" s="258"/>
      <c r="AL146" s="258"/>
      <c r="AM146" s="258"/>
      <c r="AN146" s="258"/>
      <c r="AO146" s="258"/>
    </row>
    <row r="147" ht="15.75" customHeight="1">
      <c r="A147" s="251"/>
      <c r="B147" s="274" t="s">
        <v>755</v>
      </c>
      <c r="C147" s="275">
        <v>2073.91</v>
      </c>
      <c r="D147" s="276">
        <v>1659.128</v>
      </c>
      <c r="E147" s="277" t="s">
        <v>532</v>
      </c>
      <c r="F147" s="278">
        <v>267.605</v>
      </c>
      <c r="G147" s="279">
        <v>226.435</v>
      </c>
      <c r="H147" s="279">
        <v>182.62</v>
      </c>
      <c r="I147" s="280">
        <v>133.285</v>
      </c>
      <c r="J147" s="281">
        <v>2341.515</v>
      </c>
      <c r="K147" s="282">
        <v>2300.345</v>
      </c>
      <c r="L147" s="282">
        <v>2256.5299999999997</v>
      </c>
      <c r="M147" s="283">
        <v>2207.1949999999997</v>
      </c>
      <c r="N147" s="278">
        <v>1926.733</v>
      </c>
      <c r="O147" s="279">
        <v>1885.5629999999999</v>
      </c>
      <c r="P147" s="279">
        <v>1841.748</v>
      </c>
      <c r="Q147" s="280">
        <v>1792.413</v>
      </c>
      <c r="R147" s="284" t="s">
        <v>532</v>
      </c>
      <c r="S147" s="284" t="s">
        <v>532</v>
      </c>
      <c r="T147" s="284" t="s">
        <v>532</v>
      </c>
      <c r="U147" s="284" t="s">
        <v>532</v>
      </c>
      <c r="V147" s="251"/>
      <c r="W147" s="258"/>
      <c r="X147" s="258"/>
      <c r="Y147" s="258"/>
      <c r="Z147" s="258"/>
      <c r="AA147" s="258"/>
      <c r="AB147" s="258"/>
      <c r="AC147" s="258"/>
      <c r="AD147" s="258"/>
      <c r="AE147" s="258"/>
      <c r="AF147" s="258"/>
      <c r="AG147" s="258"/>
      <c r="AH147" s="258"/>
      <c r="AI147" s="258"/>
      <c r="AJ147" s="258"/>
      <c r="AK147" s="258"/>
      <c r="AL147" s="258"/>
      <c r="AM147" s="258"/>
      <c r="AN147" s="258"/>
      <c r="AO147" s="258"/>
    </row>
    <row r="148" ht="15.75" customHeight="1">
      <c r="A148" s="251"/>
      <c r="B148" s="274" t="s">
        <v>757</v>
      </c>
      <c r="C148" s="275">
        <v>2100.935</v>
      </c>
      <c r="D148" s="276">
        <v>1680.748</v>
      </c>
      <c r="E148" s="277" t="s">
        <v>532</v>
      </c>
      <c r="F148" s="278">
        <v>297.505</v>
      </c>
      <c r="G148" s="279">
        <v>251.735</v>
      </c>
      <c r="H148" s="279">
        <v>203.09</v>
      </c>
      <c r="I148" s="280">
        <v>148.235</v>
      </c>
      <c r="J148" s="281">
        <v>2398.44</v>
      </c>
      <c r="K148" s="282">
        <v>2352.67</v>
      </c>
      <c r="L148" s="282">
        <v>2304.025</v>
      </c>
      <c r="M148" s="283">
        <v>2249.17</v>
      </c>
      <c r="N148" s="278">
        <v>1978.2530000000002</v>
      </c>
      <c r="O148" s="279">
        <v>1932.4830000000002</v>
      </c>
      <c r="P148" s="279">
        <v>1883.838</v>
      </c>
      <c r="Q148" s="280">
        <v>1828.9830000000002</v>
      </c>
      <c r="R148" s="284" t="s">
        <v>532</v>
      </c>
      <c r="S148" s="284" t="s">
        <v>532</v>
      </c>
      <c r="T148" s="284" t="s">
        <v>532</v>
      </c>
      <c r="U148" s="284" t="s">
        <v>532</v>
      </c>
      <c r="V148" s="251"/>
      <c r="W148" s="258"/>
      <c r="X148" s="258"/>
      <c r="Y148" s="258"/>
      <c r="Z148" s="258"/>
      <c r="AA148" s="258"/>
      <c r="AB148" s="258"/>
      <c r="AC148" s="258"/>
      <c r="AD148" s="258"/>
      <c r="AE148" s="258"/>
      <c r="AF148" s="258"/>
      <c r="AG148" s="258"/>
      <c r="AH148" s="258"/>
      <c r="AI148" s="258"/>
      <c r="AJ148" s="258"/>
      <c r="AK148" s="258"/>
      <c r="AL148" s="258"/>
      <c r="AM148" s="258"/>
      <c r="AN148" s="258"/>
      <c r="AO148" s="258"/>
    </row>
    <row r="149" ht="15.75" customHeight="1">
      <c r="A149" s="251"/>
      <c r="B149" s="274" t="s">
        <v>939</v>
      </c>
      <c r="C149" s="275">
        <v>2128.19</v>
      </c>
      <c r="D149" s="276">
        <v>1724.1720000000003</v>
      </c>
      <c r="E149" s="277" t="s">
        <v>532</v>
      </c>
      <c r="F149" s="278">
        <v>327.29</v>
      </c>
      <c r="G149" s="279">
        <v>277.035</v>
      </c>
      <c r="H149" s="279">
        <v>223.445</v>
      </c>
      <c r="I149" s="280">
        <v>163.07</v>
      </c>
      <c r="J149" s="281">
        <v>2455.48</v>
      </c>
      <c r="K149" s="282">
        <v>2405.225</v>
      </c>
      <c r="L149" s="282">
        <v>2351.635</v>
      </c>
      <c r="M149" s="283">
        <v>2291.26</v>
      </c>
      <c r="N149" s="278">
        <v>2051.4620000000004</v>
      </c>
      <c r="O149" s="279">
        <v>2001.2070000000003</v>
      </c>
      <c r="P149" s="279">
        <v>1947.6170000000002</v>
      </c>
      <c r="Q149" s="280">
        <v>1887.2420000000002</v>
      </c>
      <c r="R149" s="284" t="s">
        <v>532</v>
      </c>
      <c r="S149" s="284" t="s">
        <v>532</v>
      </c>
      <c r="T149" s="284" t="s">
        <v>532</v>
      </c>
      <c r="U149" s="284" t="s">
        <v>532</v>
      </c>
      <c r="V149" s="251"/>
      <c r="W149" s="258"/>
      <c r="X149" s="258"/>
      <c r="Y149" s="258"/>
      <c r="Z149" s="258"/>
      <c r="AA149" s="258"/>
      <c r="AB149" s="258"/>
      <c r="AC149" s="258"/>
      <c r="AD149" s="258"/>
      <c r="AE149" s="258"/>
      <c r="AF149" s="258"/>
      <c r="AG149" s="258"/>
      <c r="AH149" s="258"/>
      <c r="AI149" s="258"/>
      <c r="AJ149" s="258"/>
      <c r="AK149" s="258"/>
      <c r="AL149" s="258"/>
      <c r="AM149" s="258"/>
      <c r="AN149" s="258"/>
      <c r="AO149" s="258"/>
    </row>
    <row r="150" ht="15.75" customHeight="1">
      <c r="A150" s="251"/>
      <c r="B150" s="274" t="s">
        <v>759</v>
      </c>
      <c r="C150" s="275">
        <v>2155.215</v>
      </c>
      <c r="D150" s="276">
        <v>1724.1720000000003</v>
      </c>
      <c r="E150" s="277" t="s">
        <v>532</v>
      </c>
      <c r="F150" s="278">
        <v>357.19</v>
      </c>
      <c r="G150" s="279">
        <v>302.335</v>
      </c>
      <c r="H150" s="279">
        <v>243.79999999999998</v>
      </c>
      <c r="I150" s="280">
        <v>178.02</v>
      </c>
      <c r="J150" s="281">
        <v>2512.405</v>
      </c>
      <c r="K150" s="282">
        <v>2457.55</v>
      </c>
      <c r="L150" s="282">
        <v>2399.0150000000003</v>
      </c>
      <c r="M150" s="283">
        <v>2333.235</v>
      </c>
      <c r="N150" s="278">
        <v>2081.362</v>
      </c>
      <c r="O150" s="279">
        <v>2026.5070000000003</v>
      </c>
      <c r="P150" s="279">
        <v>1967.9720000000002</v>
      </c>
      <c r="Q150" s="280">
        <v>1902.1920000000002</v>
      </c>
      <c r="R150" s="284" t="s">
        <v>532</v>
      </c>
      <c r="S150" s="284" t="s">
        <v>532</v>
      </c>
      <c r="T150" s="284" t="s">
        <v>532</v>
      </c>
      <c r="U150" s="284" t="s">
        <v>532</v>
      </c>
      <c r="V150" s="251"/>
      <c r="W150" s="258"/>
      <c r="X150" s="258"/>
      <c r="Y150" s="258"/>
      <c r="Z150" s="258"/>
      <c r="AA150" s="258"/>
      <c r="AB150" s="258"/>
      <c r="AC150" s="258"/>
      <c r="AD150" s="258"/>
      <c r="AE150" s="258"/>
      <c r="AF150" s="258"/>
      <c r="AG150" s="258"/>
      <c r="AH150" s="258"/>
      <c r="AI150" s="258"/>
      <c r="AJ150" s="258"/>
      <c r="AK150" s="258"/>
      <c r="AL150" s="258"/>
      <c r="AM150" s="258"/>
      <c r="AN150" s="258"/>
      <c r="AO150" s="258"/>
    </row>
    <row r="151" ht="15.75" customHeight="1">
      <c r="A151" s="251"/>
      <c r="B151" s="274" t="s">
        <v>437</v>
      </c>
      <c r="C151" s="275">
        <v>150.19</v>
      </c>
      <c r="D151" s="276">
        <v>150.19</v>
      </c>
      <c r="E151" s="277">
        <v>150.19</v>
      </c>
      <c r="F151" s="278">
        <v>0.0</v>
      </c>
      <c r="G151" s="279">
        <v>0.0</v>
      </c>
      <c r="H151" s="279">
        <v>0.0</v>
      </c>
      <c r="I151" s="280">
        <v>0.0</v>
      </c>
      <c r="J151" s="281">
        <v>150.19</v>
      </c>
      <c r="K151" s="282">
        <v>150.19</v>
      </c>
      <c r="L151" s="282">
        <v>150.19</v>
      </c>
      <c r="M151" s="283">
        <v>150.19</v>
      </c>
      <c r="N151" s="278">
        <v>150.19</v>
      </c>
      <c r="O151" s="279">
        <v>150.19</v>
      </c>
      <c r="P151" s="279">
        <v>150.19</v>
      </c>
      <c r="Q151" s="280">
        <v>150.19</v>
      </c>
      <c r="R151" s="284">
        <f t="shared" ref="R151:R158" si="21">F151+E151</f>
        <v>150.19</v>
      </c>
      <c r="S151" s="284">
        <f t="shared" ref="S151:S158" si="22">G151+E151</f>
        <v>150.19</v>
      </c>
      <c r="T151" s="284">
        <f t="shared" ref="T151:T158" si="23">H151+E151</f>
        <v>150.19</v>
      </c>
      <c r="U151" s="284">
        <f t="shared" ref="U151:U158" si="24">I151+E151</f>
        <v>150.19</v>
      </c>
      <c r="V151" s="251"/>
      <c r="W151" s="258"/>
      <c r="X151" s="258"/>
      <c r="Y151" s="258"/>
      <c r="Z151" s="258"/>
      <c r="AA151" s="258"/>
      <c r="AB151" s="258"/>
      <c r="AC151" s="258"/>
      <c r="AD151" s="258"/>
      <c r="AE151" s="258"/>
      <c r="AF151" s="258"/>
      <c r="AG151" s="258"/>
      <c r="AH151" s="258"/>
      <c r="AI151" s="258"/>
      <c r="AJ151" s="258"/>
      <c r="AK151" s="258"/>
      <c r="AL151" s="258"/>
      <c r="AM151" s="258"/>
      <c r="AN151" s="258"/>
      <c r="AO151" s="258"/>
    </row>
    <row r="152" ht="15.75" customHeight="1">
      <c r="A152" s="251"/>
      <c r="B152" s="274" t="s">
        <v>439</v>
      </c>
      <c r="C152" s="275">
        <v>161.0</v>
      </c>
      <c r="D152" s="276">
        <v>161.0</v>
      </c>
      <c r="E152" s="277">
        <v>161.0</v>
      </c>
      <c r="F152" s="278">
        <v>0.0</v>
      </c>
      <c r="G152" s="279">
        <v>0.0</v>
      </c>
      <c r="H152" s="279">
        <v>0.0</v>
      </c>
      <c r="I152" s="280">
        <v>0.0</v>
      </c>
      <c r="J152" s="281">
        <v>161.0</v>
      </c>
      <c r="K152" s="282">
        <v>161.0</v>
      </c>
      <c r="L152" s="282">
        <v>161.0</v>
      </c>
      <c r="M152" s="283">
        <v>161.0</v>
      </c>
      <c r="N152" s="278">
        <v>161.0</v>
      </c>
      <c r="O152" s="279">
        <v>161.0</v>
      </c>
      <c r="P152" s="279">
        <v>161.0</v>
      </c>
      <c r="Q152" s="280">
        <v>161.0</v>
      </c>
      <c r="R152" s="284">
        <f t="shared" si="21"/>
        <v>161</v>
      </c>
      <c r="S152" s="284">
        <f t="shared" si="22"/>
        <v>161</v>
      </c>
      <c r="T152" s="284">
        <f t="shared" si="23"/>
        <v>161</v>
      </c>
      <c r="U152" s="284">
        <f t="shared" si="24"/>
        <v>161</v>
      </c>
      <c r="V152" s="251"/>
      <c r="W152" s="258"/>
      <c r="X152" s="258"/>
      <c r="Y152" s="258"/>
      <c r="Z152" s="258"/>
      <c r="AA152" s="258"/>
      <c r="AB152" s="258"/>
      <c r="AC152" s="258"/>
      <c r="AD152" s="258"/>
      <c r="AE152" s="258"/>
      <c r="AF152" s="258"/>
      <c r="AG152" s="258"/>
      <c r="AH152" s="258"/>
      <c r="AI152" s="258"/>
      <c r="AJ152" s="258"/>
      <c r="AK152" s="258"/>
      <c r="AL152" s="258"/>
      <c r="AM152" s="258"/>
      <c r="AN152" s="258"/>
      <c r="AO152" s="258"/>
    </row>
    <row r="153" ht="15.75" customHeight="1">
      <c r="A153" s="251"/>
      <c r="B153" s="274" t="s">
        <v>441</v>
      </c>
      <c r="C153" s="275">
        <v>171.695</v>
      </c>
      <c r="D153" s="276">
        <v>171.695</v>
      </c>
      <c r="E153" s="277">
        <v>171.695</v>
      </c>
      <c r="F153" s="278">
        <v>0.0</v>
      </c>
      <c r="G153" s="279">
        <v>0.0</v>
      </c>
      <c r="H153" s="279">
        <v>0.0</v>
      </c>
      <c r="I153" s="280">
        <v>0.0</v>
      </c>
      <c r="J153" s="281">
        <v>171.695</v>
      </c>
      <c r="K153" s="282">
        <v>171.695</v>
      </c>
      <c r="L153" s="282">
        <v>171.695</v>
      </c>
      <c r="M153" s="283">
        <v>171.695</v>
      </c>
      <c r="N153" s="278">
        <v>171.695</v>
      </c>
      <c r="O153" s="279">
        <v>171.695</v>
      </c>
      <c r="P153" s="279">
        <v>171.695</v>
      </c>
      <c r="Q153" s="280">
        <v>171.695</v>
      </c>
      <c r="R153" s="284">
        <f t="shared" si="21"/>
        <v>171.695</v>
      </c>
      <c r="S153" s="284">
        <f t="shared" si="22"/>
        <v>171.695</v>
      </c>
      <c r="T153" s="284">
        <f t="shared" si="23"/>
        <v>171.695</v>
      </c>
      <c r="U153" s="284">
        <f t="shared" si="24"/>
        <v>171.695</v>
      </c>
      <c r="V153" s="251"/>
      <c r="W153" s="258"/>
      <c r="X153" s="258"/>
      <c r="Y153" s="258"/>
      <c r="Z153" s="258"/>
      <c r="AA153" s="258"/>
      <c r="AB153" s="258"/>
      <c r="AC153" s="258"/>
      <c r="AD153" s="258"/>
      <c r="AE153" s="258"/>
      <c r="AF153" s="258"/>
      <c r="AG153" s="258"/>
      <c r="AH153" s="258"/>
      <c r="AI153" s="258"/>
      <c r="AJ153" s="258"/>
      <c r="AK153" s="258"/>
      <c r="AL153" s="258"/>
      <c r="AM153" s="258"/>
      <c r="AN153" s="258"/>
      <c r="AO153" s="258"/>
    </row>
    <row r="154" ht="15.75" customHeight="1">
      <c r="A154" s="251"/>
      <c r="B154" s="274" t="s">
        <v>443</v>
      </c>
      <c r="C154" s="275">
        <v>182.62</v>
      </c>
      <c r="D154" s="276">
        <v>182.62</v>
      </c>
      <c r="E154" s="277">
        <v>182.62</v>
      </c>
      <c r="F154" s="278">
        <v>0.0</v>
      </c>
      <c r="G154" s="279">
        <v>0.0</v>
      </c>
      <c r="H154" s="279">
        <v>0.0</v>
      </c>
      <c r="I154" s="280">
        <v>0.0</v>
      </c>
      <c r="J154" s="281">
        <v>182.62</v>
      </c>
      <c r="K154" s="282">
        <v>182.62</v>
      </c>
      <c r="L154" s="282">
        <v>182.62</v>
      </c>
      <c r="M154" s="283">
        <v>182.62</v>
      </c>
      <c r="N154" s="278">
        <v>182.62</v>
      </c>
      <c r="O154" s="279">
        <v>182.62</v>
      </c>
      <c r="P154" s="279">
        <v>182.62</v>
      </c>
      <c r="Q154" s="280">
        <v>182.62</v>
      </c>
      <c r="R154" s="284">
        <f t="shared" si="21"/>
        <v>182.62</v>
      </c>
      <c r="S154" s="284">
        <f t="shared" si="22"/>
        <v>182.62</v>
      </c>
      <c r="T154" s="284">
        <f t="shared" si="23"/>
        <v>182.62</v>
      </c>
      <c r="U154" s="284">
        <f t="shared" si="24"/>
        <v>182.62</v>
      </c>
      <c r="V154" s="251"/>
      <c r="W154" s="258"/>
      <c r="X154" s="258"/>
      <c r="Y154" s="258"/>
      <c r="Z154" s="258"/>
      <c r="AA154" s="258"/>
      <c r="AB154" s="258"/>
      <c r="AC154" s="258"/>
      <c r="AD154" s="258"/>
      <c r="AE154" s="258"/>
      <c r="AF154" s="258"/>
      <c r="AG154" s="258"/>
      <c r="AH154" s="258"/>
      <c r="AI154" s="258"/>
      <c r="AJ154" s="258"/>
      <c r="AK154" s="258"/>
      <c r="AL154" s="258"/>
      <c r="AM154" s="258"/>
      <c r="AN154" s="258"/>
      <c r="AO154" s="258"/>
    </row>
    <row r="155" ht="15.75" customHeight="1">
      <c r="A155" s="251"/>
      <c r="B155" s="274" t="s">
        <v>445</v>
      </c>
      <c r="C155" s="275">
        <v>193.315</v>
      </c>
      <c r="D155" s="276">
        <v>193.315</v>
      </c>
      <c r="E155" s="277">
        <v>193.315</v>
      </c>
      <c r="F155" s="278">
        <v>0.0</v>
      </c>
      <c r="G155" s="279">
        <v>0.0</v>
      </c>
      <c r="H155" s="279">
        <v>0.0</v>
      </c>
      <c r="I155" s="280">
        <v>0.0</v>
      </c>
      <c r="J155" s="281">
        <v>193.315</v>
      </c>
      <c r="K155" s="282">
        <v>193.315</v>
      </c>
      <c r="L155" s="282">
        <v>193.315</v>
      </c>
      <c r="M155" s="283">
        <v>193.315</v>
      </c>
      <c r="N155" s="278">
        <v>193.315</v>
      </c>
      <c r="O155" s="279">
        <v>193.315</v>
      </c>
      <c r="P155" s="279">
        <v>193.315</v>
      </c>
      <c r="Q155" s="280">
        <v>193.315</v>
      </c>
      <c r="R155" s="284">
        <f t="shared" si="21"/>
        <v>193.315</v>
      </c>
      <c r="S155" s="284">
        <f t="shared" si="22"/>
        <v>193.315</v>
      </c>
      <c r="T155" s="284">
        <f t="shared" si="23"/>
        <v>193.315</v>
      </c>
      <c r="U155" s="284">
        <f t="shared" si="24"/>
        <v>193.315</v>
      </c>
      <c r="V155" s="251"/>
      <c r="W155" s="258"/>
      <c r="X155" s="258"/>
      <c r="Y155" s="258"/>
      <c r="Z155" s="258"/>
      <c r="AA155" s="258"/>
      <c r="AB155" s="258"/>
      <c r="AC155" s="258"/>
      <c r="AD155" s="258"/>
      <c r="AE155" s="258"/>
      <c r="AF155" s="258"/>
      <c r="AG155" s="258"/>
      <c r="AH155" s="258"/>
      <c r="AI155" s="258"/>
      <c r="AJ155" s="258"/>
      <c r="AK155" s="258"/>
      <c r="AL155" s="258"/>
      <c r="AM155" s="258"/>
      <c r="AN155" s="258"/>
      <c r="AO155" s="258"/>
    </row>
    <row r="156" ht="15.75" customHeight="1">
      <c r="A156" s="251"/>
      <c r="B156" s="274" t="s">
        <v>447</v>
      </c>
      <c r="C156" s="275">
        <v>209.76000000000002</v>
      </c>
      <c r="D156" s="276">
        <v>209.76000000000002</v>
      </c>
      <c r="E156" s="277">
        <v>209.76000000000002</v>
      </c>
      <c r="F156" s="278">
        <v>0.0</v>
      </c>
      <c r="G156" s="279">
        <v>0.0</v>
      </c>
      <c r="H156" s="279">
        <v>0.0</v>
      </c>
      <c r="I156" s="280">
        <v>0.0</v>
      </c>
      <c r="J156" s="281">
        <v>209.76000000000002</v>
      </c>
      <c r="K156" s="282">
        <v>209.76000000000002</v>
      </c>
      <c r="L156" s="282">
        <v>209.76000000000002</v>
      </c>
      <c r="M156" s="283">
        <v>209.76000000000002</v>
      </c>
      <c r="N156" s="278">
        <v>209.76000000000002</v>
      </c>
      <c r="O156" s="279">
        <v>209.76000000000002</v>
      </c>
      <c r="P156" s="279">
        <v>209.76000000000002</v>
      </c>
      <c r="Q156" s="280">
        <v>209.76000000000002</v>
      </c>
      <c r="R156" s="284">
        <f t="shared" si="21"/>
        <v>209.76</v>
      </c>
      <c r="S156" s="284">
        <f t="shared" si="22"/>
        <v>209.76</v>
      </c>
      <c r="T156" s="284">
        <f t="shared" si="23"/>
        <v>209.76</v>
      </c>
      <c r="U156" s="284">
        <f t="shared" si="24"/>
        <v>209.76</v>
      </c>
      <c r="V156" s="251"/>
      <c r="W156" s="258"/>
      <c r="X156" s="258"/>
      <c r="Y156" s="258"/>
      <c r="Z156" s="258"/>
      <c r="AA156" s="258"/>
      <c r="AB156" s="258"/>
      <c r="AC156" s="258"/>
      <c r="AD156" s="258"/>
      <c r="AE156" s="258"/>
      <c r="AF156" s="258"/>
      <c r="AG156" s="258"/>
      <c r="AH156" s="258"/>
      <c r="AI156" s="258"/>
      <c r="AJ156" s="258"/>
      <c r="AK156" s="258"/>
      <c r="AL156" s="258"/>
      <c r="AM156" s="258"/>
      <c r="AN156" s="258"/>
      <c r="AO156" s="258"/>
    </row>
    <row r="157" ht="15.75" customHeight="1">
      <c r="A157" s="251"/>
      <c r="B157" s="274" t="s">
        <v>449</v>
      </c>
      <c r="C157" s="275">
        <v>220.57</v>
      </c>
      <c r="D157" s="276">
        <v>220.57</v>
      </c>
      <c r="E157" s="277">
        <v>220.57</v>
      </c>
      <c r="F157" s="278">
        <v>0.0</v>
      </c>
      <c r="G157" s="279">
        <v>0.0</v>
      </c>
      <c r="H157" s="279">
        <v>0.0</v>
      </c>
      <c r="I157" s="280">
        <v>0.0</v>
      </c>
      <c r="J157" s="281">
        <v>220.57</v>
      </c>
      <c r="K157" s="282">
        <v>220.57</v>
      </c>
      <c r="L157" s="282">
        <v>220.57</v>
      </c>
      <c r="M157" s="283">
        <v>220.57</v>
      </c>
      <c r="N157" s="278">
        <v>220.57</v>
      </c>
      <c r="O157" s="279">
        <v>220.57</v>
      </c>
      <c r="P157" s="279">
        <v>220.57</v>
      </c>
      <c r="Q157" s="280">
        <v>220.57</v>
      </c>
      <c r="R157" s="284">
        <f t="shared" si="21"/>
        <v>220.57</v>
      </c>
      <c r="S157" s="284">
        <f t="shared" si="22"/>
        <v>220.57</v>
      </c>
      <c r="T157" s="284">
        <f t="shared" si="23"/>
        <v>220.57</v>
      </c>
      <c r="U157" s="284">
        <f t="shared" si="24"/>
        <v>220.57</v>
      </c>
      <c r="V157" s="251"/>
      <c r="W157" s="258"/>
      <c r="X157" s="258"/>
      <c r="Y157" s="258"/>
      <c r="Z157" s="258"/>
      <c r="AA157" s="258"/>
      <c r="AB157" s="258"/>
      <c r="AC157" s="258"/>
      <c r="AD157" s="258"/>
      <c r="AE157" s="258"/>
      <c r="AF157" s="258"/>
      <c r="AG157" s="258"/>
      <c r="AH157" s="258"/>
      <c r="AI157" s="258"/>
      <c r="AJ157" s="258"/>
      <c r="AK157" s="258"/>
      <c r="AL157" s="258"/>
      <c r="AM157" s="258"/>
      <c r="AN157" s="258"/>
      <c r="AO157" s="258"/>
    </row>
    <row r="158" ht="15.75" customHeight="1">
      <c r="A158" s="251"/>
      <c r="B158" s="274" t="s">
        <v>451</v>
      </c>
      <c r="C158" s="286">
        <v>231.265</v>
      </c>
      <c r="D158" s="287">
        <v>231.265</v>
      </c>
      <c r="E158" s="288">
        <v>231.265</v>
      </c>
      <c r="F158" s="289">
        <v>0.0</v>
      </c>
      <c r="G158" s="290">
        <v>0.0</v>
      </c>
      <c r="H158" s="290">
        <v>0.0</v>
      </c>
      <c r="I158" s="291">
        <v>0.0</v>
      </c>
      <c r="J158" s="281">
        <v>231.265</v>
      </c>
      <c r="K158" s="282">
        <v>231.265</v>
      </c>
      <c r="L158" s="282">
        <v>231.265</v>
      </c>
      <c r="M158" s="283">
        <v>231.265</v>
      </c>
      <c r="N158" s="289">
        <v>231.265</v>
      </c>
      <c r="O158" s="290">
        <v>231.265</v>
      </c>
      <c r="P158" s="290">
        <v>231.265</v>
      </c>
      <c r="Q158" s="291">
        <v>231.265</v>
      </c>
      <c r="R158" s="284">
        <f t="shared" si="21"/>
        <v>231.265</v>
      </c>
      <c r="S158" s="284">
        <f t="shared" si="22"/>
        <v>231.265</v>
      </c>
      <c r="T158" s="284">
        <f t="shared" si="23"/>
        <v>231.265</v>
      </c>
      <c r="U158" s="284">
        <f t="shared" si="24"/>
        <v>231.265</v>
      </c>
      <c r="V158" s="251"/>
      <c r="W158" s="258"/>
      <c r="X158" s="258"/>
      <c r="Y158" s="258"/>
      <c r="Z158" s="258"/>
      <c r="AA158" s="258"/>
      <c r="AB158" s="258"/>
      <c r="AC158" s="258"/>
      <c r="AD158" s="258"/>
      <c r="AE158" s="258"/>
      <c r="AF158" s="258"/>
      <c r="AG158" s="258"/>
      <c r="AH158" s="258"/>
      <c r="AI158" s="258"/>
      <c r="AJ158" s="258"/>
      <c r="AK158" s="258"/>
      <c r="AL158" s="258"/>
      <c r="AM158" s="258"/>
      <c r="AN158" s="258"/>
      <c r="AO158" s="258"/>
    </row>
    <row r="159" ht="15.75" customHeight="1">
      <c r="A159" s="258"/>
      <c r="B159" s="292"/>
      <c r="C159" s="258"/>
      <c r="D159" s="258"/>
      <c r="E159" s="258"/>
      <c r="F159" s="258"/>
      <c r="G159" s="258"/>
      <c r="H159" s="258"/>
      <c r="I159" s="258"/>
      <c r="J159" s="258"/>
      <c r="K159" s="258"/>
      <c r="L159" s="258"/>
      <c r="M159" s="258"/>
      <c r="N159" s="258"/>
      <c r="O159" s="258"/>
      <c r="P159" s="258"/>
      <c r="Q159" s="258"/>
      <c r="R159" s="258"/>
      <c r="S159" s="258"/>
      <c r="T159" s="258"/>
      <c r="U159" s="258"/>
      <c r="V159" s="258"/>
      <c r="W159" s="258"/>
      <c r="X159" s="258"/>
      <c r="Y159" s="258"/>
      <c r="Z159" s="258"/>
      <c r="AA159" s="258"/>
      <c r="AB159" s="258"/>
      <c r="AC159" s="258"/>
      <c r="AD159" s="258"/>
      <c r="AE159" s="258"/>
      <c r="AF159" s="258"/>
      <c r="AG159" s="258"/>
      <c r="AH159" s="258"/>
      <c r="AI159" s="258"/>
      <c r="AJ159" s="258"/>
      <c r="AK159" s="258"/>
      <c r="AL159" s="258"/>
      <c r="AM159" s="258"/>
      <c r="AN159" s="258"/>
      <c r="AO159" s="258"/>
    </row>
    <row r="160" ht="15.75" customHeight="1">
      <c r="A160" s="258"/>
      <c r="B160" s="292"/>
      <c r="C160" s="258"/>
      <c r="D160" s="258"/>
      <c r="E160" s="258"/>
      <c r="F160" s="258"/>
      <c r="G160" s="258"/>
      <c r="H160" s="258"/>
      <c r="I160" s="258"/>
      <c r="J160" s="258"/>
      <c r="K160" s="258"/>
      <c r="L160" s="258"/>
      <c r="M160" s="258"/>
      <c r="N160" s="258"/>
      <c r="O160" s="258"/>
      <c r="P160" s="258"/>
      <c r="Q160" s="258"/>
      <c r="R160" s="258"/>
      <c r="S160" s="258"/>
      <c r="T160" s="258"/>
      <c r="U160" s="258"/>
      <c r="V160" s="258"/>
      <c r="W160" s="258"/>
      <c r="X160" s="258"/>
      <c r="Y160" s="258"/>
      <c r="Z160" s="258"/>
      <c r="AA160" s="258"/>
      <c r="AB160" s="258"/>
      <c r="AC160" s="258"/>
      <c r="AD160" s="258"/>
      <c r="AE160" s="258"/>
      <c r="AF160" s="258"/>
      <c r="AG160" s="258"/>
      <c r="AH160" s="258"/>
      <c r="AI160" s="258"/>
      <c r="AJ160" s="258"/>
      <c r="AK160" s="258"/>
      <c r="AL160" s="258"/>
      <c r="AM160" s="258"/>
      <c r="AN160" s="258"/>
      <c r="AO160" s="258"/>
    </row>
    <row r="161" ht="15.75" customHeight="1">
      <c r="A161" s="258"/>
      <c r="B161" s="292"/>
      <c r="C161" s="258"/>
      <c r="D161" s="258"/>
      <c r="E161" s="258"/>
      <c r="F161" s="258"/>
      <c r="G161" s="258"/>
      <c r="H161" s="258"/>
      <c r="I161" s="258"/>
      <c r="J161" s="258"/>
      <c r="K161" s="258"/>
      <c r="L161" s="258"/>
      <c r="M161" s="258"/>
      <c r="N161" s="258"/>
      <c r="O161" s="258"/>
      <c r="P161" s="258"/>
      <c r="Q161" s="258"/>
      <c r="R161" s="258"/>
      <c r="S161" s="258"/>
      <c r="T161" s="258"/>
      <c r="U161" s="258"/>
      <c r="V161" s="258"/>
      <c r="W161" s="258"/>
      <c r="X161" s="258"/>
      <c r="Y161" s="258"/>
      <c r="Z161" s="258"/>
      <c r="AA161" s="258"/>
      <c r="AB161" s="258"/>
      <c r="AC161" s="258"/>
      <c r="AD161" s="258"/>
      <c r="AE161" s="258"/>
      <c r="AF161" s="258"/>
      <c r="AG161" s="258"/>
      <c r="AH161" s="258"/>
      <c r="AI161" s="258"/>
      <c r="AJ161" s="258"/>
      <c r="AK161" s="258"/>
      <c r="AL161" s="258"/>
      <c r="AM161" s="258"/>
      <c r="AN161" s="258"/>
      <c r="AO161" s="258"/>
    </row>
    <row r="162" ht="15.75" customHeight="1">
      <c r="A162" s="258"/>
      <c r="B162" s="292"/>
      <c r="C162" s="258"/>
      <c r="D162" s="258"/>
      <c r="E162" s="258"/>
      <c r="F162" s="258"/>
      <c r="G162" s="258"/>
      <c r="H162" s="258"/>
      <c r="I162" s="258"/>
      <c r="J162" s="258"/>
      <c r="K162" s="258"/>
      <c r="L162" s="258"/>
      <c r="M162" s="258"/>
      <c r="N162" s="258"/>
      <c r="O162" s="258"/>
      <c r="P162" s="258"/>
      <c r="Q162" s="258"/>
      <c r="R162" s="258"/>
      <c r="S162" s="258"/>
      <c r="T162" s="258"/>
      <c r="U162" s="258"/>
      <c r="V162" s="258"/>
      <c r="W162" s="258"/>
      <c r="X162" s="258"/>
      <c r="Y162" s="258"/>
      <c r="Z162" s="258"/>
      <c r="AA162" s="258"/>
      <c r="AB162" s="258"/>
      <c r="AC162" s="258"/>
      <c r="AD162" s="258"/>
      <c r="AE162" s="258"/>
      <c r="AF162" s="258"/>
      <c r="AG162" s="258"/>
      <c r="AH162" s="258"/>
      <c r="AI162" s="258"/>
      <c r="AJ162" s="258"/>
      <c r="AK162" s="258"/>
      <c r="AL162" s="258"/>
      <c r="AM162" s="258"/>
      <c r="AN162" s="258"/>
      <c r="AO162" s="258"/>
    </row>
    <row r="163" ht="15.75" customHeight="1">
      <c r="A163" s="258"/>
      <c r="B163" s="292"/>
      <c r="C163" s="258"/>
      <c r="D163" s="258"/>
      <c r="E163" s="258"/>
      <c r="F163" s="258"/>
      <c r="G163" s="258"/>
      <c r="H163" s="258"/>
      <c r="I163" s="258"/>
      <c r="J163" s="258"/>
      <c r="K163" s="258"/>
      <c r="L163" s="258"/>
      <c r="M163" s="258"/>
      <c r="N163" s="258"/>
      <c r="O163" s="258"/>
      <c r="P163" s="258"/>
      <c r="Q163" s="258"/>
      <c r="R163" s="258"/>
      <c r="S163" s="258"/>
      <c r="T163" s="258"/>
      <c r="U163" s="258"/>
      <c r="V163" s="258"/>
      <c r="W163" s="258"/>
      <c r="X163" s="258"/>
      <c r="Y163" s="258"/>
      <c r="Z163" s="258"/>
      <c r="AA163" s="258"/>
      <c r="AB163" s="258"/>
      <c r="AC163" s="258"/>
      <c r="AD163" s="258"/>
      <c r="AE163" s="258"/>
      <c r="AF163" s="258"/>
      <c r="AG163" s="258"/>
      <c r="AH163" s="258"/>
      <c r="AI163" s="258"/>
      <c r="AJ163" s="258"/>
      <c r="AK163" s="258"/>
      <c r="AL163" s="258"/>
      <c r="AM163" s="258"/>
      <c r="AN163" s="258"/>
      <c r="AO163" s="258"/>
    </row>
    <row r="164" ht="15.75" customHeight="1">
      <c r="A164" s="258"/>
      <c r="B164" s="292"/>
      <c r="C164" s="258"/>
      <c r="D164" s="258"/>
      <c r="E164" s="258"/>
      <c r="F164" s="258"/>
      <c r="G164" s="258"/>
      <c r="H164" s="258"/>
      <c r="I164" s="258"/>
      <c r="J164" s="258"/>
      <c r="K164" s="258"/>
      <c r="L164" s="258"/>
      <c r="M164" s="258"/>
      <c r="N164" s="258"/>
      <c r="O164" s="258"/>
      <c r="P164" s="258"/>
      <c r="Q164" s="258"/>
      <c r="R164" s="258"/>
      <c r="S164" s="258"/>
      <c r="T164" s="258"/>
      <c r="U164" s="258"/>
      <c r="V164" s="258"/>
      <c r="W164" s="258"/>
      <c r="X164" s="258"/>
      <c r="Y164" s="258"/>
      <c r="Z164" s="258"/>
      <c r="AA164" s="258"/>
      <c r="AB164" s="258"/>
      <c r="AC164" s="258"/>
      <c r="AD164" s="258"/>
      <c r="AE164" s="258"/>
      <c r="AF164" s="258"/>
      <c r="AG164" s="258"/>
      <c r="AH164" s="258"/>
      <c r="AI164" s="258"/>
      <c r="AJ164" s="258"/>
      <c r="AK164" s="258"/>
      <c r="AL164" s="258"/>
      <c r="AM164" s="258"/>
      <c r="AN164" s="258"/>
      <c r="AO164" s="258"/>
    </row>
    <row r="165" ht="15.75" customHeight="1">
      <c r="A165" s="258"/>
      <c r="B165" s="292"/>
      <c r="C165" s="258"/>
      <c r="D165" s="258"/>
      <c r="E165" s="258"/>
      <c r="F165" s="258"/>
      <c r="G165" s="258"/>
      <c r="H165" s="258"/>
      <c r="I165" s="258"/>
      <c r="J165" s="258"/>
      <c r="K165" s="258"/>
      <c r="L165" s="258"/>
      <c r="M165" s="258"/>
      <c r="N165" s="258"/>
      <c r="O165" s="258"/>
      <c r="P165" s="258"/>
      <c r="Q165" s="258"/>
      <c r="R165" s="258"/>
      <c r="S165" s="258"/>
      <c r="T165" s="258"/>
      <c r="U165" s="258"/>
      <c r="V165" s="258"/>
      <c r="W165" s="258"/>
      <c r="X165" s="258"/>
      <c r="Y165" s="258"/>
      <c r="Z165" s="258"/>
      <c r="AA165" s="258"/>
      <c r="AB165" s="258"/>
      <c r="AC165" s="258"/>
      <c r="AD165" s="258"/>
      <c r="AE165" s="258"/>
      <c r="AF165" s="258"/>
      <c r="AG165" s="258"/>
      <c r="AH165" s="258"/>
      <c r="AI165" s="258"/>
      <c r="AJ165" s="258"/>
      <c r="AK165" s="258"/>
      <c r="AL165" s="258"/>
      <c r="AM165" s="258"/>
      <c r="AN165" s="258"/>
      <c r="AO165" s="258"/>
    </row>
    <row r="166" ht="15.75" customHeight="1">
      <c r="A166" s="258"/>
      <c r="B166" s="292"/>
      <c r="C166" s="258"/>
      <c r="D166" s="258"/>
      <c r="E166" s="258"/>
      <c r="F166" s="258"/>
      <c r="G166" s="258"/>
      <c r="H166" s="258"/>
      <c r="I166" s="258"/>
      <c r="J166" s="258"/>
      <c r="K166" s="258"/>
      <c r="L166" s="258"/>
      <c r="M166" s="258"/>
      <c r="N166" s="258"/>
      <c r="O166" s="258"/>
      <c r="P166" s="258"/>
      <c r="Q166" s="258"/>
      <c r="R166" s="258"/>
      <c r="S166" s="258"/>
      <c r="T166" s="258"/>
      <c r="U166" s="258"/>
      <c r="V166" s="258"/>
      <c r="W166" s="258"/>
      <c r="X166" s="258"/>
      <c r="Y166" s="258"/>
      <c r="Z166" s="258"/>
      <c r="AA166" s="258"/>
      <c r="AB166" s="258"/>
      <c r="AC166" s="258"/>
      <c r="AD166" s="258"/>
      <c r="AE166" s="258"/>
      <c r="AF166" s="258"/>
      <c r="AG166" s="258"/>
      <c r="AH166" s="258"/>
      <c r="AI166" s="258"/>
      <c r="AJ166" s="258"/>
      <c r="AK166" s="258"/>
      <c r="AL166" s="258"/>
      <c r="AM166" s="258"/>
      <c r="AN166" s="258"/>
      <c r="AO166" s="258"/>
    </row>
    <row r="167" ht="15.75" customHeight="1">
      <c r="A167" s="258"/>
      <c r="B167" s="292"/>
      <c r="C167" s="258"/>
      <c r="D167" s="258"/>
      <c r="E167" s="258"/>
      <c r="F167" s="258"/>
      <c r="G167" s="258"/>
      <c r="H167" s="258"/>
      <c r="I167" s="258"/>
      <c r="J167" s="258"/>
      <c r="K167" s="258"/>
      <c r="L167" s="258"/>
      <c r="M167" s="258"/>
      <c r="N167" s="258"/>
      <c r="O167" s="258"/>
      <c r="P167" s="258"/>
      <c r="Q167" s="258"/>
      <c r="R167" s="258"/>
      <c r="S167" s="258"/>
      <c r="T167" s="258"/>
      <c r="U167" s="258"/>
      <c r="V167" s="258"/>
      <c r="W167" s="258"/>
      <c r="X167" s="258"/>
      <c r="Y167" s="258"/>
      <c r="Z167" s="258"/>
      <c r="AA167" s="258"/>
      <c r="AB167" s="258"/>
      <c r="AC167" s="258"/>
      <c r="AD167" s="258"/>
      <c r="AE167" s="258"/>
      <c r="AF167" s="258"/>
      <c r="AG167" s="258"/>
      <c r="AH167" s="258"/>
      <c r="AI167" s="258"/>
      <c r="AJ167" s="258"/>
      <c r="AK167" s="258"/>
      <c r="AL167" s="258"/>
      <c r="AM167" s="258"/>
      <c r="AN167" s="258"/>
      <c r="AO167" s="258"/>
    </row>
    <row r="168" ht="15.75" customHeight="1">
      <c r="A168" s="258"/>
      <c r="B168" s="292"/>
      <c r="C168" s="258"/>
      <c r="D168" s="258"/>
      <c r="E168" s="258"/>
      <c r="F168" s="258"/>
      <c r="G168" s="258"/>
      <c r="H168" s="258"/>
      <c r="I168" s="258"/>
      <c r="J168" s="258"/>
      <c r="K168" s="258"/>
      <c r="L168" s="258"/>
      <c r="M168" s="258"/>
      <c r="N168" s="258"/>
      <c r="O168" s="258"/>
      <c r="P168" s="258"/>
      <c r="Q168" s="258"/>
      <c r="R168" s="258"/>
      <c r="S168" s="258"/>
      <c r="T168" s="258"/>
      <c r="U168" s="258"/>
      <c r="V168" s="258"/>
      <c r="W168" s="258"/>
      <c r="X168" s="258"/>
      <c r="Y168" s="258"/>
      <c r="Z168" s="258"/>
      <c r="AA168" s="258"/>
      <c r="AB168" s="258"/>
      <c r="AC168" s="258"/>
      <c r="AD168" s="258"/>
      <c r="AE168" s="258"/>
      <c r="AF168" s="258"/>
      <c r="AG168" s="258"/>
      <c r="AH168" s="258"/>
      <c r="AI168" s="258"/>
      <c r="AJ168" s="258"/>
      <c r="AK168" s="258"/>
      <c r="AL168" s="258"/>
      <c r="AM168" s="258"/>
      <c r="AN168" s="258"/>
      <c r="AO168" s="258"/>
    </row>
    <row r="169" ht="15.75" customHeight="1">
      <c r="A169" s="258"/>
      <c r="B169" s="292"/>
      <c r="C169" s="258"/>
      <c r="D169" s="258"/>
      <c r="E169" s="258"/>
      <c r="F169" s="258"/>
      <c r="G169" s="258"/>
      <c r="H169" s="258"/>
      <c r="I169" s="258"/>
      <c r="J169" s="258"/>
      <c r="K169" s="258"/>
      <c r="L169" s="258"/>
      <c r="M169" s="258"/>
      <c r="N169" s="258"/>
      <c r="O169" s="258"/>
      <c r="P169" s="258"/>
      <c r="Q169" s="258"/>
      <c r="R169" s="258"/>
      <c r="S169" s="258"/>
      <c r="T169" s="258"/>
      <c r="U169" s="258"/>
      <c r="V169" s="258"/>
      <c r="W169" s="258"/>
      <c r="X169" s="258"/>
      <c r="Y169" s="258"/>
      <c r="Z169" s="258"/>
      <c r="AA169" s="258"/>
      <c r="AB169" s="258"/>
      <c r="AC169" s="258"/>
      <c r="AD169" s="258"/>
      <c r="AE169" s="258"/>
      <c r="AF169" s="258"/>
      <c r="AG169" s="258"/>
      <c r="AH169" s="258"/>
      <c r="AI169" s="258"/>
      <c r="AJ169" s="258"/>
      <c r="AK169" s="258"/>
      <c r="AL169" s="258"/>
      <c r="AM169" s="258"/>
      <c r="AN169" s="258"/>
      <c r="AO169" s="258"/>
    </row>
    <row r="170" ht="15.75" customHeight="1">
      <c r="A170" s="258"/>
      <c r="B170" s="292"/>
      <c r="C170" s="258"/>
      <c r="D170" s="258"/>
      <c r="E170" s="258"/>
      <c r="F170" s="258"/>
      <c r="G170" s="258"/>
      <c r="H170" s="258"/>
      <c r="I170" s="258"/>
      <c r="J170" s="258"/>
      <c r="K170" s="258"/>
      <c r="L170" s="258"/>
      <c r="M170" s="258"/>
      <c r="N170" s="258"/>
      <c r="O170" s="258"/>
      <c r="P170" s="258"/>
      <c r="Q170" s="258"/>
      <c r="R170" s="258"/>
      <c r="S170" s="258"/>
      <c r="T170" s="258"/>
      <c r="U170" s="258"/>
      <c r="V170" s="258"/>
      <c r="W170" s="258"/>
      <c r="X170" s="258"/>
      <c r="Y170" s="258"/>
      <c r="Z170" s="258"/>
      <c r="AA170" s="258"/>
      <c r="AB170" s="258"/>
      <c r="AC170" s="258"/>
      <c r="AD170" s="258"/>
      <c r="AE170" s="258"/>
      <c r="AF170" s="258"/>
      <c r="AG170" s="258"/>
      <c r="AH170" s="258"/>
      <c r="AI170" s="258"/>
      <c r="AJ170" s="258"/>
      <c r="AK170" s="258"/>
      <c r="AL170" s="258"/>
      <c r="AM170" s="258"/>
      <c r="AN170" s="258"/>
      <c r="AO170" s="258"/>
    </row>
    <row r="171" ht="15.75" customHeight="1">
      <c r="A171" s="258"/>
      <c r="B171" s="292"/>
      <c r="C171" s="258"/>
      <c r="D171" s="258"/>
      <c r="E171" s="258"/>
      <c r="F171" s="258"/>
      <c r="G171" s="258"/>
      <c r="H171" s="258"/>
      <c r="I171" s="258"/>
      <c r="J171" s="258"/>
      <c r="K171" s="258"/>
      <c r="L171" s="258"/>
      <c r="M171" s="258"/>
      <c r="N171" s="258"/>
      <c r="O171" s="258"/>
      <c r="P171" s="258"/>
      <c r="Q171" s="258"/>
      <c r="R171" s="258"/>
      <c r="S171" s="258"/>
      <c r="T171" s="258"/>
      <c r="U171" s="258"/>
      <c r="V171" s="258"/>
      <c r="W171" s="258"/>
      <c r="X171" s="258"/>
      <c r="Y171" s="258"/>
      <c r="Z171" s="258"/>
      <c r="AA171" s="258"/>
      <c r="AB171" s="258"/>
      <c r="AC171" s="258"/>
      <c r="AD171" s="258"/>
      <c r="AE171" s="258"/>
      <c r="AF171" s="258"/>
      <c r="AG171" s="258"/>
      <c r="AH171" s="258"/>
      <c r="AI171" s="258"/>
      <c r="AJ171" s="258"/>
      <c r="AK171" s="258"/>
      <c r="AL171" s="258"/>
      <c r="AM171" s="258"/>
      <c r="AN171" s="258"/>
      <c r="AO171" s="258"/>
    </row>
    <row r="172" ht="15.75" customHeight="1">
      <c r="A172" s="258"/>
      <c r="B172" s="292"/>
      <c r="C172" s="258"/>
      <c r="D172" s="258"/>
      <c r="E172" s="258"/>
      <c r="F172" s="258"/>
      <c r="G172" s="258"/>
      <c r="H172" s="258"/>
      <c r="I172" s="258"/>
      <c r="J172" s="258"/>
      <c r="K172" s="258"/>
      <c r="L172" s="258"/>
      <c r="M172" s="258"/>
      <c r="N172" s="258"/>
      <c r="O172" s="258"/>
      <c r="P172" s="258"/>
      <c r="Q172" s="258"/>
      <c r="R172" s="258"/>
      <c r="S172" s="258"/>
      <c r="T172" s="258"/>
      <c r="U172" s="258"/>
      <c r="V172" s="258"/>
      <c r="W172" s="258"/>
      <c r="X172" s="258"/>
      <c r="Y172" s="258"/>
      <c r="Z172" s="258"/>
      <c r="AA172" s="258"/>
      <c r="AB172" s="258"/>
      <c r="AC172" s="258"/>
      <c r="AD172" s="258"/>
      <c r="AE172" s="258"/>
      <c r="AF172" s="258"/>
      <c r="AG172" s="258"/>
      <c r="AH172" s="258"/>
      <c r="AI172" s="258"/>
      <c r="AJ172" s="258"/>
      <c r="AK172" s="258"/>
      <c r="AL172" s="258"/>
      <c r="AM172" s="258"/>
      <c r="AN172" s="258"/>
      <c r="AO172" s="258"/>
    </row>
    <row r="173" ht="15.75" customHeight="1">
      <c r="A173" s="258"/>
      <c r="B173" s="292"/>
      <c r="C173" s="258"/>
      <c r="D173" s="258"/>
      <c r="E173" s="258"/>
      <c r="F173" s="258"/>
      <c r="G173" s="258"/>
      <c r="H173" s="258"/>
      <c r="I173" s="258"/>
      <c r="J173" s="258"/>
      <c r="K173" s="258"/>
      <c r="L173" s="258"/>
      <c r="M173" s="258"/>
      <c r="N173" s="258"/>
      <c r="O173" s="258"/>
      <c r="P173" s="258"/>
      <c r="Q173" s="258"/>
      <c r="R173" s="258"/>
      <c r="S173" s="258"/>
      <c r="T173" s="258"/>
      <c r="U173" s="258"/>
      <c r="V173" s="258"/>
      <c r="W173" s="258"/>
      <c r="X173" s="258"/>
      <c r="Y173" s="258"/>
      <c r="Z173" s="258"/>
      <c r="AA173" s="258"/>
      <c r="AB173" s="258"/>
      <c r="AC173" s="258"/>
      <c r="AD173" s="258"/>
      <c r="AE173" s="258"/>
      <c r="AF173" s="258"/>
      <c r="AG173" s="258"/>
      <c r="AH173" s="258"/>
      <c r="AI173" s="258"/>
      <c r="AJ173" s="258"/>
      <c r="AK173" s="258"/>
      <c r="AL173" s="258"/>
      <c r="AM173" s="258"/>
      <c r="AN173" s="258"/>
      <c r="AO173" s="258"/>
    </row>
    <row r="174" ht="15.75" customHeight="1">
      <c r="A174" s="258"/>
      <c r="B174" s="292"/>
      <c r="C174" s="258"/>
      <c r="D174" s="258"/>
      <c r="E174" s="258"/>
      <c r="F174" s="258"/>
      <c r="G174" s="258"/>
      <c r="H174" s="258"/>
      <c r="I174" s="258"/>
      <c r="J174" s="258"/>
      <c r="K174" s="258"/>
      <c r="L174" s="258"/>
      <c r="M174" s="258"/>
      <c r="N174" s="258"/>
      <c r="O174" s="258"/>
      <c r="P174" s="258"/>
      <c r="Q174" s="258"/>
      <c r="R174" s="258"/>
      <c r="S174" s="258"/>
      <c r="T174" s="258"/>
      <c r="U174" s="258"/>
      <c r="V174" s="258"/>
      <c r="W174" s="258"/>
      <c r="X174" s="258"/>
      <c r="Y174" s="258"/>
      <c r="Z174" s="258"/>
      <c r="AA174" s="258"/>
      <c r="AB174" s="258"/>
      <c r="AC174" s="258"/>
      <c r="AD174" s="258"/>
      <c r="AE174" s="258"/>
      <c r="AF174" s="258"/>
      <c r="AG174" s="258"/>
      <c r="AH174" s="258"/>
      <c r="AI174" s="258"/>
      <c r="AJ174" s="258"/>
      <c r="AK174" s="258"/>
      <c r="AL174" s="258"/>
      <c r="AM174" s="258"/>
      <c r="AN174" s="258"/>
      <c r="AO174" s="258"/>
    </row>
    <row r="175" ht="15.75" customHeight="1">
      <c r="A175" s="258"/>
      <c r="B175" s="292"/>
      <c r="C175" s="258"/>
      <c r="D175" s="258"/>
      <c r="E175" s="258"/>
      <c r="F175" s="258"/>
      <c r="G175" s="258"/>
      <c r="H175" s="258"/>
      <c r="I175" s="258"/>
      <c r="J175" s="258"/>
      <c r="K175" s="258"/>
      <c r="L175" s="258"/>
      <c r="M175" s="258"/>
      <c r="N175" s="258"/>
      <c r="O175" s="258"/>
      <c r="P175" s="258"/>
      <c r="Q175" s="258"/>
      <c r="R175" s="258"/>
      <c r="S175" s="258"/>
      <c r="T175" s="258"/>
      <c r="U175" s="258"/>
      <c r="V175" s="258"/>
      <c r="W175" s="258"/>
      <c r="X175" s="258"/>
      <c r="Y175" s="258"/>
      <c r="Z175" s="258"/>
      <c r="AA175" s="258"/>
      <c r="AB175" s="258"/>
      <c r="AC175" s="258"/>
      <c r="AD175" s="258"/>
      <c r="AE175" s="258"/>
      <c r="AF175" s="258"/>
      <c r="AG175" s="258"/>
      <c r="AH175" s="258"/>
      <c r="AI175" s="258"/>
      <c r="AJ175" s="258"/>
      <c r="AK175" s="258"/>
      <c r="AL175" s="258"/>
      <c r="AM175" s="258"/>
      <c r="AN175" s="258"/>
      <c r="AO175" s="258"/>
    </row>
    <row r="176" ht="15.75" customHeight="1">
      <c r="A176" s="258"/>
      <c r="B176" s="292"/>
      <c r="C176" s="258"/>
      <c r="D176" s="258"/>
      <c r="E176" s="258"/>
      <c r="F176" s="258"/>
      <c r="G176" s="258"/>
      <c r="H176" s="258"/>
      <c r="I176" s="258"/>
      <c r="J176" s="258"/>
      <c r="K176" s="258"/>
      <c r="L176" s="258"/>
      <c r="M176" s="258"/>
      <c r="N176" s="258"/>
      <c r="O176" s="258"/>
      <c r="P176" s="258"/>
      <c r="Q176" s="258"/>
      <c r="R176" s="258"/>
      <c r="S176" s="258"/>
      <c r="T176" s="258"/>
      <c r="U176" s="258"/>
      <c r="V176" s="258"/>
      <c r="W176" s="258"/>
      <c r="X176" s="258"/>
      <c r="Y176" s="258"/>
      <c r="Z176" s="258"/>
      <c r="AA176" s="258"/>
      <c r="AB176" s="258"/>
      <c r="AC176" s="258"/>
      <c r="AD176" s="258"/>
      <c r="AE176" s="258"/>
      <c r="AF176" s="258"/>
      <c r="AG176" s="258"/>
      <c r="AH176" s="258"/>
      <c r="AI176" s="258"/>
      <c r="AJ176" s="258"/>
      <c r="AK176" s="258"/>
      <c r="AL176" s="258"/>
      <c r="AM176" s="258"/>
      <c r="AN176" s="258"/>
      <c r="AO176" s="258"/>
    </row>
    <row r="177" ht="15.75" customHeight="1">
      <c r="A177" s="258"/>
      <c r="B177" s="292"/>
      <c r="C177" s="258"/>
      <c r="D177" s="258"/>
      <c r="E177" s="258"/>
      <c r="F177" s="258"/>
      <c r="G177" s="258"/>
      <c r="H177" s="258"/>
      <c r="I177" s="258"/>
      <c r="J177" s="258"/>
      <c r="K177" s="258"/>
      <c r="L177" s="258"/>
      <c r="M177" s="258"/>
      <c r="N177" s="258"/>
      <c r="O177" s="258"/>
      <c r="P177" s="258"/>
      <c r="Q177" s="258"/>
      <c r="R177" s="258"/>
      <c r="S177" s="258"/>
      <c r="T177" s="258"/>
      <c r="U177" s="258"/>
      <c r="V177" s="258"/>
      <c r="W177" s="258"/>
      <c r="X177" s="258"/>
      <c r="Y177" s="258"/>
      <c r="Z177" s="258"/>
      <c r="AA177" s="258"/>
      <c r="AB177" s="258"/>
      <c r="AC177" s="258"/>
      <c r="AD177" s="258"/>
      <c r="AE177" s="258"/>
      <c r="AF177" s="258"/>
      <c r="AG177" s="258"/>
      <c r="AH177" s="258"/>
      <c r="AI177" s="258"/>
      <c r="AJ177" s="258"/>
      <c r="AK177" s="258"/>
      <c r="AL177" s="258"/>
      <c r="AM177" s="258"/>
      <c r="AN177" s="258"/>
      <c r="AO177" s="258"/>
    </row>
    <row r="178" ht="15.75" customHeight="1">
      <c r="A178" s="258"/>
      <c r="B178" s="292"/>
      <c r="C178" s="258"/>
      <c r="D178" s="258"/>
      <c r="E178" s="258"/>
      <c r="F178" s="258"/>
      <c r="G178" s="258"/>
      <c r="H178" s="258"/>
      <c r="I178" s="258"/>
      <c r="J178" s="258"/>
      <c r="K178" s="258"/>
      <c r="L178" s="258"/>
      <c r="M178" s="258"/>
      <c r="N178" s="258"/>
      <c r="O178" s="258"/>
      <c r="P178" s="258"/>
      <c r="Q178" s="258"/>
      <c r="R178" s="258"/>
      <c r="S178" s="258"/>
      <c r="T178" s="258"/>
      <c r="U178" s="258"/>
      <c r="V178" s="258"/>
      <c r="W178" s="258"/>
      <c r="X178" s="258"/>
      <c r="Y178" s="258"/>
      <c r="Z178" s="258"/>
      <c r="AA178" s="258"/>
      <c r="AB178" s="258"/>
      <c r="AC178" s="258"/>
      <c r="AD178" s="258"/>
      <c r="AE178" s="258"/>
      <c r="AF178" s="258"/>
      <c r="AG178" s="258"/>
      <c r="AH178" s="258"/>
      <c r="AI178" s="258"/>
      <c r="AJ178" s="258"/>
      <c r="AK178" s="258"/>
      <c r="AL178" s="258"/>
      <c r="AM178" s="258"/>
      <c r="AN178" s="258"/>
      <c r="AO178" s="258"/>
    </row>
    <row r="179" ht="15.75" customHeight="1">
      <c r="A179" s="258"/>
      <c r="B179" s="292"/>
      <c r="C179" s="258"/>
      <c r="D179" s="258"/>
      <c r="E179" s="258"/>
      <c r="F179" s="258"/>
      <c r="G179" s="258"/>
      <c r="H179" s="258"/>
      <c r="I179" s="258"/>
      <c r="J179" s="258"/>
      <c r="K179" s="258"/>
      <c r="L179" s="258"/>
      <c r="M179" s="258"/>
      <c r="N179" s="258"/>
      <c r="O179" s="258"/>
      <c r="P179" s="258"/>
      <c r="Q179" s="258"/>
      <c r="R179" s="258"/>
      <c r="S179" s="258"/>
      <c r="T179" s="258"/>
      <c r="U179" s="258"/>
      <c r="V179" s="258"/>
      <c r="W179" s="258"/>
      <c r="X179" s="258"/>
      <c r="Y179" s="258"/>
      <c r="Z179" s="258"/>
      <c r="AA179" s="258"/>
      <c r="AB179" s="258"/>
      <c r="AC179" s="258"/>
      <c r="AD179" s="258"/>
      <c r="AE179" s="258"/>
      <c r="AF179" s="258"/>
      <c r="AG179" s="258"/>
      <c r="AH179" s="258"/>
      <c r="AI179" s="258"/>
      <c r="AJ179" s="258"/>
      <c r="AK179" s="258"/>
      <c r="AL179" s="258"/>
      <c r="AM179" s="258"/>
      <c r="AN179" s="258"/>
      <c r="AO179" s="258"/>
    </row>
    <row r="180" ht="15.75" customHeight="1">
      <c r="A180" s="258"/>
      <c r="B180" s="292"/>
      <c r="C180" s="258"/>
      <c r="D180" s="258"/>
      <c r="E180" s="258"/>
      <c r="F180" s="258"/>
      <c r="G180" s="258"/>
      <c r="H180" s="258"/>
      <c r="I180" s="258"/>
      <c r="J180" s="258"/>
      <c r="K180" s="258"/>
      <c r="L180" s="258"/>
      <c r="M180" s="258"/>
      <c r="N180" s="258"/>
      <c r="O180" s="258"/>
      <c r="P180" s="258"/>
      <c r="Q180" s="258"/>
      <c r="R180" s="258"/>
      <c r="S180" s="258"/>
      <c r="T180" s="258"/>
      <c r="U180" s="258"/>
      <c r="V180" s="258"/>
      <c r="W180" s="258"/>
      <c r="X180" s="258"/>
      <c r="Y180" s="258"/>
      <c r="Z180" s="258"/>
      <c r="AA180" s="258"/>
      <c r="AB180" s="258"/>
      <c r="AC180" s="258"/>
      <c r="AD180" s="258"/>
      <c r="AE180" s="258"/>
      <c r="AF180" s="258"/>
      <c r="AG180" s="258"/>
      <c r="AH180" s="258"/>
      <c r="AI180" s="258"/>
      <c r="AJ180" s="258"/>
      <c r="AK180" s="258"/>
      <c r="AL180" s="258"/>
      <c r="AM180" s="258"/>
      <c r="AN180" s="258"/>
      <c r="AO180" s="258"/>
    </row>
    <row r="181" ht="15.75" customHeight="1">
      <c r="A181" s="258"/>
      <c r="B181" s="292"/>
      <c r="C181" s="258"/>
      <c r="D181" s="258"/>
      <c r="E181" s="258"/>
      <c r="F181" s="258"/>
      <c r="G181" s="258"/>
      <c r="H181" s="258"/>
      <c r="I181" s="258"/>
      <c r="J181" s="258"/>
      <c r="K181" s="258"/>
      <c r="L181" s="258"/>
      <c r="M181" s="258"/>
      <c r="N181" s="258"/>
      <c r="O181" s="258"/>
      <c r="P181" s="258"/>
      <c r="Q181" s="258"/>
      <c r="R181" s="258"/>
      <c r="S181" s="258"/>
      <c r="T181" s="258"/>
      <c r="U181" s="258"/>
      <c r="V181" s="258"/>
      <c r="W181" s="258"/>
      <c r="X181" s="258"/>
      <c r="Y181" s="258"/>
      <c r="Z181" s="258"/>
      <c r="AA181" s="258"/>
      <c r="AB181" s="258"/>
      <c r="AC181" s="258"/>
      <c r="AD181" s="258"/>
      <c r="AE181" s="258"/>
      <c r="AF181" s="258"/>
      <c r="AG181" s="258"/>
      <c r="AH181" s="258"/>
      <c r="AI181" s="258"/>
      <c r="AJ181" s="258"/>
      <c r="AK181" s="258"/>
      <c r="AL181" s="258"/>
      <c r="AM181" s="258"/>
      <c r="AN181" s="258"/>
      <c r="AO181" s="258"/>
    </row>
    <row r="182" ht="15.75" customHeight="1">
      <c r="A182" s="258"/>
      <c r="B182" s="292"/>
      <c r="C182" s="258"/>
      <c r="D182" s="258"/>
      <c r="E182" s="258"/>
      <c r="F182" s="258"/>
      <c r="G182" s="258"/>
      <c r="H182" s="258"/>
      <c r="I182" s="258"/>
      <c r="J182" s="258"/>
      <c r="K182" s="258"/>
      <c r="L182" s="258"/>
      <c r="M182" s="258"/>
      <c r="N182" s="258"/>
      <c r="O182" s="258"/>
      <c r="P182" s="258"/>
      <c r="Q182" s="258"/>
      <c r="R182" s="258"/>
      <c r="S182" s="258"/>
      <c r="T182" s="258"/>
      <c r="U182" s="258"/>
      <c r="V182" s="258"/>
      <c r="W182" s="258"/>
      <c r="X182" s="258"/>
      <c r="Y182" s="258"/>
      <c r="Z182" s="258"/>
      <c r="AA182" s="258"/>
      <c r="AB182" s="258"/>
      <c r="AC182" s="258"/>
      <c r="AD182" s="258"/>
      <c r="AE182" s="258"/>
      <c r="AF182" s="258"/>
      <c r="AG182" s="258"/>
      <c r="AH182" s="258"/>
      <c r="AI182" s="258"/>
      <c r="AJ182" s="258"/>
      <c r="AK182" s="258"/>
      <c r="AL182" s="258"/>
      <c r="AM182" s="258"/>
      <c r="AN182" s="258"/>
      <c r="AO182" s="258"/>
    </row>
    <row r="183" ht="15.75" customHeight="1">
      <c r="A183" s="258"/>
      <c r="B183" s="292"/>
      <c r="C183" s="258"/>
      <c r="D183" s="258"/>
      <c r="E183" s="258"/>
      <c r="F183" s="258"/>
      <c r="G183" s="258"/>
      <c r="H183" s="258"/>
      <c r="I183" s="258"/>
      <c r="J183" s="258"/>
      <c r="K183" s="258"/>
      <c r="L183" s="258"/>
      <c r="M183" s="258"/>
      <c r="N183" s="258"/>
      <c r="O183" s="258"/>
      <c r="P183" s="258"/>
      <c r="Q183" s="258"/>
      <c r="R183" s="258"/>
      <c r="S183" s="258"/>
      <c r="T183" s="258"/>
      <c r="U183" s="258"/>
      <c r="V183" s="258"/>
      <c r="W183" s="258"/>
      <c r="X183" s="258"/>
      <c r="Y183" s="258"/>
      <c r="Z183" s="258"/>
      <c r="AA183" s="258"/>
      <c r="AB183" s="258"/>
      <c r="AC183" s="258"/>
      <c r="AD183" s="258"/>
      <c r="AE183" s="258"/>
      <c r="AF183" s="258"/>
      <c r="AG183" s="258"/>
      <c r="AH183" s="258"/>
      <c r="AI183" s="258"/>
      <c r="AJ183" s="258"/>
      <c r="AK183" s="258"/>
      <c r="AL183" s="258"/>
      <c r="AM183" s="258"/>
      <c r="AN183" s="258"/>
      <c r="AO183" s="258"/>
    </row>
    <row r="184" ht="15.75" customHeight="1">
      <c r="A184" s="258"/>
      <c r="B184" s="292"/>
      <c r="C184" s="258"/>
      <c r="D184" s="258"/>
      <c r="E184" s="258"/>
      <c r="F184" s="258"/>
      <c r="G184" s="258"/>
      <c r="H184" s="258"/>
      <c r="I184" s="258"/>
      <c r="J184" s="258"/>
      <c r="K184" s="258"/>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258"/>
      <c r="AN184" s="258"/>
      <c r="AO184" s="258"/>
    </row>
    <row r="185" ht="15.75" customHeight="1">
      <c r="A185" s="258"/>
      <c r="B185" s="292"/>
      <c r="C185" s="258"/>
      <c r="D185" s="258"/>
      <c r="E185" s="258"/>
      <c r="F185" s="258"/>
      <c r="G185" s="258"/>
      <c r="H185" s="258"/>
      <c r="I185" s="258"/>
      <c r="J185" s="258"/>
      <c r="K185" s="258"/>
      <c r="L185" s="258"/>
      <c r="M185" s="258"/>
      <c r="N185" s="258"/>
      <c r="O185" s="258"/>
      <c r="P185" s="258"/>
      <c r="Q185" s="258"/>
      <c r="R185" s="258"/>
      <c r="S185" s="258"/>
      <c r="T185" s="258"/>
      <c r="U185" s="258"/>
      <c r="V185" s="258"/>
      <c r="W185" s="258"/>
      <c r="X185" s="258"/>
      <c r="Y185" s="258"/>
      <c r="Z185" s="258"/>
      <c r="AA185" s="258"/>
      <c r="AB185" s="258"/>
      <c r="AC185" s="258"/>
      <c r="AD185" s="258"/>
      <c r="AE185" s="258"/>
      <c r="AF185" s="258"/>
      <c r="AG185" s="258"/>
      <c r="AH185" s="258"/>
      <c r="AI185" s="258"/>
      <c r="AJ185" s="258"/>
      <c r="AK185" s="258"/>
      <c r="AL185" s="258"/>
      <c r="AM185" s="258"/>
      <c r="AN185" s="258"/>
      <c r="AO185" s="258"/>
    </row>
    <row r="186" ht="15.75" customHeight="1">
      <c r="A186" s="258"/>
      <c r="B186" s="292"/>
      <c r="C186" s="258"/>
      <c r="D186" s="258"/>
      <c r="E186" s="258"/>
      <c r="F186" s="258"/>
      <c r="G186" s="258"/>
      <c r="H186" s="258"/>
      <c r="I186" s="258"/>
      <c r="J186" s="258"/>
      <c r="K186" s="258"/>
      <c r="L186" s="258"/>
      <c r="M186" s="258"/>
      <c r="N186" s="258"/>
      <c r="O186" s="258"/>
      <c r="P186" s="258"/>
      <c r="Q186" s="258"/>
      <c r="R186" s="258"/>
      <c r="S186" s="258"/>
      <c r="T186" s="258"/>
      <c r="U186" s="258"/>
      <c r="V186" s="258"/>
      <c r="W186" s="258"/>
      <c r="X186" s="258"/>
      <c r="Y186" s="258"/>
      <c r="Z186" s="258"/>
      <c r="AA186" s="258"/>
      <c r="AB186" s="258"/>
      <c r="AC186" s="258"/>
      <c r="AD186" s="258"/>
      <c r="AE186" s="258"/>
      <c r="AF186" s="258"/>
      <c r="AG186" s="258"/>
      <c r="AH186" s="258"/>
      <c r="AI186" s="258"/>
      <c r="AJ186" s="258"/>
      <c r="AK186" s="258"/>
      <c r="AL186" s="258"/>
      <c r="AM186" s="258"/>
      <c r="AN186" s="258"/>
      <c r="AO186" s="258"/>
    </row>
    <row r="187" ht="15.75" customHeight="1">
      <c r="A187" s="258"/>
      <c r="B187" s="292"/>
      <c r="C187" s="258"/>
      <c r="D187" s="258"/>
      <c r="E187" s="258"/>
      <c r="F187" s="258"/>
      <c r="G187" s="258"/>
      <c r="H187" s="258"/>
      <c r="I187" s="258"/>
      <c r="J187" s="258"/>
      <c r="K187" s="258"/>
      <c r="L187" s="258"/>
      <c r="M187" s="258"/>
      <c r="N187" s="258"/>
      <c r="O187" s="258"/>
      <c r="P187" s="258"/>
      <c r="Q187" s="258"/>
      <c r="R187" s="258"/>
      <c r="S187" s="258"/>
      <c r="T187" s="258"/>
      <c r="U187" s="258"/>
      <c r="V187" s="258"/>
      <c r="W187" s="258"/>
      <c r="X187" s="258"/>
      <c r="Y187" s="258"/>
      <c r="Z187" s="258"/>
      <c r="AA187" s="258"/>
      <c r="AB187" s="258"/>
      <c r="AC187" s="258"/>
      <c r="AD187" s="258"/>
      <c r="AE187" s="258"/>
      <c r="AF187" s="258"/>
      <c r="AG187" s="258"/>
      <c r="AH187" s="258"/>
      <c r="AI187" s="258"/>
      <c r="AJ187" s="258"/>
      <c r="AK187" s="258"/>
      <c r="AL187" s="258"/>
      <c r="AM187" s="258"/>
      <c r="AN187" s="258"/>
      <c r="AO187" s="258"/>
    </row>
    <row r="188" ht="15.75" customHeight="1">
      <c r="A188" s="258"/>
      <c r="B188" s="292"/>
      <c r="C188" s="258"/>
      <c r="D188" s="258"/>
      <c r="E188" s="258"/>
      <c r="F188" s="258"/>
      <c r="G188" s="258"/>
      <c r="H188" s="258"/>
      <c r="I188" s="258"/>
      <c r="J188" s="258"/>
      <c r="K188" s="258"/>
      <c r="L188" s="258"/>
      <c r="M188" s="258"/>
      <c r="N188" s="258"/>
      <c r="O188" s="258"/>
      <c r="P188" s="258"/>
      <c r="Q188" s="258"/>
      <c r="R188" s="258"/>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c r="AO188" s="258"/>
    </row>
    <row r="189" ht="15.75" customHeight="1">
      <c r="A189" s="258"/>
      <c r="B189" s="292"/>
      <c r="C189" s="258"/>
      <c r="D189" s="258"/>
      <c r="E189" s="258"/>
      <c r="F189" s="258"/>
      <c r="G189" s="258"/>
      <c r="H189" s="258"/>
      <c r="I189" s="258"/>
      <c r="J189" s="258"/>
      <c r="K189" s="258"/>
      <c r="L189" s="258"/>
      <c r="M189" s="258"/>
      <c r="N189" s="258"/>
      <c r="O189" s="258"/>
      <c r="P189" s="258"/>
      <c r="Q189" s="258"/>
      <c r="R189" s="258"/>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c r="AO189" s="258"/>
    </row>
    <row r="190" ht="15.75" customHeight="1">
      <c r="A190" s="258"/>
      <c r="B190" s="292"/>
      <c r="C190" s="258"/>
      <c r="D190" s="258"/>
      <c r="E190" s="258"/>
      <c r="F190" s="258"/>
      <c r="G190" s="258"/>
      <c r="H190" s="258"/>
      <c r="I190" s="258"/>
      <c r="J190" s="258"/>
      <c r="K190" s="258"/>
      <c r="L190" s="258"/>
      <c r="M190" s="258"/>
      <c r="N190" s="258"/>
      <c r="O190" s="258"/>
      <c r="P190" s="258"/>
      <c r="Q190" s="258"/>
      <c r="R190" s="258"/>
      <c r="S190" s="258"/>
      <c r="T190" s="258"/>
      <c r="U190" s="258"/>
      <c r="V190" s="258"/>
      <c r="W190" s="258"/>
      <c r="X190" s="258"/>
      <c r="Y190" s="258"/>
      <c r="Z190" s="258"/>
      <c r="AA190" s="258"/>
      <c r="AB190" s="258"/>
      <c r="AC190" s="258"/>
      <c r="AD190" s="258"/>
      <c r="AE190" s="258"/>
      <c r="AF190" s="258"/>
      <c r="AG190" s="258"/>
      <c r="AH190" s="258"/>
      <c r="AI190" s="258"/>
      <c r="AJ190" s="258"/>
      <c r="AK190" s="258"/>
      <c r="AL190" s="258"/>
      <c r="AM190" s="258"/>
      <c r="AN190" s="258"/>
      <c r="AO190" s="258"/>
    </row>
    <row r="191" ht="15.75" customHeight="1">
      <c r="A191" s="258"/>
      <c r="B191" s="292"/>
      <c r="C191" s="258"/>
      <c r="D191" s="258"/>
      <c r="E191" s="258"/>
      <c r="F191" s="258"/>
      <c r="G191" s="258"/>
      <c r="H191" s="258"/>
      <c r="I191" s="258"/>
      <c r="J191" s="258"/>
      <c r="K191" s="258"/>
      <c r="L191" s="258"/>
      <c r="M191" s="258"/>
      <c r="N191" s="258"/>
      <c r="O191" s="258"/>
      <c r="P191" s="258"/>
      <c r="Q191" s="258"/>
      <c r="R191" s="258"/>
      <c r="S191" s="258"/>
      <c r="T191" s="258"/>
      <c r="U191" s="258"/>
      <c r="V191" s="258"/>
      <c r="W191" s="258"/>
      <c r="X191" s="258"/>
      <c r="Y191" s="258"/>
      <c r="Z191" s="258"/>
      <c r="AA191" s="258"/>
      <c r="AB191" s="258"/>
      <c r="AC191" s="258"/>
      <c r="AD191" s="258"/>
      <c r="AE191" s="258"/>
      <c r="AF191" s="258"/>
      <c r="AG191" s="258"/>
      <c r="AH191" s="258"/>
      <c r="AI191" s="258"/>
      <c r="AJ191" s="258"/>
      <c r="AK191" s="258"/>
      <c r="AL191" s="258"/>
      <c r="AM191" s="258"/>
      <c r="AN191" s="258"/>
      <c r="AO191" s="258"/>
    </row>
    <row r="192" ht="15.75" customHeight="1">
      <c r="A192" s="258"/>
      <c r="B192" s="292"/>
      <c r="C192" s="258"/>
      <c r="D192" s="258"/>
      <c r="E192" s="258"/>
      <c r="F192" s="258"/>
      <c r="G192" s="258"/>
      <c r="H192" s="258"/>
      <c r="I192" s="258"/>
      <c r="J192" s="258"/>
      <c r="K192" s="258"/>
      <c r="L192" s="258"/>
      <c r="M192" s="258"/>
      <c r="N192" s="258"/>
      <c r="O192" s="258"/>
      <c r="P192" s="258"/>
      <c r="Q192" s="258"/>
      <c r="R192" s="258"/>
      <c r="S192" s="258"/>
      <c r="T192" s="258"/>
      <c r="U192" s="258"/>
      <c r="V192" s="258"/>
      <c r="W192" s="258"/>
      <c r="X192" s="258"/>
      <c r="Y192" s="258"/>
      <c r="Z192" s="258"/>
      <c r="AA192" s="258"/>
      <c r="AB192" s="258"/>
      <c r="AC192" s="258"/>
      <c r="AD192" s="258"/>
      <c r="AE192" s="258"/>
      <c r="AF192" s="258"/>
      <c r="AG192" s="258"/>
      <c r="AH192" s="258"/>
      <c r="AI192" s="258"/>
      <c r="AJ192" s="258"/>
      <c r="AK192" s="258"/>
      <c r="AL192" s="258"/>
      <c r="AM192" s="258"/>
      <c r="AN192" s="258"/>
      <c r="AO192" s="258"/>
    </row>
    <row r="193" ht="15.75" customHeight="1">
      <c r="A193" s="258"/>
      <c r="B193" s="292"/>
      <c r="C193" s="258"/>
      <c r="D193" s="258"/>
      <c r="E193" s="258"/>
      <c r="F193" s="258"/>
      <c r="G193" s="258"/>
      <c r="H193" s="258"/>
      <c r="I193" s="258"/>
      <c r="J193" s="258"/>
      <c r="K193" s="258"/>
      <c r="L193" s="258"/>
      <c r="M193" s="258"/>
      <c r="N193" s="258"/>
      <c r="O193" s="258"/>
      <c r="P193" s="258"/>
      <c r="Q193" s="258"/>
      <c r="R193" s="258"/>
      <c r="S193" s="258"/>
      <c r="T193" s="258"/>
      <c r="U193" s="258"/>
      <c r="V193" s="258"/>
      <c r="W193" s="258"/>
      <c r="X193" s="258"/>
      <c r="Y193" s="258"/>
      <c r="Z193" s="258"/>
      <c r="AA193" s="258"/>
      <c r="AB193" s="258"/>
      <c r="AC193" s="258"/>
      <c r="AD193" s="258"/>
      <c r="AE193" s="258"/>
      <c r="AF193" s="258"/>
      <c r="AG193" s="258"/>
      <c r="AH193" s="258"/>
      <c r="AI193" s="258"/>
      <c r="AJ193" s="258"/>
      <c r="AK193" s="258"/>
      <c r="AL193" s="258"/>
      <c r="AM193" s="258"/>
      <c r="AN193" s="258"/>
      <c r="AO193" s="258"/>
    </row>
    <row r="194" ht="15.75" customHeight="1">
      <c r="A194" s="258"/>
      <c r="B194" s="292"/>
      <c r="C194" s="258"/>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8"/>
      <c r="AL194" s="258"/>
      <c r="AM194" s="258"/>
      <c r="AN194" s="258"/>
      <c r="AO194" s="258"/>
    </row>
    <row r="195" ht="15.75" customHeight="1">
      <c r="A195" s="258"/>
      <c r="B195" s="292"/>
      <c r="C195" s="258"/>
      <c r="D195" s="258"/>
      <c r="E195" s="258"/>
      <c r="F195" s="258"/>
      <c r="G195" s="258"/>
      <c r="H195" s="258"/>
      <c r="I195" s="258"/>
      <c r="J195" s="258"/>
      <c r="K195" s="258"/>
      <c r="L195" s="258"/>
      <c r="M195" s="258"/>
      <c r="N195" s="258"/>
      <c r="O195" s="258"/>
      <c r="P195" s="258"/>
      <c r="Q195" s="258"/>
      <c r="R195" s="258"/>
      <c r="S195" s="258"/>
      <c r="T195" s="258"/>
      <c r="U195" s="258"/>
      <c r="V195" s="258"/>
      <c r="W195" s="258"/>
      <c r="X195" s="258"/>
      <c r="Y195" s="258"/>
      <c r="Z195" s="258"/>
      <c r="AA195" s="258"/>
      <c r="AB195" s="258"/>
      <c r="AC195" s="258"/>
      <c r="AD195" s="258"/>
      <c r="AE195" s="258"/>
      <c r="AF195" s="258"/>
      <c r="AG195" s="258"/>
      <c r="AH195" s="258"/>
      <c r="AI195" s="258"/>
      <c r="AJ195" s="258"/>
      <c r="AK195" s="258"/>
      <c r="AL195" s="258"/>
      <c r="AM195" s="258"/>
      <c r="AN195" s="258"/>
      <c r="AO195" s="258"/>
    </row>
    <row r="196" ht="15.75" customHeight="1">
      <c r="A196" s="258"/>
      <c r="B196" s="292"/>
      <c r="C196" s="258"/>
      <c r="D196" s="258"/>
      <c r="E196" s="258"/>
      <c r="F196" s="258"/>
      <c r="G196" s="258"/>
      <c r="H196" s="258"/>
      <c r="I196" s="258"/>
      <c r="J196" s="258"/>
      <c r="K196" s="258"/>
      <c r="L196" s="258"/>
      <c r="M196" s="258"/>
      <c r="N196" s="258"/>
      <c r="O196" s="258"/>
      <c r="P196" s="258"/>
      <c r="Q196" s="258"/>
      <c r="R196" s="258"/>
      <c r="S196" s="258"/>
      <c r="T196" s="258"/>
      <c r="U196" s="258"/>
      <c r="V196" s="258"/>
      <c r="W196" s="258"/>
      <c r="X196" s="258"/>
      <c r="Y196" s="258"/>
      <c r="Z196" s="258"/>
      <c r="AA196" s="258"/>
      <c r="AB196" s="258"/>
      <c r="AC196" s="258"/>
      <c r="AD196" s="258"/>
      <c r="AE196" s="258"/>
      <c r="AF196" s="258"/>
      <c r="AG196" s="258"/>
      <c r="AH196" s="258"/>
      <c r="AI196" s="258"/>
      <c r="AJ196" s="258"/>
      <c r="AK196" s="258"/>
      <c r="AL196" s="258"/>
      <c r="AM196" s="258"/>
      <c r="AN196" s="258"/>
      <c r="AO196" s="258"/>
    </row>
    <row r="197" ht="15.75" customHeight="1">
      <c r="A197" s="258"/>
      <c r="B197" s="292"/>
      <c r="C197" s="258"/>
      <c r="D197" s="258"/>
      <c r="E197" s="258"/>
      <c r="F197" s="258"/>
      <c r="G197" s="258"/>
      <c r="H197" s="258"/>
      <c r="I197" s="258"/>
      <c r="J197" s="258"/>
      <c r="K197" s="258"/>
      <c r="L197" s="258"/>
      <c r="M197" s="258"/>
      <c r="N197" s="258"/>
      <c r="O197" s="258"/>
      <c r="P197" s="258"/>
      <c r="Q197" s="258"/>
      <c r="R197" s="258"/>
      <c r="S197" s="258"/>
      <c r="T197" s="258"/>
      <c r="U197" s="258"/>
      <c r="V197" s="258"/>
      <c r="W197" s="258"/>
      <c r="X197" s="258"/>
      <c r="Y197" s="258"/>
      <c r="Z197" s="258"/>
      <c r="AA197" s="258"/>
      <c r="AB197" s="258"/>
      <c r="AC197" s="258"/>
      <c r="AD197" s="258"/>
      <c r="AE197" s="258"/>
      <c r="AF197" s="258"/>
      <c r="AG197" s="258"/>
      <c r="AH197" s="258"/>
      <c r="AI197" s="258"/>
      <c r="AJ197" s="258"/>
      <c r="AK197" s="258"/>
      <c r="AL197" s="258"/>
      <c r="AM197" s="258"/>
      <c r="AN197" s="258"/>
      <c r="AO197" s="258"/>
    </row>
    <row r="198" ht="15.75" customHeight="1">
      <c r="A198" s="258"/>
      <c r="B198" s="292"/>
      <c r="C198" s="258"/>
      <c r="D198" s="258"/>
      <c r="E198" s="258"/>
      <c r="F198" s="258"/>
      <c r="G198" s="258"/>
      <c r="H198" s="258"/>
      <c r="I198" s="258"/>
      <c r="J198" s="258"/>
      <c r="K198" s="258"/>
      <c r="L198" s="258"/>
      <c r="M198" s="258"/>
      <c r="N198" s="258"/>
      <c r="O198" s="258"/>
      <c r="P198" s="258"/>
      <c r="Q198" s="258"/>
      <c r="R198" s="258"/>
      <c r="S198" s="258"/>
      <c r="T198" s="258"/>
      <c r="U198" s="258"/>
      <c r="V198" s="258"/>
      <c r="W198" s="258"/>
      <c r="X198" s="258"/>
      <c r="Y198" s="258"/>
      <c r="Z198" s="258"/>
      <c r="AA198" s="258"/>
      <c r="AB198" s="258"/>
      <c r="AC198" s="258"/>
      <c r="AD198" s="258"/>
      <c r="AE198" s="258"/>
      <c r="AF198" s="258"/>
      <c r="AG198" s="258"/>
      <c r="AH198" s="258"/>
      <c r="AI198" s="258"/>
      <c r="AJ198" s="258"/>
      <c r="AK198" s="258"/>
      <c r="AL198" s="258"/>
      <c r="AM198" s="258"/>
      <c r="AN198" s="258"/>
      <c r="AO198" s="258"/>
    </row>
    <row r="199" ht="15.75" customHeight="1">
      <c r="A199" s="258"/>
      <c r="B199" s="292"/>
      <c r="C199" s="258"/>
      <c r="D199" s="258"/>
      <c r="E199" s="258"/>
      <c r="F199" s="258"/>
      <c r="G199" s="258"/>
      <c r="H199" s="258"/>
      <c r="I199" s="258"/>
      <c r="J199" s="258"/>
      <c r="K199" s="258"/>
      <c r="L199" s="258"/>
      <c r="M199" s="258"/>
      <c r="N199" s="258"/>
      <c r="O199" s="258"/>
      <c r="P199" s="258"/>
      <c r="Q199" s="258"/>
      <c r="R199" s="258"/>
      <c r="S199" s="258"/>
      <c r="T199" s="258"/>
      <c r="U199" s="258"/>
      <c r="V199" s="258"/>
      <c r="W199" s="258"/>
      <c r="X199" s="258"/>
      <c r="Y199" s="258"/>
      <c r="Z199" s="258"/>
      <c r="AA199" s="258"/>
      <c r="AB199" s="258"/>
      <c r="AC199" s="258"/>
      <c r="AD199" s="258"/>
      <c r="AE199" s="258"/>
      <c r="AF199" s="258"/>
      <c r="AG199" s="258"/>
      <c r="AH199" s="258"/>
      <c r="AI199" s="258"/>
      <c r="AJ199" s="258"/>
      <c r="AK199" s="258"/>
      <c r="AL199" s="258"/>
      <c r="AM199" s="258"/>
      <c r="AN199" s="258"/>
      <c r="AO199" s="258"/>
    </row>
    <row r="200" ht="15.75" customHeight="1">
      <c r="A200" s="258"/>
      <c r="B200" s="292"/>
      <c r="C200" s="258"/>
      <c r="D200" s="258"/>
      <c r="E200" s="258"/>
      <c r="F200" s="258"/>
      <c r="G200" s="258"/>
      <c r="H200" s="258"/>
      <c r="I200" s="258"/>
      <c r="J200" s="258"/>
      <c r="K200" s="258"/>
      <c r="L200" s="258"/>
      <c r="M200" s="258"/>
      <c r="N200" s="258"/>
      <c r="O200" s="258"/>
      <c r="P200" s="258"/>
      <c r="Q200" s="258"/>
      <c r="R200" s="258"/>
      <c r="S200" s="258"/>
      <c r="T200" s="258"/>
      <c r="U200" s="258"/>
      <c r="V200" s="258"/>
      <c r="W200" s="258"/>
      <c r="X200" s="258"/>
      <c r="Y200" s="258"/>
      <c r="Z200" s="258"/>
      <c r="AA200" s="258"/>
      <c r="AB200" s="258"/>
      <c r="AC200" s="258"/>
      <c r="AD200" s="258"/>
      <c r="AE200" s="258"/>
      <c r="AF200" s="258"/>
      <c r="AG200" s="258"/>
      <c r="AH200" s="258"/>
      <c r="AI200" s="258"/>
      <c r="AJ200" s="258"/>
      <c r="AK200" s="258"/>
      <c r="AL200" s="258"/>
      <c r="AM200" s="258"/>
      <c r="AN200" s="258"/>
      <c r="AO200" s="258"/>
    </row>
    <row r="201" ht="15.75" customHeight="1">
      <c r="A201" s="258"/>
      <c r="B201" s="292"/>
      <c r="C201" s="258"/>
      <c r="D201" s="258"/>
      <c r="E201" s="258"/>
      <c r="F201" s="258"/>
      <c r="G201" s="258"/>
      <c r="H201" s="258"/>
      <c r="I201" s="258"/>
      <c r="J201" s="258"/>
      <c r="K201" s="258"/>
      <c r="L201" s="258"/>
      <c r="M201" s="258"/>
      <c r="N201" s="258"/>
      <c r="O201" s="258"/>
      <c r="P201" s="258"/>
      <c r="Q201" s="258"/>
      <c r="R201" s="258"/>
      <c r="S201" s="258"/>
      <c r="T201" s="258"/>
      <c r="U201" s="258"/>
      <c r="V201" s="258"/>
      <c r="W201" s="258"/>
      <c r="X201" s="258"/>
      <c r="Y201" s="258"/>
      <c r="Z201" s="258"/>
      <c r="AA201" s="258"/>
      <c r="AB201" s="258"/>
      <c r="AC201" s="258"/>
      <c r="AD201" s="258"/>
      <c r="AE201" s="258"/>
      <c r="AF201" s="258"/>
      <c r="AG201" s="258"/>
      <c r="AH201" s="258"/>
      <c r="AI201" s="258"/>
      <c r="AJ201" s="258"/>
      <c r="AK201" s="258"/>
      <c r="AL201" s="258"/>
      <c r="AM201" s="258"/>
      <c r="AN201" s="258"/>
      <c r="AO201" s="258"/>
    </row>
    <row r="202" ht="15.75" customHeight="1">
      <c r="A202" s="258"/>
      <c r="B202" s="292"/>
      <c r="C202" s="258"/>
      <c r="D202" s="258"/>
      <c r="E202" s="258"/>
      <c r="F202" s="258"/>
      <c r="G202" s="258"/>
      <c r="H202" s="258"/>
      <c r="I202" s="258"/>
      <c r="J202" s="258"/>
      <c r="K202" s="258"/>
      <c r="L202" s="258"/>
      <c r="M202" s="258"/>
      <c r="N202" s="258"/>
      <c r="O202" s="258"/>
      <c r="P202" s="258"/>
      <c r="Q202" s="258"/>
      <c r="R202" s="258"/>
      <c r="S202" s="258"/>
      <c r="T202" s="258"/>
      <c r="U202" s="258"/>
      <c r="V202" s="258"/>
      <c r="W202" s="258"/>
      <c r="X202" s="258"/>
      <c r="Y202" s="258"/>
      <c r="Z202" s="258"/>
      <c r="AA202" s="258"/>
      <c r="AB202" s="258"/>
      <c r="AC202" s="258"/>
      <c r="AD202" s="258"/>
      <c r="AE202" s="258"/>
      <c r="AF202" s="258"/>
      <c r="AG202" s="258"/>
      <c r="AH202" s="258"/>
      <c r="AI202" s="258"/>
      <c r="AJ202" s="258"/>
      <c r="AK202" s="258"/>
      <c r="AL202" s="258"/>
      <c r="AM202" s="258"/>
      <c r="AN202" s="258"/>
      <c r="AO202" s="258"/>
    </row>
    <row r="203" ht="15.75" customHeight="1">
      <c r="A203" s="258"/>
      <c r="B203" s="292"/>
      <c r="C203" s="258"/>
      <c r="D203" s="258"/>
      <c r="E203" s="258"/>
      <c r="F203" s="258"/>
      <c r="G203" s="258"/>
      <c r="H203" s="258"/>
      <c r="I203" s="258"/>
      <c r="J203" s="258"/>
      <c r="K203" s="258"/>
      <c r="L203" s="258"/>
      <c r="M203" s="258"/>
      <c r="N203" s="258"/>
      <c r="O203" s="258"/>
      <c r="P203" s="258"/>
      <c r="Q203" s="258"/>
      <c r="R203" s="258"/>
      <c r="S203" s="258"/>
      <c r="T203" s="258"/>
      <c r="U203" s="258"/>
      <c r="V203" s="258"/>
      <c r="W203" s="258"/>
      <c r="X203" s="258"/>
      <c r="Y203" s="258"/>
      <c r="Z203" s="258"/>
      <c r="AA203" s="258"/>
      <c r="AB203" s="258"/>
      <c r="AC203" s="258"/>
      <c r="AD203" s="258"/>
      <c r="AE203" s="258"/>
      <c r="AF203" s="258"/>
      <c r="AG203" s="258"/>
      <c r="AH203" s="258"/>
      <c r="AI203" s="258"/>
      <c r="AJ203" s="258"/>
      <c r="AK203" s="258"/>
      <c r="AL203" s="258"/>
      <c r="AM203" s="258"/>
      <c r="AN203" s="258"/>
      <c r="AO203" s="258"/>
    </row>
    <row r="204" ht="15.75" customHeight="1">
      <c r="A204" s="258"/>
      <c r="B204" s="292"/>
      <c r="C204" s="258"/>
      <c r="D204" s="258"/>
      <c r="E204" s="258"/>
      <c r="F204" s="258"/>
      <c r="G204" s="258"/>
      <c r="H204" s="258"/>
      <c r="I204" s="258"/>
      <c r="J204" s="258"/>
      <c r="K204" s="258"/>
      <c r="L204" s="258"/>
      <c r="M204" s="258"/>
      <c r="N204" s="258"/>
      <c r="O204" s="258"/>
      <c r="P204" s="258"/>
      <c r="Q204" s="258"/>
      <c r="R204" s="258"/>
      <c r="S204" s="258"/>
      <c r="T204" s="258"/>
      <c r="U204" s="258"/>
      <c r="V204" s="258"/>
      <c r="W204" s="258"/>
      <c r="X204" s="258"/>
      <c r="Y204" s="258"/>
      <c r="Z204" s="258"/>
      <c r="AA204" s="258"/>
      <c r="AB204" s="258"/>
      <c r="AC204" s="258"/>
      <c r="AD204" s="258"/>
      <c r="AE204" s="258"/>
      <c r="AF204" s="258"/>
      <c r="AG204" s="258"/>
      <c r="AH204" s="258"/>
      <c r="AI204" s="258"/>
      <c r="AJ204" s="258"/>
      <c r="AK204" s="258"/>
      <c r="AL204" s="258"/>
      <c r="AM204" s="258"/>
      <c r="AN204" s="258"/>
      <c r="AO204" s="258"/>
    </row>
    <row r="205" ht="15.75" customHeight="1">
      <c r="A205" s="258"/>
      <c r="B205" s="292"/>
      <c r="C205" s="258"/>
      <c r="D205" s="258"/>
      <c r="E205" s="258"/>
      <c r="F205" s="258"/>
      <c r="G205" s="258"/>
      <c r="H205" s="258"/>
      <c r="I205" s="258"/>
      <c r="J205" s="258"/>
      <c r="K205" s="258"/>
      <c r="L205" s="258"/>
      <c r="M205" s="258"/>
      <c r="N205" s="258"/>
      <c r="O205" s="258"/>
      <c r="P205" s="258"/>
      <c r="Q205" s="258"/>
      <c r="R205" s="258"/>
      <c r="S205" s="258"/>
      <c r="T205" s="258"/>
      <c r="U205" s="258"/>
      <c r="V205" s="258"/>
      <c r="W205" s="258"/>
      <c r="X205" s="258"/>
      <c r="Y205" s="258"/>
      <c r="Z205" s="258"/>
      <c r="AA205" s="258"/>
      <c r="AB205" s="258"/>
      <c r="AC205" s="258"/>
      <c r="AD205" s="258"/>
      <c r="AE205" s="258"/>
      <c r="AF205" s="258"/>
      <c r="AG205" s="258"/>
      <c r="AH205" s="258"/>
      <c r="AI205" s="258"/>
      <c r="AJ205" s="258"/>
      <c r="AK205" s="258"/>
      <c r="AL205" s="258"/>
      <c r="AM205" s="258"/>
      <c r="AN205" s="258"/>
      <c r="AO205" s="258"/>
    </row>
    <row r="206" ht="15.75" customHeight="1">
      <c r="A206" s="258"/>
      <c r="B206" s="292"/>
      <c r="C206" s="258"/>
      <c r="D206" s="258"/>
      <c r="E206" s="258"/>
      <c r="F206" s="258"/>
      <c r="G206" s="258"/>
      <c r="H206" s="258"/>
      <c r="I206" s="258"/>
      <c r="J206" s="258"/>
      <c r="K206" s="258"/>
      <c r="L206" s="258"/>
      <c r="M206" s="258"/>
      <c r="N206" s="258"/>
      <c r="O206" s="258"/>
      <c r="P206" s="258"/>
      <c r="Q206" s="258"/>
      <c r="R206" s="258"/>
      <c r="S206" s="258"/>
      <c r="T206" s="258"/>
      <c r="U206" s="258"/>
      <c r="V206" s="258"/>
      <c r="W206" s="258"/>
      <c r="X206" s="258"/>
      <c r="Y206" s="258"/>
      <c r="Z206" s="258"/>
      <c r="AA206" s="258"/>
      <c r="AB206" s="258"/>
      <c r="AC206" s="258"/>
      <c r="AD206" s="258"/>
      <c r="AE206" s="258"/>
      <c r="AF206" s="258"/>
      <c r="AG206" s="258"/>
      <c r="AH206" s="258"/>
      <c r="AI206" s="258"/>
      <c r="AJ206" s="258"/>
      <c r="AK206" s="258"/>
      <c r="AL206" s="258"/>
      <c r="AM206" s="258"/>
      <c r="AN206" s="258"/>
      <c r="AO206" s="258"/>
    </row>
    <row r="207" ht="15.75" customHeight="1">
      <c r="A207" s="258"/>
      <c r="B207" s="292"/>
      <c r="C207" s="258"/>
      <c r="D207" s="258"/>
      <c r="E207" s="258"/>
      <c r="F207" s="258"/>
      <c r="G207" s="258"/>
      <c r="H207" s="258"/>
      <c r="I207" s="258"/>
      <c r="J207" s="258"/>
      <c r="K207" s="258"/>
      <c r="L207" s="258"/>
      <c r="M207" s="258"/>
      <c r="N207" s="258"/>
      <c r="O207" s="258"/>
      <c r="P207" s="258"/>
      <c r="Q207" s="258"/>
      <c r="R207" s="258"/>
      <c r="S207" s="258"/>
      <c r="T207" s="258"/>
      <c r="U207" s="258"/>
      <c r="V207" s="258"/>
      <c r="W207" s="258"/>
      <c r="X207" s="258"/>
      <c r="Y207" s="258"/>
      <c r="Z207" s="258"/>
      <c r="AA207" s="258"/>
      <c r="AB207" s="258"/>
      <c r="AC207" s="258"/>
      <c r="AD207" s="258"/>
      <c r="AE207" s="258"/>
      <c r="AF207" s="258"/>
      <c r="AG207" s="258"/>
      <c r="AH207" s="258"/>
      <c r="AI207" s="258"/>
      <c r="AJ207" s="258"/>
      <c r="AK207" s="258"/>
      <c r="AL207" s="258"/>
      <c r="AM207" s="258"/>
      <c r="AN207" s="258"/>
      <c r="AO207" s="258"/>
    </row>
    <row r="208" ht="15.75" customHeight="1">
      <c r="A208" s="258"/>
      <c r="B208" s="292"/>
      <c r="C208" s="258"/>
      <c r="D208" s="258"/>
      <c r="E208" s="258"/>
      <c r="F208" s="258"/>
      <c r="G208" s="258"/>
      <c r="H208" s="258"/>
      <c r="I208" s="258"/>
      <c r="J208" s="258"/>
      <c r="K208" s="258"/>
      <c r="L208" s="258"/>
      <c r="M208" s="258"/>
      <c r="N208" s="258"/>
      <c r="O208" s="258"/>
      <c r="P208" s="258"/>
      <c r="Q208" s="258"/>
      <c r="R208" s="258"/>
      <c r="S208" s="258"/>
      <c r="T208" s="258"/>
      <c r="U208" s="258"/>
      <c r="V208" s="258"/>
      <c r="W208" s="258"/>
      <c r="X208" s="258"/>
      <c r="Y208" s="258"/>
      <c r="Z208" s="258"/>
      <c r="AA208" s="258"/>
      <c r="AB208" s="258"/>
      <c r="AC208" s="258"/>
      <c r="AD208" s="258"/>
      <c r="AE208" s="258"/>
      <c r="AF208" s="258"/>
      <c r="AG208" s="258"/>
      <c r="AH208" s="258"/>
      <c r="AI208" s="258"/>
      <c r="AJ208" s="258"/>
      <c r="AK208" s="258"/>
      <c r="AL208" s="258"/>
      <c r="AM208" s="258"/>
      <c r="AN208" s="258"/>
      <c r="AO208" s="258"/>
    </row>
    <row r="209" ht="15.75" customHeight="1">
      <c r="A209" s="258"/>
      <c r="B209" s="292"/>
      <c r="C209" s="258"/>
      <c r="D209" s="258"/>
      <c r="E209" s="258"/>
      <c r="F209" s="258"/>
      <c r="G209" s="258"/>
      <c r="H209" s="258"/>
      <c r="I209" s="258"/>
      <c r="J209" s="258"/>
      <c r="K209" s="258"/>
      <c r="L209" s="258"/>
      <c r="M209" s="258"/>
      <c r="N209" s="258"/>
      <c r="O209" s="258"/>
      <c r="P209" s="258"/>
      <c r="Q209" s="258"/>
      <c r="R209" s="258"/>
      <c r="S209" s="258"/>
      <c r="T209" s="258"/>
      <c r="U209" s="258"/>
      <c r="V209" s="258"/>
      <c r="W209" s="258"/>
      <c r="X209" s="258"/>
      <c r="Y209" s="258"/>
      <c r="Z209" s="258"/>
      <c r="AA209" s="258"/>
      <c r="AB209" s="258"/>
      <c r="AC209" s="258"/>
      <c r="AD209" s="258"/>
      <c r="AE209" s="258"/>
      <c r="AF209" s="258"/>
      <c r="AG209" s="258"/>
      <c r="AH209" s="258"/>
      <c r="AI209" s="258"/>
      <c r="AJ209" s="258"/>
      <c r="AK209" s="258"/>
      <c r="AL209" s="258"/>
      <c r="AM209" s="258"/>
      <c r="AN209" s="258"/>
      <c r="AO209" s="258"/>
    </row>
    <row r="210" ht="15.75" customHeight="1">
      <c r="A210" s="258"/>
      <c r="B210" s="292"/>
      <c r="C210" s="258"/>
      <c r="D210" s="258"/>
      <c r="E210" s="258"/>
      <c r="F210" s="258"/>
      <c r="G210" s="258"/>
      <c r="H210" s="258"/>
      <c r="I210" s="258"/>
      <c r="J210" s="258"/>
      <c r="K210" s="258"/>
      <c r="L210" s="258"/>
      <c r="M210" s="258"/>
      <c r="N210" s="258"/>
      <c r="O210" s="258"/>
      <c r="P210" s="258"/>
      <c r="Q210" s="258"/>
      <c r="R210" s="258"/>
      <c r="S210" s="258"/>
      <c r="T210" s="258"/>
      <c r="U210" s="258"/>
      <c r="V210" s="258"/>
      <c r="W210" s="258"/>
      <c r="X210" s="258"/>
      <c r="Y210" s="258"/>
      <c r="Z210" s="258"/>
      <c r="AA210" s="258"/>
      <c r="AB210" s="258"/>
      <c r="AC210" s="258"/>
      <c r="AD210" s="258"/>
      <c r="AE210" s="258"/>
      <c r="AF210" s="258"/>
      <c r="AG210" s="258"/>
      <c r="AH210" s="258"/>
      <c r="AI210" s="258"/>
      <c r="AJ210" s="258"/>
      <c r="AK210" s="258"/>
      <c r="AL210" s="258"/>
      <c r="AM210" s="258"/>
      <c r="AN210" s="258"/>
      <c r="AO210" s="258"/>
    </row>
    <row r="211" ht="15.75" customHeight="1">
      <c r="A211" s="258"/>
      <c r="B211" s="292"/>
      <c r="C211" s="258"/>
      <c r="D211" s="258"/>
      <c r="E211" s="258"/>
      <c r="F211" s="258"/>
      <c r="G211" s="258"/>
      <c r="H211" s="258"/>
      <c r="I211" s="258"/>
      <c r="J211" s="258"/>
      <c r="K211" s="258"/>
      <c r="L211" s="258"/>
      <c r="M211" s="258"/>
      <c r="N211" s="258"/>
      <c r="O211" s="258"/>
      <c r="P211" s="258"/>
      <c r="Q211" s="258"/>
      <c r="R211" s="258"/>
      <c r="S211" s="258"/>
      <c r="T211" s="258"/>
      <c r="U211" s="258"/>
      <c r="V211" s="258"/>
      <c r="W211" s="258"/>
      <c r="X211" s="258"/>
      <c r="Y211" s="258"/>
      <c r="Z211" s="258"/>
      <c r="AA211" s="258"/>
      <c r="AB211" s="258"/>
      <c r="AC211" s="258"/>
      <c r="AD211" s="258"/>
      <c r="AE211" s="258"/>
      <c r="AF211" s="258"/>
      <c r="AG211" s="258"/>
      <c r="AH211" s="258"/>
      <c r="AI211" s="258"/>
      <c r="AJ211" s="258"/>
      <c r="AK211" s="258"/>
      <c r="AL211" s="258"/>
      <c r="AM211" s="258"/>
      <c r="AN211" s="258"/>
      <c r="AO211" s="258"/>
    </row>
    <row r="212" ht="15.75" customHeight="1">
      <c r="A212" s="258"/>
      <c r="B212" s="292"/>
      <c r="C212" s="258"/>
      <c r="D212" s="258"/>
      <c r="E212" s="258"/>
      <c r="F212" s="258"/>
      <c r="G212" s="258"/>
      <c r="H212" s="258"/>
      <c r="I212" s="258"/>
      <c r="J212" s="258"/>
      <c r="K212" s="258"/>
      <c r="L212" s="258"/>
      <c r="M212" s="258"/>
      <c r="N212" s="258"/>
      <c r="O212" s="258"/>
      <c r="P212" s="258"/>
      <c r="Q212" s="258"/>
      <c r="R212" s="258"/>
      <c r="S212" s="258"/>
      <c r="T212" s="258"/>
      <c r="U212" s="258"/>
      <c r="V212" s="258"/>
      <c r="W212" s="258"/>
      <c r="X212" s="258"/>
      <c r="Y212" s="258"/>
      <c r="Z212" s="258"/>
      <c r="AA212" s="258"/>
      <c r="AB212" s="258"/>
      <c r="AC212" s="258"/>
      <c r="AD212" s="258"/>
      <c r="AE212" s="258"/>
      <c r="AF212" s="258"/>
      <c r="AG212" s="258"/>
      <c r="AH212" s="258"/>
      <c r="AI212" s="258"/>
      <c r="AJ212" s="258"/>
      <c r="AK212" s="258"/>
      <c r="AL212" s="258"/>
      <c r="AM212" s="258"/>
      <c r="AN212" s="258"/>
      <c r="AO212" s="258"/>
    </row>
    <row r="213" ht="15.75" customHeight="1">
      <c r="A213" s="258"/>
      <c r="B213" s="292"/>
      <c r="C213" s="258"/>
      <c r="D213" s="258"/>
      <c r="E213" s="258"/>
      <c r="F213" s="258"/>
      <c r="G213" s="258"/>
      <c r="H213" s="258"/>
      <c r="I213" s="258"/>
      <c r="J213" s="258"/>
      <c r="K213" s="258"/>
      <c r="L213" s="258"/>
      <c r="M213" s="258"/>
      <c r="N213" s="258"/>
      <c r="O213" s="258"/>
      <c r="P213" s="258"/>
      <c r="Q213" s="258"/>
      <c r="R213" s="258"/>
      <c r="S213" s="258"/>
      <c r="T213" s="258"/>
      <c r="U213" s="258"/>
      <c r="V213" s="258"/>
      <c r="W213" s="258"/>
      <c r="X213" s="258"/>
      <c r="Y213" s="258"/>
      <c r="Z213" s="258"/>
      <c r="AA213" s="258"/>
      <c r="AB213" s="258"/>
      <c r="AC213" s="258"/>
      <c r="AD213" s="258"/>
      <c r="AE213" s="258"/>
      <c r="AF213" s="258"/>
      <c r="AG213" s="258"/>
      <c r="AH213" s="258"/>
      <c r="AI213" s="258"/>
      <c r="AJ213" s="258"/>
      <c r="AK213" s="258"/>
      <c r="AL213" s="258"/>
      <c r="AM213" s="258"/>
      <c r="AN213" s="258"/>
      <c r="AO213" s="258"/>
    </row>
    <row r="214" ht="15.75" customHeight="1">
      <c r="A214" s="258"/>
      <c r="B214" s="292"/>
      <c r="C214" s="258"/>
      <c r="D214" s="258"/>
      <c r="E214" s="258"/>
      <c r="F214" s="258"/>
      <c r="G214" s="258"/>
      <c r="H214" s="258"/>
      <c r="I214" s="258"/>
      <c r="J214" s="258"/>
      <c r="K214" s="258"/>
      <c r="L214" s="258"/>
      <c r="M214" s="258"/>
      <c r="N214" s="258"/>
      <c r="O214" s="258"/>
      <c r="P214" s="258"/>
      <c r="Q214" s="258"/>
      <c r="R214" s="258"/>
      <c r="S214" s="258"/>
      <c r="T214" s="258"/>
      <c r="U214" s="258"/>
      <c r="V214" s="258"/>
      <c r="W214" s="258"/>
      <c r="X214" s="258"/>
      <c r="Y214" s="258"/>
      <c r="Z214" s="258"/>
      <c r="AA214" s="258"/>
      <c r="AB214" s="258"/>
      <c r="AC214" s="258"/>
      <c r="AD214" s="258"/>
      <c r="AE214" s="258"/>
      <c r="AF214" s="258"/>
      <c r="AG214" s="258"/>
      <c r="AH214" s="258"/>
      <c r="AI214" s="258"/>
      <c r="AJ214" s="258"/>
      <c r="AK214" s="258"/>
      <c r="AL214" s="258"/>
      <c r="AM214" s="258"/>
      <c r="AN214" s="258"/>
      <c r="AO214" s="258"/>
    </row>
    <row r="215" ht="15.75" customHeight="1">
      <c r="A215" s="258"/>
      <c r="B215" s="292"/>
      <c r="C215" s="258"/>
      <c r="D215" s="258"/>
      <c r="E215" s="258"/>
      <c r="F215" s="258"/>
      <c r="G215" s="258"/>
      <c r="H215" s="258"/>
      <c r="I215" s="258"/>
      <c r="J215" s="258"/>
      <c r="K215" s="258"/>
      <c r="L215" s="258"/>
      <c r="M215" s="258"/>
      <c r="N215" s="258"/>
      <c r="O215" s="258"/>
      <c r="P215" s="258"/>
      <c r="Q215" s="258"/>
      <c r="R215" s="258"/>
      <c r="S215" s="258"/>
      <c r="T215" s="258"/>
      <c r="U215" s="258"/>
      <c r="V215" s="258"/>
      <c r="W215" s="258"/>
      <c r="X215" s="258"/>
      <c r="Y215" s="258"/>
      <c r="Z215" s="258"/>
      <c r="AA215" s="258"/>
      <c r="AB215" s="258"/>
      <c r="AC215" s="258"/>
      <c r="AD215" s="258"/>
      <c r="AE215" s="258"/>
      <c r="AF215" s="258"/>
      <c r="AG215" s="258"/>
      <c r="AH215" s="258"/>
      <c r="AI215" s="258"/>
      <c r="AJ215" s="258"/>
      <c r="AK215" s="258"/>
      <c r="AL215" s="258"/>
      <c r="AM215" s="258"/>
      <c r="AN215" s="258"/>
      <c r="AO215" s="258"/>
    </row>
    <row r="216" ht="15.75" customHeight="1">
      <c r="A216" s="258"/>
      <c r="B216" s="292"/>
      <c r="C216" s="258"/>
      <c r="D216" s="258"/>
      <c r="E216" s="258"/>
      <c r="F216" s="258"/>
      <c r="G216" s="258"/>
      <c r="H216" s="258"/>
      <c r="I216" s="258"/>
      <c r="J216" s="258"/>
      <c r="K216" s="258"/>
      <c r="L216" s="258"/>
      <c r="M216" s="258"/>
      <c r="N216" s="258"/>
      <c r="O216" s="258"/>
      <c r="P216" s="258"/>
      <c r="Q216" s="258"/>
      <c r="R216" s="258"/>
      <c r="S216" s="258"/>
      <c r="T216" s="258"/>
      <c r="U216" s="258"/>
      <c r="V216" s="258"/>
      <c r="W216" s="258"/>
      <c r="X216" s="258"/>
      <c r="Y216" s="258"/>
      <c r="Z216" s="258"/>
      <c r="AA216" s="258"/>
      <c r="AB216" s="258"/>
      <c r="AC216" s="258"/>
      <c r="AD216" s="258"/>
      <c r="AE216" s="258"/>
      <c r="AF216" s="258"/>
      <c r="AG216" s="258"/>
      <c r="AH216" s="258"/>
      <c r="AI216" s="258"/>
      <c r="AJ216" s="258"/>
      <c r="AK216" s="258"/>
      <c r="AL216" s="258"/>
      <c r="AM216" s="258"/>
      <c r="AN216" s="258"/>
      <c r="AO216" s="258"/>
    </row>
    <row r="217" ht="15.75" customHeight="1">
      <c r="A217" s="258"/>
      <c r="B217" s="292"/>
      <c r="C217" s="258"/>
      <c r="D217" s="258"/>
      <c r="E217" s="258"/>
      <c r="F217" s="258"/>
      <c r="G217" s="258"/>
      <c r="H217" s="258"/>
      <c r="I217" s="258"/>
      <c r="J217" s="258"/>
      <c r="K217" s="258"/>
      <c r="L217" s="258"/>
      <c r="M217" s="258"/>
      <c r="N217" s="258"/>
      <c r="O217" s="258"/>
      <c r="P217" s="258"/>
      <c r="Q217" s="258"/>
      <c r="R217" s="258"/>
      <c r="S217" s="258"/>
      <c r="T217" s="258"/>
      <c r="U217" s="258"/>
      <c r="V217" s="258"/>
      <c r="W217" s="258"/>
      <c r="X217" s="258"/>
      <c r="Y217" s="258"/>
      <c r="Z217" s="258"/>
      <c r="AA217" s="258"/>
      <c r="AB217" s="258"/>
      <c r="AC217" s="258"/>
      <c r="AD217" s="258"/>
      <c r="AE217" s="258"/>
      <c r="AF217" s="258"/>
      <c r="AG217" s="258"/>
      <c r="AH217" s="258"/>
      <c r="AI217" s="258"/>
      <c r="AJ217" s="258"/>
      <c r="AK217" s="258"/>
      <c r="AL217" s="258"/>
      <c r="AM217" s="258"/>
      <c r="AN217" s="258"/>
      <c r="AO217" s="258"/>
    </row>
    <row r="218" ht="15.75" customHeight="1">
      <c r="A218" s="258"/>
      <c r="B218" s="292"/>
      <c r="C218" s="258"/>
      <c r="D218" s="258"/>
      <c r="E218" s="258"/>
      <c r="F218" s="258"/>
      <c r="G218" s="258"/>
      <c r="H218" s="258"/>
      <c r="I218" s="258"/>
      <c r="J218" s="258"/>
      <c r="K218" s="258"/>
      <c r="L218" s="258"/>
      <c r="M218" s="258"/>
      <c r="N218" s="258"/>
      <c r="O218" s="258"/>
      <c r="P218" s="258"/>
      <c r="Q218" s="258"/>
      <c r="R218" s="258"/>
      <c r="S218" s="258"/>
      <c r="T218" s="258"/>
      <c r="U218" s="258"/>
      <c r="V218" s="258"/>
      <c r="W218" s="258"/>
      <c r="X218" s="258"/>
      <c r="Y218" s="258"/>
      <c r="Z218" s="258"/>
      <c r="AA218" s="258"/>
      <c r="AB218" s="258"/>
      <c r="AC218" s="258"/>
      <c r="AD218" s="258"/>
      <c r="AE218" s="258"/>
      <c r="AF218" s="258"/>
      <c r="AG218" s="258"/>
      <c r="AH218" s="258"/>
      <c r="AI218" s="258"/>
      <c r="AJ218" s="258"/>
      <c r="AK218" s="258"/>
      <c r="AL218" s="258"/>
      <c r="AM218" s="258"/>
      <c r="AN218" s="258"/>
      <c r="AO218" s="258"/>
    </row>
    <row r="219" ht="15.75" customHeight="1">
      <c r="A219" s="258"/>
      <c r="B219" s="292"/>
      <c r="C219" s="258"/>
      <c r="D219" s="258"/>
      <c r="E219" s="258"/>
      <c r="F219" s="258"/>
      <c r="G219" s="258"/>
      <c r="H219" s="258"/>
      <c r="I219" s="258"/>
      <c r="J219" s="258"/>
      <c r="K219" s="258"/>
      <c r="L219" s="258"/>
      <c r="M219" s="258"/>
      <c r="N219" s="258"/>
      <c r="O219" s="258"/>
      <c r="P219" s="258"/>
      <c r="Q219" s="258"/>
      <c r="R219" s="258"/>
      <c r="S219" s="258"/>
      <c r="T219" s="258"/>
      <c r="U219" s="258"/>
      <c r="V219" s="258"/>
      <c r="W219" s="258"/>
      <c r="X219" s="258"/>
      <c r="Y219" s="258"/>
      <c r="Z219" s="258"/>
      <c r="AA219" s="258"/>
      <c r="AB219" s="258"/>
      <c r="AC219" s="258"/>
      <c r="AD219" s="258"/>
      <c r="AE219" s="258"/>
      <c r="AF219" s="258"/>
      <c r="AG219" s="258"/>
      <c r="AH219" s="258"/>
      <c r="AI219" s="258"/>
      <c r="AJ219" s="258"/>
      <c r="AK219" s="258"/>
      <c r="AL219" s="258"/>
      <c r="AM219" s="258"/>
      <c r="AN219" s="258"/>
      <c r="AO219" s="258"/>
    </row>
    <row r="220" ht="15.75" customHeight="1">
      <c r="A220" s="258"/>
      <c r="B220" s="292"/>
      <c r="C220" s="258"/>
      <c r="D220" s="258"/>
      <c r="E220" s="258"/>
      <c r="F220" s="258"/>
      <c r="G220" s="258"/>
      <c r="H220" s="258"/>
      <c r="I220" s="258"/>
      <c r="J220" s="258"/>
      <c r="K220" s="258"/>
      <c r="L220" s="258"/>
      <c r="M220" s="258"/>
      <c r="N220" s="258"/>
      <c r="O220" s="258"/>
      <c r="P220" s="258"/>
      <c r="Q220" s="258"/>
      <c r="R220" s="258"/>
      <c r="S220" s="258"/>
      <c r="T220" s="258"/>
      <c r="U220" s="258"/>
      <c r="V220" s="258"/>
      <c r="W220" s="258"/>
      <c r="X220" s="258"/>
      <c r="Y220" s="258"/>
      <c r="Z220" s="258"/>
      <c r="AA220" s="258"/>
      <c r="AB220" s="258"/>
      <c r="AC220" s="258"/>
      <c r="AD220" s="258"/>
      <c r="AE220" s="258"/>
      <c r="AF220" s="258"/>
      <c r="AG220" s="258"/>
      <c r="AH220" s="258"/>
      <c r="AI220" s="258"/>
      <c r="AJ220" s="258"/>
      <c r="AK220" s="258"/>
      <c r="AL220" s="258"/>
      <c r="AM220" s="258"/>
      <c r="AN220" s="258"/>
      <c r="AO220" s="258"/>
    </row>
    <row r="221" ht="15.75" customHeight="1">
      <c r="A221" s="258"/>
      <c r="B221" s="292"/>
      <c r="C221" s="258"/>
      <c r="D221" s="258"/>
      <c r="E221" s="258"/>
      <c r="F221" s="258"/>
      <c r="G221" s="258"/>
      <c r="H221" s="258"/>
      <c r="I221" s="258"/>
      <c r="J221" s="258"/>
      <c r="K221" s="258"/>
      <c r="L221" s="258"/>
      <c r="M221" s="258"/>
      <c r="N221" s="258"/>
      <c r="O221" s="258"/>
      <c r="P221" s="258"/>
      <c r="Q221" s="258"/>
      <c r="R221" s="258"/>
      <c r="S221" s="258"/>
      <c r="T221" s="258"/>
      <c r="U221" s="258"/>
      <c r="V221" s="258"/>
      <c r="W221" s="258"/>
      <c r="X221" s="258"/>
      <c r="Y221" s="258"/>
      <c r="Z221" s="258"/>
      <c r="AA221" s="258"/>
      <c r="AB221" s="258"/>
      <c r="AC221" s="258"/>
      <c r="AD221" s="258"/>
      <c r="AE221" s="258"/>
      <c r="AF221" s="258"/>
      <c r="AG221" s="258"/>
      <c r="AH221" s="258"/>
      <c r="AI221" s="258"/>
      <c r="AJ221" s="258"/>
      <c r="AK221" s="258"/>
      <c r="AL221" s="258"/>
      <c r="AM221" s="258"/>
      <c r="AN221" s="258"/>
      <c r="AO221" s="258"/>
    </row>
    <row r="222" ht="15.75" customHeight="1">
      <c r="A222" s="258"/>
      <c r="B222" s="292"/>
      <c r="C222" s="258"/>
      <c r="D222" s="258"/>
      <c r="E222" s="258"/>
      <c r="F222" s="258"/>
      <c r="G222" s="258"/>
      <c r="H222" s="258"/>
      <c r="I222" s="258"/>
      <c r="J222" s="258"/>
      <c r="K222" s="258"/>
      <c r="L222" s="258"/>
      <c r="M222" s="258"/>
      <c r="N222" s="258"/>
      <c r="O222" s="258"/>
      <c r="P222" s="258"/>
      <c r="Q222" s="258"/>
      <c r="R222" s="258"/>
      <c r="S222" s="258"/>
      <c r="T222" s="258"/>
      <c r="U222" s="258"/>
      <c r="V222" s="258"/>
      <c r="W222" s="258"/>
      <c r="X222" s="258"/>
      <c r="Y222" s="258"/>
      <c r="Z222" s="258"/>
      <c r="AA222" s="258"/>
      <c r="AB222" s="258"/>
      <c r="AC222" s="258"/>
      <c r="AD222" s="258"/>
      <c r="AE222" s="258"/>
      <c r="AF222" s="258"/>
      <c r="AG222" s="258"/>
      <c r="AH222" s="258"/>
      <c r="AI222" s="258"/>
      <c r="AJ222" s="258"/>
      <c r="AK222" s="258"/>
      <c r="AL222" s="258"/>
      <c r="AM222" s="258"/>
      <c r="AN222" s="258"/>
      <c r="AO222" s="258"/>
    </row>
    <row r="223" ht="15.75" customHeight="1">
      <c r="A223" s="258"/>
      <c r="B223" s="292"/>
      <c r="C223" s="258"/>
      <c r="D223" s="258"/>
      <c r="E223" s="258"/>
      <c r="F223" s="258"/>
      <c r="G223" s="258"/>
      <c r="H223" s="258"/>
      <c r="I223" s="258"/>
      <c r="J223" s="258"/>
      <c r="K223" s="258"/>
      <c r="L223" s="258"/>
      <c r="M223" s="258"/>
      <c r="N223" s="258"/>
      <c r="O223" s="258"/>
      <c r="P223" s="258"/>
      <c r="Q223" s="258"/>
      <c r="R223" s="258"/>
      <c r="S223" s="258"/>
      <c r="T223" s="258"/>
      <c r="U223" s="258"/>
      <c r="V223" s="258"/>
      <c r="W223" s="258"/>
      <c r="X223" s="258"/>
      <c r="Y223" s="258"/>
      <c r="Z223" s="258"/>
      <c r="AA223" s="258"/>
      <c r="AB223" s="258"/>
      <c r="AC223" s="258"/>
      <c r="AD223" s="258"/>
      <c r="AE223" s="258"/>
      <c r="AF223" s="258"/>
      <c r="AG223" s="258"/>
      <c r="AH223" s="258"/>
      <c r="AI223" s="258"/>
      <c r="AJ223" s="258"/>
      <c r="AK223" s="258"/>
      <c r="AL223" s="258"/>
      <c r="AM223" s="258"/>
      <c r="AN223" s="258"/>
      <c r="AO223" s="258"/>
    </row>
    <row r="224" ht="15.75" customHeight="1">
      <c r="A224" s="258"/>
      <c r="B224" s="292"/>
      <c r="C224" s="258"/>
      <c r="D224" s="258"/>
      <c r="E224" s="258"/>
      <c r="F224" s="258"/>
      <c r="G224" s="258"/>
      <c r="H224" s="258"/>
      <c r="I224" s="258"/>
      <c r="J224" s="258"/>
      <c r="K224" s="258"/>
      <c r="L224" s="258"/>
      <c r="M224" s="258"/>
      <c r="N224" s="258"/>
      <c r="O224" s="258"/>
      <c r="P224" s="258"/>
      <c r="Q224" s="258"/>
      <c r="R224" s="258"/>
      <c r="S224" s="258"/>
      <c r="T224" s="258"/>
      <c r="U224" s="258"/>
      <c r="V224" s="258"/>
      <c r="W224" s="258"/>
      <c r="X224" s="258"/>
      <c r="Y224" s="258"/>
      <c r="Z224" s="258"/>
      <c r="AA224" s="258"/>
      <c r="AB224" s="258"/>
      <c r="AC224" s="258"/>
      <c r="AD224" s="258"/>
      <c r="AE224" s="258"/>
      <c r="AF224" s="258"/>
      <c r="AG224" s="258"/>
      <c r="AH224" s="258"/>
      <c r="AI224" s="258"/>
      <c r="AJ224" s="258"/>
      <c r="AK224" s="258"/>
      <c r="AL224" s="258"/>
      <c r="AM224" s="258"/>
      <c r="AN224" s="258"/>
      <c r="AO224" s="258"/>
    </row>
    <row r="225" ht="15.75" customHeight="1">
      <c r="A225" s="258"/>
      <c r="B225" s="292"/>
      <c r="C225" s="258"/>
      <c r="D225" s="258"/>
      <c r="E225" s="258"/>
      <c r="F225" s="258"/>
      <c r="G225" s="258"/>
      <c r="H225" s="258"/>
      <c r="I225" s="258"/>
      <c r="J225" s="258"/>
      <c r="K225" s="258"/>
      <c r="L225" s="258"/>
      <c r="M225" s="258"/>
      <c r="N225" s="258"/>
      <c r="O225" s="258"/>
      <c r="P225" s="258"/>
      <c r="Q225" s="258"/>
      <c r="R225" s="258"/>
      <c r="S225" s="258"/>
      <c r="T225" s="258"/>
      <c r="U225" s="258"/>
      <c r="V225" s="258"/>
      <c r="W225" s="258"/>
      <c r="X225" s="258"/>
      <c r="Y225" s="258"/>
      <c r="Z225" s="258"/>
      <c r="AA225" s="258"/>
      <c r="AB225" s="258"/>
      <c r="AC225" s="258"/>
      <c r="AD225" s="258"/>
      <c r="AE225" s="258"/>
      <c r="AF225" s="258"/>
      <c r="AG225" s="258"/>
      <c r="AH225" s="258"/>
      <c r="AI225" s="258"/>
      <c r="AJ225" s="258"/>
      <c r="AK225" s="258"/>
      <c r="AL225" s="258"/>
      <c r="AM225" s="258"/>
      <c r="AN225" s="258"/>
      <c r="AO225" s="258"/>
    </row>
    <row r="226" ht="15.75" customHeight="1">
      <c r="A226" s="258"/>
      <c r="B226" s="292"/>
      <c r="C226" s="258"/>
      <c r="D226" s="258"/>
      <c r="E226" s="258"/>
      <c r="F226" s="258"/>
      <c r="G226" s="258"/>
      <c r="H226" s="258"/>
      <c r="I226" s="258"/>
      <c r="J226" s="258"/>
      <c r="K226" s="258"/>
      <c r="L226" s="258"/>
      <c r="M226" s="258"/>
      <c r="N226" s="258"/>
      <c r="O226" s="258"/>
      <c r="P226" s="258"/>
      <c r="Q226" s="258"/>
      <c r="R226" s="258"/>
      <c r="S226" s="258"/>
      <c r="T226" s="258"/>
      <c r="U226" s="258"/>
      <c r="V226" s="258"/>
      <c r="W226" s="258"/>
      <c r="X226" s="258"/>
      <c r="Y226" s="258"/>
      <c r="Z226" s="258"/>
      <c r="AA226" s="258"/>
      <c r="AB226" s="258"/>
      <c r="AC226" s="258"/>
      <c r="AD226" s="258"/>
      <c r="AE226" s="258"/>
      <c r="AF226" s="258"/>
      <c r="AG226" s="258"/>
      <c r="AH226" s="258"/>
      <c r="AI226" s="258"/>
      <c r="AJ226" s="258"/>
      <c r="AK226" s="258"/>
      <c r="AL226" s="258"/>
      <c r="AM226" s="258"/>
      <c r="AN226" s="258"/>
      <c r="AO226" s="258"/>
    </row>
    <row r="227" ht="15.75" customHeight="1">
      <c r="A227" s="258"/>
      <c r="B227" s="292"/>
      <c r="C227" s="258"/>
      <c r="D227" s="258"/>
      <c r="E227" s="258"/>
      <c r="F227" s="258"/>
      <c r="G227" s="258"/>
      <c r="H227" s="258"/>
      <c r="I227" s="258"/>
      <c r="J227" s="258"/>
      <c r="K227" s="258"/>
      <c r="L227" s="258"/>
      <c r="M227" s="258"/>
      <c r="N227" s="258"/>
      <c r="O227" s="258"/>
      <c r="P227" s="258"/>
      <c r="Q227" s="258"/>
      <c r="R227" s="258"/>
      <c r="S227" s="258"/>
      <c r="T227" s="258"/>
      <c r="U227" s="258"/>
      <c r="V227" s="258"/>
      <c r="W227" s="258"/>
      <c r="X227" s="258"/>
      <c r="Y227" s="258"/>
      <c r="Z227" s="258"/>
      <c r="AA227" s="258"/>
      <c r="AB227" s="258"/>
      <c r="AC227" s="258"/>
      <c r="AD227" s="258"/>
      <c r="AE227" s="258"/>
      <c r="AF227" s="258"/>
      <c r="AG227" s="258"/>
      <c r="AH227" s="258"/>
      <c r="AI227" s="258"/>
      <c r="AJ227" s="258"/>
      <c r="AK227" s="258"/>
      <c r="AL227" s="258"/>
      <c r="AM227" s="258"/>
      <c r="AN227" s="258"/>
      <c r="AO227" s="258"/>
    </row>
    <row r="228" ht="15.75" customHeight="1">
      <c r="A228" s="258"/>
      <c r="B228" s="292"/>
      <c r="C228" s="258"/>
      <c r="D228" s="258"/>
      <c r="E228" s="258"/>
      <c r="F228" s="258"/>
      <c r="G228" s="258"/>
      <c r="H228" s="258"/>
      <c r="I228" s="258"/>
      <c r="J228" s="258"/>
      <c r="K228" s="258"/>
      <c r="L228" s="258"/>
      <c r="M228" s="258"/>
      <c r="N228" s="258"/>
      <c r="O228" s="258"/>
      <c r="P228" s="258"/>
      <c r="Q228" s="258"/>
      <c r="R228" s="258"/>
      <c r="S228" s="258"/>
      <c r="T228" s="258"/>
      <c r="U228" s="258"/>
      <c r="V228" s="258"/>
      <c r="W228" s="258"/>
      <c r="X228" s="258"/>
      <c r="Y228" s="258"/>
      <c r="Z228" s="258"/>
      <c r="AA228" s="258"/>
      <c r="AB228" s="258"/>
      <c r="AC228" s="258"/>
      <c r="AD228" s="258"/>
      <c r="AE228" s="258"/>
      <c r="AF228" s="258"/>
      <c r="AG228" s="258"/>
      <c r="AH228" s="258"/>
      <c r="AI228" s="258"/>
      <c r="AJ228" s="258"/>
      <c r="AK228" s="258"/>
      <c r="AL228" s="258"/>
      <c r="AM228" s="258"/>
      <c r="AN228" s="258"/>
      <c r="AO228" s="258"/>
    </row>
    <row r="229" ht="15.75" customHeight="1">
      <c r="A229" s="258"/>
      <c r="B229" s="292"/>
      <c r="C229" s="258"/>
      <c r="D229" s="258"/>
      <c r="E229" s="258"/>
      <c r="F229" s="258"/>
      <c r="G229" s="258"/>
      <c r="H229" s="258"/>
      <c r="I229" s="258"/>
      <c r="J229" s="258"/>
      <c r="K229" s="258"/>
      <c r="L229" s="258"/>
      <c r="M229" s="258"/>
      <c r="N229" s="258"/>
      <c r="O229" s="258"/>
      <c r="P229" s="258"/>
      <c r="Q229" s="258"/>
      <c r="R229" s="258"/>
      <c r="S229" s="258"/>
      <c r="T229" s="258"/>
      <c r="U229" s="258"/>
      <c r="V229" s="258"/>
      <c r="W229" s="258"/>
      <c r="X229" s="258"/>
      <c r="Y229" s="258"/>
      <c r="Z229" s="258"/>
      <c r="AA229" s="258"/>
      <c r="AB229" s="258"/>
      <c r="AC229" s="258"/>
      <c r="AD229" s="258"/>
      <c r="AE229" s="258"/>
      <c r="AF229" s="258"/>
      <c r="AG229" s="258"/>
      <c r="AH229" s="258"/>
      <c r="AI229" s="258"/>
      <c r="AJ229" s="258"/>
      <c r="AK229" s="258"/>
      <c r="AL229" s="258"/>
      <c r="AM229" s="258"/>
      <c r="AN229" s="258"/>
      <c r="AO229" s="258"/>
    </row>
    <row r="230" ht="15.75" customHeight="1">
      <c r="A230" s="258"/>
      <c r="B230" s="292"/>
      <c r="C230" s="258"/>
      <c r="D230" s="258"/>
      <c r="E230" s="258"/>
      <c r="F230" s="258"/>
      <c r="G230" s="258"/>
      <c r="H230" s="258"/>
      <c r="I230" s="258"/>
      <c r="J230" s="258"/>
      <c r="K230" s="258"/>
      <c r="L230" s="258"/>
      <c r="M230" s="258"/>
      <c r="N230" s="258"/>
      <c r="O230" s="258"/>
      <c r="P230" s="258"/>
      <c r="Q230" s="258"/>
      <c r="R230" s="258"/>
      <c r="S230" s="258"/>
      <c r="T230" s="258"/>
      <c r="U230" s="258"/>
      <c r="V230" s="258"/>
      <c r="W230" s="258"/>
      <c r="X230" s="258"/>
      <c r="Y230" s="258"/>
      <c r="Z230" s="258"/>
      <c r="AA230" s="258"/>
      <c r="AB230" s="258"/>
      <c r="AC230" s="258"/>
      <c r="AD230" s="258"/>
      <c r="AE230" s="258"/>
      <c r="AF230" s="258"/>
      <c r="AG230" s="258"/>
      <c r="AH230" s="258"/>
      <c r="AI230" s="258"/>
      <c r="AJ230" s="258"/>
      <c r="AK230" s="258"/>
      <c r="AL230" s="258"/>
      <c r="AM230" s="258"/>
      <c r="AN230" s="258"/>
      <c r="AO230" s="258"/>
    </row>
    <row r="231" ht="15.75" customHeight="1">
      <c r="A231" s="258"/>
      <c r="B231" s="292"/>
      <c r="C231" s="258"/>
      <c r="D231" s="258"/>
      <c r="E231" s="258"/>
      <c r="F231" s="258"/>
      <c r="G231" s="258"/>
      <c r="H231" s="258"/>
      <c r="I231" s="258"/>
      <c r="J231" s="258"/>
      <c r="K231" s="258"/>
      <c r="L231" s="258"/>
      <c r="M231" s="258"/>
      <c r="N231" s="258"/>
      <c r="O231" s="258"/>
      <c r="P231" s="258"/>
      <c r="Q231" s="258"/>
      <c r="R231" s="258"/>
      <c r="S231" s="258"/>
      <c r="T231" s="258"/>
      <c r="U231" s="258"/>
      <c r="V231" s="258"/>
      <c r="W231" s="258"/>
      <c r="X231" s="258"/>
      <c r="Y231" s="258"/>
      <c r="Z231" s="258"/>
      <c r="AA231" s="258"/>
      <c r="AB231" s="258"/>
      <c r="AC231" s="258"/>
      <c r="AD231" s="258"/>
      <c r="AE231" s="258"/>
      <c r="AF231" s="258"/>
      <c r="AG231" s="258"/>
      <c r="AH231" s="258"/>
      <c r="AI231" s="258"/>
      <c r="AJ231" s="258"/>
      <c r="AK231" s="258"/>
      <c r="AL231" s="258"/>
      <c r="AM231" s="258"/>
      <c r="AN231" s="258"/>
      <c r="AO231" s="258"/>
    </row>
    <row r="232" ht="15.75" customHeight="1">
      <c r="A232" s="258"/>
      <c r="B232" s="292"/>
      <c r="C232" s="258"/>
      <c r="D232" s="258"/>
      <c r="E232" s="258"/>
      <c r="F232" s="258"/>
      <c r="G232" s="258"/>
      <c r="H232" s="258"/>
      <c r="I232" s="258"/>
      <c r="J232" s="258"/>
      <c r="K232" s="258"/>
      <c r="L232" s="258"/>
      <c r="M232" s="258"/>
      <c r="N232" s="258"/>
      <c r="O232" s="258"/>
      <c r="P232" s="258"/>
      <c r="Q232" s="258"/>
      <c r="R232" s="258"/>
      <c r="S232" s="258"/>
      <c r="T232" s="258"/>
      <c r="U232" s="258"/>
      <c r="V232" s="258"/>
      <c r="W232" s="258"/>
      <c r="X232" s="258"/>
      <c r="Y232" s="258"/>
      <c r="Z232" s="258"/>
      <c r="AA232" s="258"/>
      <c r="AB232" s="258"/>
      <c r="AC232" s="258"/>
      <c r="AD232" s="258"/>
      <c r="AE232" s="258"/>
      <c r="AF232" s="258"/>
      <c r="AG232" s="258"/>
      <c r="AH232" s="258"/>
      <c r="AI232" s="258"/>
      <c r="AJ232" s="258"/>
      <c r="AK232" s="258"/>
      <c r="AL232" s="258"/>
      <c r="AM232" s="258"/>
      <c r="AN232" s="258"/>
      <c r="AO232" s="258"/>
    </row>
    <row r="233" ht="15.75" customHeight="1">
      <c r="A233" s="258"/>
      <c r="B233" s="292"/>
      <c r="C233" s="258"/>
      <c r="D233" s="258"/>
      <c r="E233" s="258"/>
      <c r="F233" s="258"/>
      <c r="G233" s="258"/>
      <c r="H233" s="258"/>
      <c r="I233" s="258"/>
      <c r="J233" s="258"/>
      <c r="K233" s="258"/>
      <c r="L233" s="258"/>
      <c r="M233" s="258"/>
      <c r="N233" s="258"/>
      <c r="O233" s="258"/>
      <c r="P233" s="258"/>
      <c r="Q233" s="258"/>
      <c r="R233" s="258"/>
      <c r="S233" s="258"/>
      <c r="T233" s="258"/>
      <c r="U233" s="258"/>
      <c r="V233" s="258"/>
      <c r="W233" s="258"/>
      <c r="X233" s="258"/>
      <c r="Y233" s="258"/>
      <c r="Z233" s="258"/>
      <c r="AA233" s="258"/>
      <c r="AB233" s="258"/>
      <c r="AC233" s="258"/>
      <c r="AD233" s="258"/>
      <c r="AE233" s="258"/>
      <c r="AF233" s="258"/>
      <c r="AG233" s="258"/>
      <c r="AH233" s="258"/>
      <c r="AI233" s="258"/>
      <c r="AJ233" s="258"/>
      <c r="AK233" s="258"/>
      <c r="AL233" s="258"/>
      <c r="AM233" s="258"/>
      <c r="AN233" s="258"/>
      <c r="AO233" s="258"/>
    </row>
    <row r="234" ht="15.75" customHeight="1">
      <c r="A234" s="258"/>
      <c r="B234" s="292"/>
      <c r="C234" s="258"/>
      <c r="D234" s="258"/>
      <c r="E234" s="258"/>
      <c r="F234" s="258"/>
      <c r="G234" s="258"/>
      <c r="H234" s="258"/>
      <c r="I234" s="258"/>
      <c r="J234" s="258"/>
      <c r="K234" s="258"/>
      <c r="L234" s="258"/>
      <c r="M234" s="258"/>
      <c r="N234" s="258"/>
      <c r="O234" s="258"/>
      <c r="P234" s="258"/>
      <c r="Q234" s="258"/>
      <c r="R234" s="258"/>
      <c r="S234" s="258"/>
      <c r="T234" s="258"/>
      <c r="U234" s="258"/>
      <c r="V234" s="258"/>
      <c r="W234" s="258"/>
      <c r="X234" s="258"/>
      <c r="Y234" s="258"/>
      <c r="Z234" s="258"/>
      <c r="AA234" s="258"/>
      <c r="AB234" s="258"/>
      <c r="AC234" s="258"/>
      <c r="AD234" s="258"/>
      <c r="AE234" s="258"/>
      <c r="AF234" s="258"/>
      <c r="AG234" s="258"/>
      <c r="AH234" s="258"/>
      <c r="AI234" s="258"/>
      <c r="AJ234" s="258"/>
      <c r="AK234" s="258"/>
      <c r="AL234" s="258"/>
      <c r="AM234" s="258"/>
      <c r="AN234" s="258"/>
      <c r="AO234" s="258"/>
    </row>
    <row r="235" ht="15.75" customHeight="1">
      <c r="A235" s="258"/>
      <c r="B235" s="292"/>
      <c r="C235" s="258"/>
      <c r="D235" s="258"/>
      <c r="E235" s="258"/>
      <c r="F235" s="258"/>
      <c r="G235" s="258"/>
      <c r="H235" s="258"/>
      <c r="I235" s="258"/>
      <c r="J235" s="258"/>
      <c r="K235" s="258"/>
      <c r="L235" s="258"/>
      <c r="M235" s="258"/>
      <c r="N235" s="258"/>
      <c r="O235" s="258"/>
      <c r="P235" s="258"/>
      <c r="Q235" s="258"/>
      <c r="R235" s="258"/>
      <c r="S235" s="258"/>
      <c r="T235" s="258"/>
      <c r="U235" s="258"/>
      <c r="V235" s="258"/>
      <c r="W235" s="258"/>
      <c r="X235" s="258"/>
      <c r="Y235" s="258"/>
      <c r="Z235" s="258"/>
      <c r="AA235" s="258"/>
      <c r="AB235" s="258"/>
      <c r="AC235" s="258"/>
      <c r="AD235" s="258"/>
      <c r="AE235" s="258"/>
      <c r="AF235" s="258"/>
      <c r="AG235" s="258"/>
      <c r="AH235" s="258"/>
      <c r="AI235" s="258"/>
      <c r="AJ235" s="258"/>
      <c r="AK235" s="258"/>
      <c r="AL235" s="258"/>
      <c r="AM235" s="258"/>
      <c r="AN235" s="258"/>
      <c r="AO235" s="258"/>
    </row>
    <row r="236" ht="15.75" customHeight="1">
      <c r="A236" s="258"/>
      <c r="B236" s="292"/>
      <c r="C236" s="258"/>
      <c r="D236" s="258"/>
      <c r="E236" s="258"/>
      <c r="F236" s="258"/>
      <c r="G236" s="258"/>
      <c r="H236" s="258"/>
      <c r="I236" s="258"/>
      <c r="J236" s="258"/>
      <c r="K236" s="258"/>
      <c r="L236" s="258"/>
      <c r="M236" s="258"/>
      <c r="N236" s="258"/>
      <c r="O236" s="258"/>
      <c r="P236" s="258"/>
      <c r="Q236" s="258"/>
      <c r="R236" s="258"/>
      <c r="S236" s="258"/>
      <c r="T236" s="258"/>
      <c r="U236" s="258"/>
      <c r="V236" s="258"/>
      <c r="W236" s="258"/>
      <c r="X236" s="258"/>
      <c r="Y236" s="258"/>
      <c r="Z236" s="258"/>
      <c r="AA236" s="258"/>
      <c r="AB236" s="258"/>
      <c r="AC236" s="258"/>
      <c r="AD236" s="258"/>
      <c r="AE236" s="258"/>
      <c r="AF236" s="258"/>
      <c r="AG236" s="258"/>
      <c r="AH236" s="258"/>
      <c r="AI236" s="258"/>
      <c r="AJ236" s="258"/>
      <c r="AK236" s="258"/>
      <c r="AL236" s="258"/>
      <c r="AM236" s="258"/>
      <c r="AN236" s="258"/>
      <c r="AO236" s="258"/>
    </row>
    <row r="237" ht="15.75" customHeight="1">
      <c r="A237" s="258"/>
      <c r="B237" s="292"/>
      <c r="C237" s="258"/>
      <c r="D237" s="258"/>
      <c r="E237" s="258"/>
      <c r="F237" s="258"/>
      <c r="G237" s="258"/>
      <c r="H237" s="258"/>
      <c r="I237" s="258"/>
      <c r="J237" s="258"/>
      <c r="K237" s="258"/>
      <c r="L237" s="258"/>
      <c r="M237" s="258"/>
      <c r="N237" s="258"/>
      <c r="O237" s="258"/>
      <c r="P237" s="258"/>
      <c r="Q237" s="258"/>
      <c r="R237" s="258"/>
      <c r="S237" s="258"/>
      <c r="T237" s="258"/>
      <c r="U237" s="258"/>
      <c r="V237" s="258"/>
      <c r="W237" s="258"/>
      <c r="X237" s="258"/>
      <c r="Y237" s="258"/>
      <c r="Z237" s="258"/>
      <c r="AA237" s="258"/>
      <c r="AB237" s="258"/>
      <c r="AC237" s="258"/>
      <c r="AD237" s="258"/>
      <c r="AE237" s="258"/>
      <c r="AF237" s="258"/>
      <c r="AG237" s="258"/>
      <c r="AH237" s="258"/>
      <c r="AI237" s="258"/>
      <c r="AJ237" s="258"/>
      <c r="AK237" s="258"/>
      <c r="AL237" s="258"/>
      <c r="AM237" s="258"/>
      <c r="AN237" s="258"/>
      <c r="AO237" s="258"/>
    </row>
    <row r="238" ht="15.75" customHeight="1">
      <c r="A238" s="258"/>
      <c r="B238" s="292"/>
      <c r="C238" s="258"/>
      <c r="D238" s="258"/>
      <c r="E238" s="258"/>
      <c r="F238" s="258"/>
      <c r="G238" s="258"/>
      <c r="H238" s="258"/>
      <c r="I238" s="258"/>
      <c r="J238" s="258"/>
      <c r="K238" s="258"/>
      <c r="L238" s="258"/>
      <c r="M238" s="258"/>
      <c r="N238" s="258"/>
      <c r="O238" s="258"/>
      <c r="P238" s="258"/>
      <c r="Q238" s="258"/>
      <c r="R238" s="258"/>
      <c r="S238" s="258"/>
      <c r="T238" s="258"/>
      <c r="U238" s="258"/>
      <c r="V238" s="258"/>
      <c r="W238" s="258"/>
      <c r="X238" s="258"/>
      <c r="Y238" s="258"/>
      <c r="Z238" s="258"/>
      <c r="AA238" s="258"/>
      <c r="AB238" s="258"/>
      <c r="AC238" s="258"/>
      <c r="AD238" s="258"/>
      <c r="AE238" s="258"/>
      <c r="AF238" s="258"/>
      <c r="AG238" s="258"/>
      <c r="AH238" s="258"/>
      <c r="AI238" s="258"/>
      <c r="AJ238" s="258"/>
      <c r="AK238" s="258"/>
      <c r="AL238" s="258"/>
      <c r="AM238" s="258"/>
      <c r="AN238" s="258"/>
      <c r="AO238" s="258"/>
    </row>
    <row r="239" ht="15.75" customHeight="1">
      <c r="A239" s="258"/>
      <c r="B239" s="292"/>
      <c r="C239" s="258"/>
      <c r="D239" s="258"/>
      <c r="E239" s="258"/>
      <c r="F239" s="258"/>
      <c r="G239" s="258"/>
      <c r="H239" s="258"/>
      <c r="I239" s="258"/>
      <c r="J239" s="258"/>
      <c r="K239" s="258"/>
      <c r="L239" s="258"/>
      <c r="M239" s="258"/>
      <c r="N239" s="258"/>
      <c r="O239" s="258"/>
      <c r="P239" s="258"/>
      <c r="Q239" s="258"/>
      <c r="R239" s="258"/>
      <c r="S239" s="258"/>
      <c r="T239" s="258"/>
      <c r="U239" s="258"/>
      <c r="V239" s="258"/>
      <c r="W239" s="258"/>
      <c r="X239" s="258"/>
      <c r="Y239" s="258"/>
      <c r="Z239" s="258"/>
      <c r="AA239" s="258"/>
      <c r="AB239" s="258"/>
      <c r="AC239" s="258"/>
      <c r="AD239" s="258"/>
      <c r="AE239" s="258"/>
      <c r="AF239" s="258"/>
      <c r="AG239" s="258"/>
      <c r="AH239" s="258"/>
      <c r="AI239" s="258"/>
      <c r="AJ239" s="258"/>
      <c r="AK239" s="258"/>
      <c r="AL239" s="258"/>
      <c r="AM239" s="258"/>
      <c r="AN239" s="258"/>
      <c r="AO239" s="258"/>
    </row>
    <row r="240" ht="15.75" customHeight="1">
      <c r="A240" s="258"/>
      <c r="B240" s="292"/>
      <c r="C240" s="258"/>
      <c r="D240" s="258"/>
      <c r="E240" s="258"/>
      <c r="F240" s="258"/>
      <c r="G240" s="258"/>
      <c r="H240" s="258"/>
      <c r="I240" s="258"/>
      <c r="J240" s="258"/>
      <c r="K240" s="258"/>
      <c r="L240" s="258"/>
      <c r="M240" s="258"/>
      <c r="N240" s="258"/>
      <c r="O240" s="258"/>
      <c r="P240" s="258"/>
      <c r="Q240" s="258"/>
      <c r="R240" s="258"/>
      <c r="S240" s="258"/>
      <c r="T240" s="258"/>
      <c r="U240" s="258"/>
      <c r="V240" s="258"/>
      <c r="W240" s="258"/>
      <c r="X240" s="258"/>
      <c r="Y240" s="258"/>
      <c r="Z240" s="258"/>
      <c r="AA240" s="258"/>
      <c r="AB240" s="258"/>
      <c r="AC240" s="258"/>
      <c r="AD240" s="258"/>
      <c r="AE240" s="258"/>
      <c r="AF240" s="258"/>
      <c r="AG240" s="258"/>
      <c r="AH240" s="258"/>
      <c r="AI240" s="258"/>
      <c r="AJ240" s="258"/>
      <c r="AK240" s="258"/>
      <c r="AL240" s="258"/>
      <c r="AM240" s="258"/>
      <c r="AN240" s="258"/>
      <c r="AO240" s="258"/>
    </row>
    <row r="241" ht="15.75" customHeight="1">
      <c r="A241" s="258"/>
      <c r="B241" s="292"/>
      <c r="C241" s="258"/>
      <c r="D241" s="258"/>
      <c r="E241" s="258"/>
      <c r="F241" s="258"/>
      <c r="G241" s="258"/>
      <c r="H241" s="258"/>
      <c r="I241" s="258"/>
      <c r="J241" s="258"/>
      <c r="K241" s="258"/>
      <c r="L241" s="258"/>
      <c r="M241" s="258"/>
      <c r="N241" s="258"/>
      <c r="O241" s="258"/>
      <c r="P241" s="258"/>
      <c r="Q241" s="258"/>
      <c r="R241" s="258"/>
      <c r="S241" s="258"/>
      <c r="T241" s="258"/>
      <c r="U241" s="258"/>
      <c r="V241" s="258"/>
      <c r="W241" s="258"/>
      <c r="X241" s="258"/>
      <c r="Y241" s="258"/>
      <c r="Z241" s="258"/>
      <c r="AA241" s="258"/>
      <c r="AB241" s="258"/>
      <c r="AC241" s="258"/>
      <c r="AD241" s="258"/>
      <c r="AE241" s="258"/>
      <c r="AF241" s="258"/>
      <c r="AG241" s="258"/>
      <c r="AH241" s="258"/>
      <c r="AI241" s="258"/>
      <c r="AJ241" s="258"/>
      <c r="AK241" s="258"/>
      <c r="AL241" s="258"/>
      <c r="AM241" s="258"/>
      <c r="AN241" s="258"/>
      <c r="AO241" s="258"/>
    </row>
    <row r="242" ht="15.75" customHeight="1">
      <c r="A242" s="258"/>
      <c r="B242" s="292"/>
      <c r="C242" s="258"/>
      <c r="D242" s="258"/>
      <c r="E242" s="258"/>
      <c r="F242" s="258"/>
      <c r="G242" s="258"/>
      <c r="H242" s="258"/>
      <c r="I242" s="258"/>
      <c r="J242" s="258"/>
      <c r="K242" s="258"/>
      <c r="L242" s="258"/>
      <c r="M242" s="258"/>
      <c r="N242" s="258"/>
      <c r="O242" s="258"/>
      <c r="P242" s="258"/>
      <c r="Q242" s="258"/>
      <c r="R242" s="258"/>
      <c r="S242" s="258"/>
      <c r="T242" s="258"/>
      <c r="U242" s="258"/>
      <c r="V242" s="258"/>
      <c r="W242" s="258"/>
      <c r="X242" s="258"/>
      <c r="Y242" s="258"/>
      <c r="Z242" s="258"/>
      <c r="AA242" s="258"/>
      <c r="AB242" s="258"/>
      <c r="AC242" s="258"/>
      <c r="AD242" s="258"/>
      <c r="AE242" s="258"/>
      <c r="AF242" s="258"/>
      <c r="AG242" s="258"/>
      <c r="AH242" s="258"/>
      <c r="AI242" s="258"/>
      <c r="AJ242" s="258"/>
      <c r="AK242" s="258"/>
      <c r="AL242" s="258"/>
      <c r="AM242" s="258"/>
      <c r="AN242" s="258"/>
      <c r="AO242" s="258"/>
    </row>
    <row r="243" ht="15.75" customHeight="1">
      <c r="A243" s="258"/>
      <c r="B243" s="292"/>
      <c r="C243" s="258"/>
      <c r="D243" s="258"/>
      <c r="E243" s="258"/>
      <c r="F243" s="258"/>
      <c r="G243" s="258"/>
      <c r="H243" s="258"/>
      <c r="I243" s="258"/>
      <c r="J243" s="258"/>
      <c r="K243" s="258"/>
      <c r="L243" s="258"/>
      <c r="M243" s="258"/>
      <c r="N243" s="258"/>
      <c r="O243" s="258"/>
      <c r="P243" s="258"/>
      <c r="Q243" s="258"/>
      <c r="R243" s="258"/>
      <c r="S243" s="258"/>
      <c r="T243" s="258"/>
      <c r="U243" s="258"/>
      <c r="V243" s="258"/>
      <c r="W243" s="258"/>
      <c r="X243" s="258"/>
      <c r="Y243" s="258"/>
      <c r="Z243" s="258"/>
      <c r="AA243" s="258"/>
      <c r="AB243" s="258"/>
      <c r="AC243" s="258"/>
      <c r="AD243" s="258"/>
      <c r="AE243" s="258"/>
      <c r="AF243" s="258"/>
      <c r="AG243" s="258"/>
      <c r="AH243" s="258"/>
      <c r="AI243" s="258"/>
      <c r="AJ243" s="258"/>
      <c r="AK243" s="258"/>
      <c r="AL243" s="258"/>
      <c r="AM243" s="258"/>
      <c r="AN243" s="258"/>
      <c r="AO243" s="258"/>
    </row>
    <row r="244" ht="15.75" customHeight="1">
      <c r="A244" s="258"/>
      <c r="B244" s="292"/>
      <c r="C244" s="258"/>
      <c r="D244" s="258"/>
      <c r="E244" s="258"/>
      <c r="F244" s="258"/>
      <c r="G244" s="258"/>
      <c r="H244" s="258"/>
      <c r="I244" s="258"/>
      <c r="J244" s="258"/>
      <c r="K244" s="258"/>
      <c r="L244" s="258"/>
      <c r="M244" s="258"/>
      <c r="N244" s="258"/>
      <c r="O244" s="258"/>
      <c r="P244" s="258"/>
      <c r="Q244" s="258"/>
      <c r="R244" s="258"/>
      <c r="S244" s="258"/>
      <c r="T244" s="258"/>
      <c r="U244" s="258"/>
      <c r="V244" s="258"/>
      <c r="W244" s="258"/>
      <c r="X244" s="258"/>
      <c r="Y244" s="258"/>
      <c r="Z244" s="258"/>
      <c r="AA244" s="258"/>
      <c r="AB244" s="258"/>
      <c r="AC244" s="258"/>
      <c r="AD244" s="258"/>
      <c r="AE244" s="258"/>
      <c r="AF244" s="258"/>
      <c r="AG244" s="258"/>
      <c r="AH244" s="258"/>
      <c r="AI244" s="258"/>
      <c r="AJ244" s="258"/>
      <c r="AK244" s="258"/>
      <c r="AL244" s="258"/>
      <c r="AM244" s="258"/>
      <c r="AN244" s="258"/>
      <c r="AO244" s="258"/>
    </row>
    <row r="245" ht="15.75" customHeight="1">
      <c r="A245" s="258"/>
      <c r="B245" s="292"/>
      <c r="C245" s="258"/>
      <c r="D245" s="258"/>
      <c r="E245" s="258"/>
      <c r="F245" s="258"/>
      <c r="G245" s="258"/>
      <c r="H245" s="258"/>
      <c r="I245" s="258"/>
      <c r="J245" s="258"/>
      <c r="K245" s="258"/>
      <c r="L245" s="258"/>
      <c r="M245" s="258"/>
      <c r="N245" s="258"/>
      <c r="O245" s="258"/>
      <c r="P245" s="258"/>
      <c r="Q245" s="258"/>
      <c r="R245" s="258"/>
      <c r="S245" s="258"/>
      <c r="T245" s="258"/>
      <c r="U245" s="258"/>
      <c r="V245" s="258"/>
      <c r="W245" s="258"/>
      <c r="X245" s="258"/>
      <c r="Y245" s="258"/>
      <c r="Z245" s="258"/>
      <c r="AA245" s="258"/>
      <c r="AB245" s="258"/>
      <c r="AC245" s="258"/>
      <c r="AD245" s="258"/>
      <c r="AE245" s="258"/>
      <c r="AF245" s="258"/>
      <c r="AG245" s="258"/>
      <c r="AH245" s="258"/>
      <c r="AI245" s="258"/>
      <c r="AJ245" s="258"/>
      <c r="AK245" s="258"/>
      <c r="AL245" s="258"/>
      <c r="AM245" s="258"/>
      <c r="AN245" s="258"/>
      <c r="AO245" s="258"/>
    </row>
    <row r="246" ht="15.75" customHeight="1">
      <c r="A246" s="258"/>
      <c r="B246" s="292"/>
      <c r="C246" s="258"/>
      <c r="D246" s="258"/>
      <c r="E246" s="258"/>
      <c r="F246" s="258"/>
      <c r="G246" s="258"/>
      <c r="H246" s="258"/>
      <c r="I246" s="258"/>
      <c r="J246" s="258"/>
      <c r="K246" s="258"/>
      <c r="L246" s="258"/>
      <c r="M246" s="258"/>
      <c r="N246" s="258"/>
      <c r="O246" s="258"/>
      <c r="P246" s="258"/>
      <c r="Q246" s="258"/>
      <c r="R246" s="258"/>
      <c r="S246" s="258"/>
      <c r="T246" s="258"/>
      <c r="U246" s="258"/>
      <c r="V246" s="258"/>
      <c r="W246" s="258"/>
      <c r="X246" s="258"/>
      <c r="Y246" s="258"/>
      <c r="Z246" s="258"/>
      <c r="AA246" s="258"/>
      <c r="AB246" s="258"/>
      <c r="AC246" s="258"/>
      <c r="AD246" s="258"/>
      <c r="AE246" s="258"/>
      <c r="AF246" s="258"/>
      <c r="AG246" s="258"/>
      <c r="AH246" s="258"/>
      <c r="AI246" s="258"/>
      <c r="AJ246" s="258"/>
      <c r="AK246" s="258"/>
      <c r="AL246" s="258"/>
      <c r="AM246" s="258"/>
      <c r="AN246" s="258"/>
      <c r="AO246" s="258"/>
    </row>
    <row r="247" ht="15.75" customHeight="1">
      <c r="A247" s="258"/>
      <c r="B247" s="292"/>
      <c r="C247" s="258"/>
      <c r="D247" s="258"/>
      <c r="E247" s="258"/>
      <c r="F247" s="258"/>
      <c r="G247" s="258"/>
      <c r="H247" s="258"/>
      <c r="I247" s="258"/>
      <c r="J247" s="258"/>
      <c r="K247" s="258"/>
      <c r="L247" s="258"/>
      <c r="M247" s="258"/>
      <c r="N247" s="258"/>
      <c r="O247" s="258"/>
      <c r="P247" s="258"/>
      <c r="Q247" s="258"/>
      <c r="R247" s="258"/>
      <c r="S247" s="258"/>
      <c r="T247" s="258"/>
      <c r="U247" s="258"/>
      <c r="V247" s="258"/>
      <c r="W247" s="258"/>
      <c r="X247" s="258"/>
      <c r="Y247" s="258"/>
      <c r="Z247" s="258"/>
      <c r="AA247" s="258"/>
      <c r="AB247" s="258"/>
      <c r="AC247" s="258"/>
      <c r="AD247" s="258"/>
      <c r="AE247" s="258"/>
      <c r="AF247" s="258"/>
      <c r="AG247" s="258"/>
      <c r="AH247" s="258"/>
      <c r="AI247" s="258"/>
      <c r="AJ247" s="258"/>
      <c r="AK247" s="258"/>
      <c r="AL247" s="258"/>
      <c r="AM247" s="258"/>
      <c r="AN247" s="258"/>
      <c r="AO247" s="258"/>
    </row>
    <row r="248" ht="15.75" customHeight="1">
      <c r="A248" s="258"/>
      <c r="B248" s="292"/>
      <c r="C248" s="258"/>
      <c r="D248" s="258"/>
      <c r="E248" s="258"/>
      <c r="F248" s="258"/>
      <c r="G248" s="258"/>
      <c r="H248" s="258"/>
      <c r="I248" s="258"/>
      <c r="J248" s="258"/>
      <c r="K248" s="258"/>
      <c r="L248" s="258"/>
      <c r="M248" s="258"/>
      <c r="N248" s="258"/>
      <c r="O248" s="258"/>
      <c r="P248" s="258"/>
      <c r="Q248" s="258"/>
      <c r="R248" s="258"/>
      <c r="S248" s="258"/>
      <c r="T248" s="258"/>
      <c r="U248" s="258"/>
      <c r="V248" s="258"/>
      <c r="W248" s="258"/>
      <c r="X248" s="258"/>
      <c r="Y248" s="258"/>
      <c r="Z248" s="258"/>
      <c r="AA248" s="258"/>
      <c r="AB248" s="258"/>
      <c r="AC248" s="258"/>
      <c r="AD248" s="258"/>
      <c r="AE248" s="258"/>
      <c r="AF248" s="258"/>
      <c r="AG248" s="258"/>
      <c r="AH248" s="258"/>
      <c r="AI248" s="258"/>
      <c r="AJ248" s="258"/>
      <c r="AK248" s="258"/>
      <c r="AL248" s="258"/>
      <c r="AM248" s="258"/>
      <c r="AN248" s="258"/>
      <c r="AO248" s="258"/>
    </row>
    <row r="249" ht="15.75" customHeight="1">
      <c r="A249" s="258"/>
      <c r="B249" s="292"/>
      <c r="C249" s="258"/>
      <c r="D249" s="258"/>
      <c r="E249" s="258"/>
      <c r="F249" s="258"/>
      <c r="G249" s="258"/>
      <c r="H249" s="258"/>
      <c r="I249" s="258"/>
      <c r="J249" s="258"/>
      <c r="K249" s="258"/>
      <c r="L249" s="258"/>
      <c r="M249" s="258"/>
      <c r="N249" s="258"/>
      <c r="O249" s="258"/>
      <c r="P249" s="258"/>
      <c r="Q249" s="258"/>
      <c r="R249" s="258"/>
      <c r="S249" s="258"/>
      <c r="T249" s="258"/>
      <c r="U249" s="258"/>
      <c r="V249" s="258"/>
      <c r="W249" s="258"/>
      <c r="X249" s="258"/>
      <c r="Y249" s="258"/>
      <c r="Z249" s="258"/>
      <c r="AA249" s="258"/>
      <c r="AB249" s="258"/>
      <c r="AC249" s="258"/>
      <c r="AD249" s="258"/>
      <c r="AE249" s="258"/>
      <c r="AF249" s="258"/>
      <c r="AG249" s="258"/>
      <c r="AH249" s="258"/>
      <c r="AI249" s="258"/>
      <c r="AJ249" s="258"/>
      <c r="AK249" s="258"/>
      <c r="AL249" s="258"/>
      <c r="AM249" s="258"/>
      <c r="AN249" s="258"/>
      <c r="AO249" s="258"/>
    </row>
    <row r="250" ht="15.75" customHeight="1">
      <c r="A250" s="258"/>
      <c r="B250" s="292"/>
      <c r="C250" s="258"/>
      <c r="D250" s="258"/>
      <c r="E250" s="258"/>
      <c r="F250" s="258"/>
      <c r="G250" s="258"/>
      <c r="H250" s="258"/>
      <c r="I250" s="258"/>
      <c r="J250" s="258"/>
      <c r="K250" s="258"/>
      <c r="L250" s="258"/>
      <c r="M250" s="258"/>
      <c r="N250" s="258"/>
      <c r="O250" s="258"/>
      <c r="P250" s="258"/>
      <c r="Q250" s="258"/>
      <c r="R250" s="258"/>
      <c r="S250" s="258"/>
      <c r="T250" s="258"/>
      <c r="U250" s="258"/>
      <c r="V250" s="258"/>
      <c r="W250" s="258"/>
      <c r="X250" s="258"/>
      <c r="Y250" s="258"/>
      <c r="Z250" s="258"/>
      <c r="AA250" s="258"/>
      <c r="AB250" s="258"/>
      <c r="AC250" s="258"/>
      <c r="AD250" s="258"/>
      <c r="AE250" s="258"/>
      <c r="AF250" s="258"/>
      <c r="AG250" s="258"/>
      <c r="AH250" s="258"/>
      <c r="AI250" s="258"/>
      <c r="AJ250" s="258"/>
      <c r="AK250" s="258"/>
      <c r="AL250" s="258"/>
      <c r="AM250" s="258"/>
      <c r="AN250" s="258"/>
      <c r="AO250" s="258"/>
    </row>
    <row r="251" ht="15.75" customHeight="1">
      <c r="A251" s="258"/>
      <c r="B251" s="292"/>
      <c r="C251" s="258"/>
      <c r="D251" s="258"/>
      <c r="E251" s="258"/>
      <c r="F251" s="258"/>
      <c r="G251" s="258"/>
      <c r="H251" s="258"/>
      <c r="I251" s="258"/>
      <c r="J251" s="258"/>
      <c r="K251" s="258"/>
      <c r="L251" s="258"/>
      <c r="M251" s="258"/>
      <c r="N251" s="258"/>
      <c r="O251" s="258"/>
      <c r="P251" s="258"/>
      <c r="Q251" s="258"/>
      <c r="R251" s="258"/>
      <c r="S251" s="258"/>
      <c r="T251" s="258"/>
      <c r="U251" s="258"/>
      <c r="V251" s="258"/>
      <c r="W251" s="258"/>
      <c r="X251" s="258"/>
      <c r="Y251" s="258"/>
      <c r="Z251" s="258"/>
      <c r="AA251" s="258"/>
      <c r="AB251" s="258"/>
      <c r="AC251" s="258"/>
      <c r="AD251" s="258"/>
      <c r="AE251" s="258"/>
      <c r="AF251" s="258"/>
      <c r="AG251" s="258"/>
      <c r="AH251" s="258"/>
      <c r="AI251" s="258"/>
      <c r="AJ251" s="258"/>
      <c r="AK251" s="258"/>
      <c r="AL251" s="258"/>
      <c r="AM251" s="258"/>
      <c r="AN251" s="258"/>
      <c r="AO251" s="258"/>
    </row>
    <row r="252" ht="15.75" customHeight="1">
      <c r="A252" s="258"/>
      <c r="B252" s="292"/>
      <c r="C252" s="258"/>
      <c r="D252" s="258"/>
      <c r="E252" s="258"/>
      <c r="F252" s="258"/>
      <c r="G252" s="258"/>
      <c r="H252" s="258"/>
      <c r="I252" s="258"/>
      <c r="J252" s="258"/>
      <c r="K252" s="258"/>
      <c r="L252" s="258"/>
      <c r="M252" s="258"/>
      <c r="N252" s="258"/>
      <c r="O252" s="258"/>
      <c r="P252" s="258"/>
      <c r="Q252" s="258"/>
      <c r="R252" s="258"/>
      <c r="S252" s="258"/>
      <c r="T252" s="258"/>
      <c r="U252" s="258"/>
      <c r="V252" s="258"/>
      <c r="W252" s="258"/>
      <c r="X252" s="258"/>
      <c r="Y252" s="258"/>
      <c r="Z252" s="258"/>
      <c r="AA252" s="258"/>
      <c r="AB252" s="258"/>
      <c r="AC252" s="258"/>
      <c r="AD252" s="258"/>
      <c r="AE252" s="258"/>
      <c r="AF252" s="258"/>
      <c r="AG252" s="258"/>
      <c r="AH252" s="258"/>
      <c r="AI252" s="258"/>
      <c r="AJ252" s="258"/>
      <c r="AK252" s="258"/>
      <c r="AL252" s="258"/>
      <c r="AM252" s="258"/>
      <c r="AN252" s="258"/>
      <c r="AO252" s="258"/>
    </row>
    <row r="253" ht="15.75" customHeight="1">
      <c r="A253" s="258"/>
      <c r="B253" s="292"/>
      <c r="C253" s="258"/>
      <c r="D253" s="258"/>
      <c r="E253" s="258"/>
      <c r="F253" s="258"/>
      <c r="G253" s="258"/>
      <c r="H253" s="258"/>
      <c r="I253" s="258"/>
      <c r="J253" s="258"/>
      <c r="K253" s="258"/>
      <c r="L253" s="258"/>
      <c r="M253" s="258"/>
      <c r="N253" s="258"/>
      <c r="O253" s="258"/>
      <c r="P253" s="258"/>
      <c r="Q253" s="258"/>
      <c r="R253" s="258"/>
      <c r="S253" s="258"/>
      <c r="T253" s="258"/>
      <c r="U253" s="258"/>
      <c r="V253" s="258"/>
      <c r="W253" s="258"/>
      <c r="X253" s="258"/>
      <c r="Y253" s="258"/>
      <c r="Z253" s="258"/>
      <c r="AA253" s="258"/>
      <c r="AB253" s="258"/>
      <c r="AC253" s="258"/>
      <c r="AD253" s="258"/>
      <c r="AE253" s="258"/>
      <c r="AF253" s="258"/>
      <c r="AG253" s="258"/>
      <c r="AH253" s="258"/>
      <c r="AI253" s="258"/>
      <c r="AJ253" s="258"/>
      <c r="AK253" s="258"/>
      <c r="AL253" s="258"/>
      <c r="AM253" s="258"/>
      <c r="AN253" s="258"/>
      <c r="AO253" s="258"/>
    </row>
    <row r="254" ht="15.75" customHeight="1">
      <c r="A254" s="258"/>
      <c r="B254" s="292"/>
      <c r="C254" s="258"/>
      <c r="D254" s="258"/>
      <c r="E254" s="258"/>
      <c r="F254" s="258"/>
      <c r="G254" s="258"/>
      <c r="H254" s="258"/>
      <c r="I254" s="258"/>
      <c r="J254" s="258"/>
      <c r="K254" s="258"/>
      <c r="L254" s="258"/>
      <c r="M254" s="258"/>
      <c r="N254" s="258"/>
      <c r="O254" s="258"/>
      <c r="P254" s="258"/>
      <c r="Q254" s="258"/>
      <c r="R254" s="258"/>
      <c r="S254" s="258"/>
      <c r="T254" s="258"/>
      <c r="U254" s="258"/>
      <c r="V254" s="258"/>
      <c r="W254" s="258"/>
      <c r="X254" s="258"/>
      <c r="Y254" s="258"/>
      <c r="Z254" s="258"/>
      <c r="AA254" s="258"/>
      <c r="AB254" s="258"/>
      <c r="AC254" s="258"/>
      <c r="AD254" s="258"/>
      <c r="AE254" s="258"/>
      <c r="AF254" s="258"/>
      <c r="AG254" s="258"/>
      <c r="AH254" s="258"/>
      <c r="AI254" s="258"/>
      <c r="AJ254" s="258"/>
      <c r="AK254" s="258"/>
      <c r="AL254" s="258"/>
      <c r="AM254" s="258"/>
      <c r="AN254" s="258"/>
      <c r="AO254" s="258"/>
    </row>
    <row r="255" ht="15.75" customHeight="1">
      <c r="A255" s="258"/>
      <c r="B255" s="292"/>
      <c r="C255" s="258"/>
      <c r="D255" s="258"/>
      <c r="E255" s="258"/>
      <c r="F255" s="258"/>
      <c r="G255" s="258"/>
      <c r="H255" s="258"/>
      <c r="I255" s="258"/>
      <c r="J255" s="258"/>
      <c r="K255" s="258"/>
      <c r="L255" s="258"/>
      <c r="M255" s="258"/>
      <c r="N255" s="258"/>
      <c r="O255" s="258"/>
      <c r="P255" s="258"/>
      <c r="Q255" s="258"/>
      <c r="R255" s="258"/>
      <c r="S255" s="258"/>
      <c r="T255" s="258"/>
      <c r="U255" s="258"/>
      <c r="V255" s="258"/>
      <c r="W255" s="258"/>
      <c r="X255" s="258"/>
      <c r="Y255" s="258"/>
      <c r="Z255" s="258"/>
      <c r="AA255" s="258"/>
      <c r="AB255" s="258"/>
      <c r="AC255" s="258"/>
      <c r="AD255" s="258"/>
      <c r="AE255" s="258"/>
      <c r="AF255" s="258"/>
      <c r="AG255" s="258"/>
      <c r="AH255" s="258"/>
      <c r="AI255" s="258"/>
      <c r="AJ255" s="258"/>
      <c r="AK255" s="258"/>
      <c r="AL255" s="258"/>
      <c r="AM255" s="258"/>
      <c r="AN255" s="258"/>
      <c r="AO255" s="258"/>
    </row>
    <row r="256" ht="15.75" customHeight="1">
      <c r="A256" s="258"/>
      <c r="B256" s="292"/>
      <c r="C256" s="258"/>
      <c r="D256" s="258"/>
      <c r="E256" s="258"/>
      <c r="F256" s="258"/>
      <c r="G256" s="258"/>
      <c r="H256" s="258"/>
      <c r="I256" s="258"/>
      <c r="J256" s="258"/>
      <c r="K256" s="258"/>
      <c r="L256" s="258"/>
      <c r="M256" s="258"/>
      <c r="N256" s="258"/>
      <c r="O256" s="258"/>
      <c r="P256" s="258"/>
      <c r="Q256" s="258"/>
      <c r="R256" s="258"/>
      <c r="S256" s="258"/>
      <c r="T256" s="258"/>
      <c r="U256" s="258"/>
      <c r="V256" s="258"/>
      <c r="W256" s="258"/>
      <c r="X256" s="258"/>
      <c r="Y256" s="258"/>
      <c r="Z256" s="258"/>
      <c r="AA256" s="258"/>
      <c r="AB256" s="258"/>
      <c r="AC256" s="258"/>
      <c r="AD256" s="258"/>
      <c r="AE256" s="258"/>
      <c r="AF256" s="258"/>
      <c r="AG256" s="258"/>
      <c r="AH256" s="258"/>
      <c r="AI256" s="258"/>
      <c r="AJ256" s="258"/>
      <c r="AK256" s="258"/>
      <c r="AL256" s="258"/>
      <c r="AM256" s="258"/>
      <c r="AN256" s="258"/>
      <c r="AO256" s="258"/>
    </row>
    <row r="257" ht="15.75" customHeight="1">
      <c r="A257" s="258"/>
      <c r="B257" s="292"/>
      <c r="C257" s="258"/>
      <c r="D257" s="258"/>
      <c r="E257" s="258"/>
      <c r="F257" s="258"/>
      <c r="G257" s="258"/>
      <c r="H257" s="258"/>
      <c r="I257" s="258"/>
      <c r="J257" s="258"/>
      <c r="K257" s="258"/>
      <c r="L257" s="258"/>
      <c r="M257" s="258"/>
      <c r="N257" s="258"/>
      <c r="O257" s="258"/>
      <c r="P257" s="258"/>
      <c r="Q257" s="258"/>
      <c r="R257" s="258"/>
      <c r="S257" s="258"/>
      <c r="T257" s="258"/>
      <c r="U257" s="258"/>
      <c r="V257" s="258"/>
      <c r="W257" s="258"/>
      <c r="X257" s="258"/>
      <c r="Y257" s="258"/>
      <c r="Z257" s="258"/>
      <c r="AA257" s="258"/>
      <c r="AB257" s="258"/>
      <c r="AC257" s="258"/>
      <c r="AD257" s="258"/>
      <c r="AE257" s="258"/>
      <c r="AF257" s="258"/>
      <c r="AG257" s="258"/>
      <c r="AH257" s="258"/>
      <c r="AI257" s="258"/>
      <c r="AJ257" s="258"/>
      <c r="AK257" s="258"/>
      <c r="AL257" s="258"/>
      <c r="AM257" s="258"/>
      <c r="AN257" s="258"/>
      <c r="AO257" s="258"/>
    </row>
    <row r="258" ht="15.75" customHeight="1">
      <c r="A258" s="258"/>
      <c r="B258" s="292"/>
      <c r="C258" s="258"/>
      <c r="D258" s="258"/>
      <c r="E258" s="258"/>
      <c r="F258" s="258"/>
      <c r="G258" s="258"/>
      <c r="H258" s="258"/>
      <c r="I258" s="258"/>
      <c r="J258" s="258"/>
      <c r="K258" s="258"/>
      <c r="L258" s="258"/>
      <c r="M258" s="258"/>
      <c r="N258" s="258"/>
      <c r="O258" s="258"/>
      <c r="P258" s="258"/>
      <c r="Q258" s="258"/>
      <c r="R258" s="258"/>
      <c r="S258" s="258"/>
      <c r="T258" s="258"/>
      <c r="U258" s="258"/>
      <c r="V258" s="258"/>
      <c r="W258" s="258"/>
      <c r="X258" s="258"/>
      <c r="Y258" s="258"/>
      <c r="Z258" s="258"/>
      <c r="AA258" s="258"/>
      <c r="AB258" s="258"/>
      <c r="AC258" s="258"/>
      <c r="AD258" s="258"/>
      <c r="AE258" s="258"/>
      <c r="AF258" s="258"/>
      <c r="AG258" s="258"/>
      <c r="AH258" s="258"/>
      <c r="AI258" s="258"/>
      <c r="AJ258" s="258"/>
      <c r="AK258" s="258"/>
      <c r="AL258" s="258"/>
      <c r="AM258" s="258"/>
      <c r="AN258" s="258"/>
      <c r="AO258" s="258"/>
    </row>
    <row r="259" ht="15.75" customHeight="1">
      <c r="A259" s="258"/>
      <c r="B259" s="292"/>
      <c r="C259" s="258"/>
      <c r="D259" s="258"/>
      <c r="E259" s="258"/>
      <c r="F259" s="258"/>
      <c r="G259" s="258"/>
      <c r="H259" s="258"/>
      <c r="I259" s="258"/>
      <c r="J259" s="258"/>
      <c r="K259" s="258"/>
      <c r="L259" s="258"/>
      <c r="M259" s="258"/>
      <c r="N259" s="258"/>
      <c r="O259" s="258"/>
      <c r="P259" s="258"/>
      <c r="Q259" s="258"/>
      <c r="R259" s="258"/>
      <c r="S259" s="258"/>
      <c r="T259" s="258"/>
      <c r="U259" s="258"/>
      <c r="V259" s="258"/>
      <c r="W259" s="258"/>
      <c r="X259" s="258"/>
      <c r="Y259" s="258"/>
      <c r="Z259" s="258"/>
      <c r="AA259" s="258"/>
      <c r="AB259" s="258"/>
      <c r="AC259" s="258"/>
      <c r="AD259" s="258"/>
      <c r="AE259" s="258"/>
      <c r="AF259" s="258"/>
      <c r="AG259" s="258"/>
      <c r="AH259" s="258"/>
      <c r="AI259" s="258"/>
      <c r="AJ259" s="258"/>
      <c r="AK259" s="258"/>
      <c r="AL259" s="258"/>
      <c r="AM259" s="258"/>
      <c r="AN259" s="258"/>
      <c r="AO259" s="258"/>
    </row>
    <row r="260" ht="15.75" customHeight="1">
      <c r="A260" s="258"/>
      <c r="B260" s="292"/>
      <c r="C260" s="258"/>
      <c r="D260" s="258"/>
      <c r="E260" s="258"/>
      <c r="F260" s="258"/>
      <c r="G260" s="258"/>
      <c r="H260" s="258"/>
      <c r="I260" s="258"/>
      <c r="J260" s="258"/>
      <c r="K260" s="258"/>
      <c r="L260" s="258"/>
      <c r="M260" s="258"/>
      <c r="N260" s="258"/>
      <c r="O260" s="258"/>
      <c r="P260" s="258"/>
      <c r="Q260" s="258"/>
      <c r="R260" s="258"/>
      <c r="S260" s="258"/>
      <c r="T260" s="258"/>
      <c r="U260" s="258"/>
      <c r="V260" s="258"/>
      <c r="W260" s="258"/>
      <c r="X260" s="258"/>
      <c r="Y260" s="258"/>
      <c r="Z260" s="258"/>
      <c r="AA260" s="258"/>
      <c r="AB260" s="258"/>
      <c r="AC260" s="258"/>
      <c r="AD260" s="258"/>
      <c r="AE260" s="258"/>
      <c r="AF260" s="258"/>
      <c r="AG260" s="258"/>
      <c r="AH260" s="258"/>
      <c r="AI260" s="258"/>
      <c r="AJ260" s="258"/>
      <c r="AK260" s="258"/>
      <c r="AL260" s="258"/>
      <c r="AM260" s="258"/>
      <c r="AN260" s="258"/>
      <c r="AO260" s="258"/>
    </row>
    <row r="261" ht="15.75" customHeight="1">
      <c r="A261" s="258"/>
      <c r="B261" s="292"/>
      <c r="C261" s="258"/>
      <c r="D261" s="258"/>
      <c r="E261" s="258"/>
      <c r="F261" s="258"/>
      <c r="G261" s="258"/>
      <c r="H261" s="258"/>
      <c r="I261" s="258"/>
      <c r="J261" s="258"/>
      <c r="K261" s="258"/>
      <c r="L261" s="258"/>
      <c r="M261" s="258"/>
      <c r="N261" s="258"/>
      <c r="O261" s="258"/>
      <c r="P261" s="258"/>
      <c r="Q261" s="258"/>
      <c r="R261" s="258"/>
      <c r="S261" s="258"/>
      <c r="T261" s="258"/>
      <c r="U261" s="258"/>
      <c r="V261" s="258"/>
      <c r="W261" s="258"/>
      <c r="X261" s="258"/>
      <c r="Y261" s="258"/>
      <c r="Z261" s="258"/>
      <c r="AA261" s="258"/>
      <c r="AB261" s="258"/>
      <c r="AC261" s="258"/>
      <c r="AD261" s="258"/>
      <c r="AE261" s="258"/>
      <c r="AF261" s="258"/>
      <c r="AG261" s="258"/>
      <c r="AH261" s="258"/>
      <c r="AI261" s="258"/>
      <c r="AJ261" s="258"/>
      <c r="AK261" s="258"/>
      <c r="AL261" s="258"/>
      <c r="AM261" s="258"/>
      <c r="AN261" s="258"/>
      <c r="AO261" s="258"/>
    </row>
    <row r="262" ht="15.75" customHeight="1">
      <c r="A262" s="258"/>
      <c r="B262" s="292"/>
      <c r="C262" s="258"/>
      <c r="D262" s="258"/>
      <c r="E262" s="258"/>
      <c r="F262" s="258"/>
      <c r="G262" s="258"/>
      <c r="H262" s="258"/>
      <c r="I262" s="258"/>
      <c r="J262" s="258"/>
      <c r="K262" s="258"/>
      <c r="L262" s="258"/>
      <c r="M262" s="258"/>
      <c r="N262" s="258"/>
      <c r="O262" s="258"/>
      <c r="P262" s="258"/>
      <c r="Q262" s="258"/>
      <c r="R262" s="258"/>
      <c r="S262" s="258"/>
      <c r="T262" s="258"/>
      <c r="U262" s="258"/>
      <c r="V262" s="258"/>
      <c r="W262" s="258"/>
      <c r="X262" s="258"/>
      <c r="Y262" s="258"/>
      <c r="Z262" s="258"/>
      <c r="AA262" s="258"/>
      <c r="AB262" s="258"/>
      <c r="AC262" s="258"/>
      <c r="AD262" s="258"/>
      <c r="AE262" s="258"/>
      <c r="AF262" s="258"/>
      <c r="AG262" s="258"/>
      <c r="AH262" s="258"/>
      <c r="AI262" s="258"/>
      <c r="AJ262" s="258"/>
      <c r="AK262" s="258"/>
      <c r="AL262" s="258"/>
      <c r="AM262" s="258"/>
      <c r="AN262" s="258"/>
      <c r="AO262" s="258"/>
    </row>
    <row r="263" ht="15.75" customHeight="1">
      <c r="A263" s="258"/>
      <c r="B263" s="292"/>
      <c r="C263" s="258"/>
      <c r="D263" s="258"/>
      <c r="E263" s="258"/>
      <c r="F263" s="258"/>
      <c r="G263" s="258"/>
      <c r="H263" s="258"/>
      <c r="I263" s="258"/>
      <c r="J263" s="258"/>
      <c r="K263" s="258"/>
      <c r="L263" s="258"/>
      <c r="M263" s="258"/>
      <c r="N263" s="258"/>
      <c r="O263" s="258"/>
      <c r="P263" s="258"/>
      <c r="Q263" s="258"/>
      <c r="R263" s="258"/>
      <c r="S263" s="258"/>
      <c r="T263" s="258"/>
      <c r="U263" s="258"/>
      <c r="V263" s="258"/>
      <c r="W263" s="258"/>
      <c r="X263" s="258"/>
      <c r="Y263" s="258"/>
      <c r="Z263" s="258"/>
      <c r="AA263" s="258"/>
      <c r="AB263" s="258"/>
      <c r="AC263" s="258"/>
      <c r="AD263" s="258"/>
      <c r="AE263" s="258"/>
      <c r="AF263" s="258"/>
      <c r="AG263" s="258"/>
      <c r="AH263" s="258"/>
      <c r="AI263" s="258"/>
      <c r="AJ263" s="258"/>
      <c r="AK263" s="258"/>
      <c r="AL263" s="258"/>
      <c r="AM263" s="258"/>
      <c r="AN263" s="258"/>
      <c r="AO263" s="258"/>
    </row>
    <row r="264" ht="15.75" customHeight="1">
      <c r="A264" s="258"/>
      <c r="B264" s="292"/>
      <c r="C264" s="258"/>
      <c r="D264" s="258"/>
      <c r="E264" s="258"/>
      <c r="F264" s="258"/>
      <c r="G264" s="258"/>
      <c r="H264" s="258"/>
      <c r="I264" s="258"/>
      <c r="J264" s="258"/>
      <c r="K264" s="258"/>
      <c r="L264" s="258"/>
      <c r="M264" s="258"/>
      <c r="N264" s="258"/>
      <c r="O264" s="258"/>
      <c r="P264" s="258"/>
      <c r="Q264" s="258"/>
      <c r="R264" s="258"/>
      <c r="S264" s="258"/>
      <c r="T264" s="258"/>
      <c r="U264" s="258"/>
      <c r="V264" s="258"/>
      <c r="W264" s="258"/>
      <c r="X264" s="258"/>
      <c r="Y264" s="258"/>
      <c r="Z264" s="258"/>
      <c r="AA264" s="258"/>
      <c r="AB264" s="258"/>
      <c r="AC264" s="258"/>
      <c r="AD264" s="258"/>
      <c r="AE264" s="258"/>
      <c r="AF264" s="258"/>
      <c r="AG264" s="258"/>
      <c r="AH264" s="258"/>
      <c r="AI264" s="258"/>
      <c r="AJ264" s="258"/>
      <c r="AK264" s="258"/>
      <c r="AL264" s="258"/>
      <c r="AM264" s="258"/>
      <c r="AN264" s="258"/>
      <c r="AO264" s="258"/>
    </row>
    <row r="265" ht="15.75" customHeight="1">
      <c r="A265" s="258"/>
      <c r="B265" s="292"/>
      <c r="C265" s="258"/>
      <c r="D265" s="258"/>
      <c r="E265" s="258"/>
      <c r="F265" s="258"/>
      <c r="G265" s="258"/>
      <c r="H265" s="258"/>
      <c r="I265" s="258"/>
      <c r="J265" s="258"/>
      <c r="K265" s="258"/>
      <c r="L265" s="258"/>
      <c r="M265" s="258"/>
      <c r="N265" s="258"/>
      <c r="O265" s="258"/>
      <c r="P265" s="258"/>
      <c r="Q265" s="258"/>
      <c r="R265" s="258"/>
      <c r="S265" s="258"/>
      <c r="T265" s="258"/>
      <c r="U265" s="258"/>
      <c r="V265" s="258"/>
      <c r="W265" s="258"/>
      <c r="X265" s="258"/>
      <c r="Y265" s="258"/>
      <c r="Z265" s="258"/>
      <c r="AA265" s="258"/>
      <c r="AB265" s="258"/>
      <c r="AC265" s="258"/>
      <c r="AD265" s="258"/>
      <c r="AE265" s="258"/>
      <c r="AF265" s="258"/>
      <c r="AG265" s="258"/>
      <c r="AH265" s="258"/>
      <c r="AI265" s="258"/>
      <c r="AJ265" s="258"/>
      <c r="AK265" s="258"/>
      <c r="AL265" s="258"/>
      <c r="AM265" s="258"/>
      <c r="AN265" s="258"/>
      <c r="AO265" s="258"/>
    </row>
    <row r="266" ht="15.75" customHeight="1">
      <c r="A266" s="258"/>
      <c r="B266" s="292"/>
      <c r="C266" s="258"/>
      <c r="D266" s="258"/>
      <c r="E266" s="258"/>
      <c r="F266" s="258"/>
      <c r="G266" s="258"/>
      <c r="H266" s="258"/>
      <c r="I266" s="258"/>
      <c r="J266" s="258"/>
      <c r="K266" s="258"/>
      <c r="L266" s="258"/>
      <c r="M266" s="258"/>
      <c r="N266" s="258"/>
      <c r="O266" s="258"/>
      <c r="P266" s="258"/>
      <c r="Q266" s="258"/>
      <c r="R266" s="258"/>
      <c r="S266" s="258"/>
      <c r="T266" s="258"/>
      <c r="U266" s="258"/>
      <c r="V266" s="258"/>
      <c r="W266" s="258"/>
      <c r="X266" s="258"/>
      <c r="Y266" s="258"/>
      <c r="Z266" s="258"/>
      <c r="AA266" s="258"/>
      <c r="AB266" s="258"/>
      <c r="AC266" s="258"/>
      <c r="AD266" s="258"/>
      <c r="AE266" s="258"/>
      <c r="AF266" s="258"/>
      <c r="AG266" s="258"/>
      <c r="AH266" s="258"/>
      <c r="AI266" s="258"/>
      <c r="AJ266" s="258"/>
      <c r="AK266" s="258"/>
      <c r="AL266" s="258"/>
      <c r="AM266" s="258"/>
      <c r="AN266" s="258"/>
      <c r="AO266" s="258"/>
    </row>
    <row r="267" ht="15.75" customHeight="1">
      <c r="A267" s="258"/>
      <c r="B267" s="292"/>
      <c r="C267" s="258"/>
      <c r="D267" s="258"/>
      <c r="E267" s="258"/>
      <c r="F267" s="258"/>
      <c r="G267" s="258"/>
      <c r="H267" s="258"/>
      <c r="I267" s="258"/>
      <c r="J267" s="258"/>
      <c r="K267" s="258"/>
      <c r="L267" s="258"/>
      <c r="M267" s="258"/>
      <c r="N267" s="258"/>
      <c r="O267" s="258"/>
      <c r="P267" s="258"/>
      <c r="Q267" s="258"/>
      <c r="R267" s="258"/>
      <c r="S267" s="258"/>
      <c r="T267" s="258"/>
      <c r="U267" s="258"/>
      <c r="V267" s="258"/>
      <c r="W267" s="258"/>
      <c r="X267" s="258"/>
      <c r="Y267" s="258"/>
      <c r="Z267" s="258"/>
      <c r="AA267" s="258"/>
      <c r="AB267" s="258"/>
      <c r="AC267" s="258"/>
      <c r="AD267" s="258"/>
      <c r="AE267" s="258"/>
      <c r="AF267" s="258"/>
      <c r="AG267" s="258"/>
      <c r="AH267" s="258"/>
      <c r="AI267" s="258"/>
      <c r="AJ267" s="258"/>
      <c r="AK267" s="258"/>
      <c r="AL267" s="258"/>
      <c r="AM267" s="258"/>
      <c r="AN267" s="258"/>
      <c r="AO267" s="258"/>
    </row>
    <row r="268" ht="15.75" customHeight="1">
      <c r="A268" s="258"/>
      <c r="B268" s="292"/>
      <c r="C268" s="258"/>
      <c r="D268" s="258"/>
      <c r="E268" s="258"/>
      <c r="F268" s="258"/>
      <c r="G268" s="258"/>
      <c r="H268" s="258"/>
      <c r="I268" s="258"/>
      <c r="J268" s="258"/>
      <c r="K268" s="258"/>
      <c r="L268" s="258"/>
      <c r="M268" s="258"/>
      <c r="N268" s="258"/>
      <c r="O268" s="258"/>
      <c r="P268" s="258"/>
      <c r="Q268" s="258"/>
      <c r="R268" s="258"/>
      <c r="S268" s="258"/>
      <c r="T268" s="258"/>
      <c r="U268" s="258"/>
      <c r="V268" s="258"/>
      <c r="W268" s="258"/>
      <c r="X268" s="258"/>
      <c r="Y268" s="258"/>
      <c r="Z268" s="258"/>
      <c r="AA268" s="258"/>
      <c r="AB268" s="258"/>
      <c r="AC268" s="258"/>
      <c r="AD268" s="258"/>
      <c r="AE268" s="258"/>
      <c r="AF268" s="258"/>
      <c r="AG268" s="258"/>
      <c r="AH268" s="258"/>
      <c r="AI268" s="258"/>
      <c r="AJ268" s="258"/>
      <c r="AK268" s="258"/>
      <c r="AL268" s="258"/>
      <c r="AM268" s="258"/>
      <c r="AN268" s="258"/>
      <c r="AO268" s="258"/>
    </row>
    <row r="269" ht="15.75" customHeight="1">
      <c r="A269" s="258"/>
      <c r="B269" s="292"/>
      <c r="C269" s="258"/>
      <c r="D269" s="258"/>
      <c r="E269" s="258"/>
      <c r="F269" s="258"/>
      <c r="G269" s="258"/>
      <c r="H269" s="258"/>
      <c r="I269" s="258"/>
      <c r="J269" s="258"/>
      <c r="K269" s="258"/>
      <c r="L269" s="258"/>
      <c r="M269" s="258"/>
      <c r="N269" s="258"/>
      <c r="O269" s="258"/>
      <c r="P269" s="258"/>
      <c r="Q269" s="258"/>
      <c r="R269" s="258"/>
      <c r="S269" s="258"/>
      <c r="T269" s="258"/>
      <c r="U269" s="258"/>
      <c r="V269" s="258"/>
      <c r="W269" s="258"/>
      <c r="X269" s="258"/>
      <c r="Y269" s="258"/>
      <c r="Z269" s="258"/>
      <c r="AA269" s="258"/>
      <c r="AB269" s="258"/>
      <c r="AC269" s="258"/>
      <c r="AD269" s="258"/>
      <c r="AE269" s="258"/>
      <c r="AF269" s="258"/>
      <c r="AG269" s="258"/>
      <c r="AH269" s="258"/>
      <c r="AI269" s="258"/>
      <c r="AJ269" s="258"/>
      <c r="AK269" s="258"/>
      <c r="AL269" s="258"/>
      <c r="AM269" s="258"/>
      <c r="AN269" s="258"/>
      <c r="AO269" s="258"/>
    </row>
    <row r="270" ht="15.75" customHeight="1">
      <c r="A270" s="258"/>
      <c r="B270" s="292"/>
      <c r="C270" s="258"/>
      <c r="D270" s="258"/>
      <c r="E270" s="258"/>
      <c r="F270" s="258"/>
      <c r="G270" s="258"/>
      <c r="H270" s="258"/>
      <c r="I270" s="258"/>
      <c r="J270" s="258"/>
      <c r="K270" s="258"/>
      <c r="L270" s="258"/>
      <c r="M270" s="258"/>
      <c r="N270" s="258"/>
      <c r="O270" s="258"/>
      <c r="P270" s="258"/>
      <c r="Q270" s="258"/>
      <c r="R270" s="258"/>
      <c r="S270" s="258"/>
      <c r="T270" s="258"/>
      <c r="U270" s="258"/>
      <c r="V270" s="258"/>
      <c r="W270" s="258"/>
      <c r="X270" s="258"/>
      <c r="Y270" s="258"/>
      <c r="Z270" s="258"/>
      <c r="AA270" s="258"/>
      <c r="AB270" s="258"/>
      <c r="AC270" s="258"/>
      <c r="AD270" s="258"/>
      <c r="AE270" s="258"/>
      <c r="AF270" s="258"/>
      <c r="AG270" s="258"/>
      <c r="AH270" s="258"/>
      <c r="AI270" s="258"/>
      <c r="AJ270" s="258"/>
      <c r="AK270" s="258"/>
      <c r="AL270" s="258"/>
      <c r="AM270" s="258"/>
      <c r="AN270" s="258"/>
      <c r="AO270" s="258"/>
    </row>
    <row r="271" ht="15.75" customHeight="1">
      <c r="A271" s="258"/>
      <c r="B271" s="292"/>
      <c r="C271" s="258"/>
      <c r="D271" s="258"/>
      <c r="E271" s="258"/>
      <c r="F271" s="258"/>
      <c r="G271" s="258"/>
      <c r="H271" s="258"/>
      <c r="I271" s="258"/>
      <c r="J271" s="258"/>
      <c r="K271" s="258"/>
      <c r="L271" s="258"/>
      <c r="M271" s="258"/>
      <c r="N271" s="258"/>
      <c r="O271" s="258"/>
      <c r="P271" s="258"/>
      <c r="Q271" s="258"/>
      <c r="R271" s="258"/>
      <c r="S271" s="258"/>
      <c r="T271" s="258"/>
      <c r="U271" s="258"/>
      <c r="V271" s="258"/>
      <c r="W271" s="258"/>
      <c r="X271" s="258"/>
      <c r="Y271" s="258"/>
      <c r="Z271" s="258"/>
      <c r="AA271" s="258"/>
      <c r="AB271" s="258"/>
      <c r="AC271" s="258"/>
      <c r="AD271" s="258"/>
      <c r="AE271" s="258"/>
      <c r="AF271" s="258"/>
      <c r="AG271" s="258"/>
      <c r="AH271" s="258"/>
      <c r="AI271" s="258"/>
      <c r="AJ271" s="258"/>
      <c r="AK271" s="258"/>
      <c r="AL271" s="258"/>
      <c r="AM271" s="258"/>
      <c r="AN271" s="258"/>
      <c r="AO271" s="258"/>
    </row>
    <row r="272" ht="15.75" customHeight="1">
      <c r="A272" s="258"/>
      <c r="B272" s="292"/>
      <c r="C272" s="258"/>
      <c r="D272" s="258"/>
      <c r="E272" s="258"/>
      <c r="F272" s="258"/>
      <c r="G272" s="258"/>
      <c r="H272" s="258"/>
      <c r="I272" s="258"/>
      <c r="J272" s="258"/>
      <c r="K272" s="258"/>
      <c r="L272" s="258"/>
      <c r="M272" s="258"/>
      <c r="N272" s="258"/>
      <c r="O272" s="258"/>
      <c r="P272" s="258"/>
      <c r="Q272" s="258"/>
      <c r="R272" s="258"/>
      <c r="S272" s="258"/>
      <c r="T272" s="258"/>
      <c r="U272" s="258"/>
      <c r="V272" s="258"/>
      <c r="W272" s="258"/>
      <c r="X272" s="258"/>
      <c r="Y272" s="258"/>
      <c r="Z272" s="258"/>
      <c r="AA272" s="258"/>
      <c r="AB272" s="258"/>
      <c r="AC272" s="258"/>
      <c r="AD272" s="258"/>
      <c r="AE272" s="258"/>
      <c r="AF272" s="258"/>
      <c r="AG272" s="258"/>
      <c r="AH272" s="258"/>
      <c r="AI272" s="258"/>
      <c r="AJ272" s="258"/>
      <c r="AK272" s="258"/>
      <c r="AL272" s="258"/>
      <c r="AM272" s="258"/>
      <c r="AN272" s="258"/>
      <c r="AO272" s="258"/>
    </row>
    <row r="273" ht="15.75" customHeight="1">
      <c r="A273" s="258"/>
      <c r="B273" s="292"/>
      <c r="C273" s="258"/>
      <c r="D273" s="258"/>
      <c r="E273" s="258"/>
      <c r="F273" s="258"/>
      <c r="G273" s="258"/>
      <c r="H273" s="258"/>
      <c r="I273" s="258"/>
      <c r="J273" s="258"/>
      <c r="K273" s="258"/>
      <c r="L273" s="258"/>
      <c r="M273" s="258"/>
      <c r="N273" s="258"/>
      <c r="O273" s="258"/>
      <c r="P273" s="258"/>
      <c r="Q273" s="258"/>
      <c r="R273" s="258"/>
      <c r="S273" s="258"/>
      <c r="T273" s="258"/>
      <c r="U273" s="258"/>
      <c r="V273" s="258"/>
      <c r="W273" s="258"/>
      <c r="X273" s="258"/>
      <c r="Y273" s="258"/>
      <c r="Z273" s="258"/>
      <c r="AA273" s="258"/>
      <c r="AB273" s="258"/>
      <c r="AC273" s="258"/>
      <c r="AD273" s="258"/>
      <c r="AE273" s="258"/>
      <c r="AF273" s="258"/>
      <c r="AG273" s="258"/>
      <c r="AH273" s="258"/>
      <c r="AI273" s="258"/>
      <c r="AJ273" s="258"/>
      <c r="AK273" s="258"/>
      <c r="AL273" s="258"/>
      <c r="AM273" s="258"/>
      <c r="AN273" s="258"/>
      <c r="AO273" s="258"/>
    </row>
    <row r="274" ht="15.75" customHeight="1">
      <c r="A274" s="258"/>
      <c r="B274" s="292"/>
      <c r="C274" s="258"/>
      <c r="D274" s="258"/>
      <c r="E274" s="258"/>
      <c r="F274" s="258"/>
      <c r="G274" s="258"/>
      <c r="H274" s="258"/>
      <c r="I274" s="258"/>
      <c r="J274" s="258"/>
      <c r="K274" s="258"/>
      <c r="L274" s="258"/>
      <c r="M274" s="258"/>
      <c r="N274" s="258"/>
      <c r="O274" s="258"/>
      <c r="P274" s="258"/>
      <c r="Q274" s="258"/>
      <c r="R274" s="258"/>
      <c r="S274" s="258"/>
      <c r="T274" s="258"/>
      <c r="U274" s="258"/>
      <c r="V274" s="258"/>
      <c r="W274" s="258"/>
      <c r="X274" s="258"/>
      <c r="Y274" s="258"/>
      <c r="Z274" s="258"/>
      <c r="AA274" s="258"/>
      <c r="AB274" s="258"/>
      <c r="AC274" s="258"/>
      <c r="AD274" s="258"/>
      <c r="AE274" s="258"/>
      <c r="AF274" s="258"/>
      <c r="AG274" s="258"/>
      <c r="AH274" s="258"/>
      <c r="AI274" s="258"/>
      <c r="AJ274" s="258"/>
      <c r="AK274" s="258"/>
      <c r="AL274" s="258"/>
      <c r="AM274" s="258"/>
      <c r="AN274" s="258"/>
      <c r="AO274" s="258"/>
    </row>
    <row r="275" ht="15.75" customHeight="1">
      <c r="A275" s="258"/>
      <c r="B275" s="292"/>
      <c r="C275" s="258"/>
      <c r="D275" s="258"/>
      <c r="E275" s="258"/>
      <c r="F275" s="258"/>
      <c r="G275" s="258"/>
      <c r="H275" s="258"/>
      <c r="I275" s="258"/>
      <c r="J275" s="258"/>
      <c r="K275" s="258"/>
      <c r="L275" s="258"/>
      <c r="M275" s="258"/>
      <c r="N275" s="258"/>
      <c r="O275" s="258"/>
      <c r="P275" s="258"/>
      <c r="Q275" s="258"/>
      <c r="R275" s="258"/>
      <c r="S275" s="258"/>
      <c r="T275" s="258"/>
      <c r="U275" s="258"/>
      <c r="V275" s="258"/>
      <c r="W275" s="258"/>
      <c r="X275" s="258"/>
      <c r="Y275" s="258"/>
      <c r="Z275" s="258"/>
      <c r="AA275" s="258"/>
      <c r="AB275" s="258"/>
      <c r="AC275" s="258"/>
      <c r="AD275" s="258"/>
      <c r="AE275" s="258"/>
      <c r="AF275" s="258"/>
      <c r="AG275" s="258"/>
      <c r="AH275" s="258"/>
      <c r="AI275" s="258"/>
      <c r="AJ275" s="258"/>
      <c r="AK275" s="258"/>
      <c r="AL275" s="258"/>
      <c r="AM275" s="258"/>
      <c r="AN275" s="258"/>
      <c r="AO275" s="258"/>
    </row>
    <row r="276" ht="15.75" customHeight="1">
      <c r="A276" s="258"/>
      <c r="B276" s="292"/>
      <c r="C276" s="258"/>
      <c r="D276" s="258"/>
      <c r="E276" s="258"/>
      <c r="F276" s="258"/>
      <c r="G276" s="258"/>
      <c r="H276" s="258"/>
      <c r="I276" s="258"/>
      <c r="J276" s="258"/>
      <c r="K276" s="258"/>
      <c r="L276" s="258"/>
      <c r="M276" s="258"/>
      <c r="N276" s="258"/>
      <c r="O276" s="258"/>
      <c r="P276" s="258"/>
      <c r="Q276" s="258"/>
      <c r="R276" s="258"/>
      <c r="S276" s="258"/>
      <c r="T276" s="258"/>
      <c r="U276" s="258"/>
      <c r="V276" s="258"/>
      <c r="W276" s="258"/>
      <c r="X276" s="258"/>
      <c r="Y276" s="258"/>
      <c r="Z276" s="258"/>
      <c r="AA276" s="258"/>
      <c r="AB276" s="258"/>
      <c r="AC276" s="258"/>
      <c r="AD276" s="258"/>
      <c r="AE276" s="258"/>
      <c r="AF276" s="258"/>
      <c r="AG276" s="258"/>
      <c r="AH276" s="258"/>
      <c r="AI276" s="258"/>
      <c r="AJ276" s="258"/>
      <c r="AK276" s="258"/>
      <c r="AL276" s="258"/>
      <c r="AM276" s="258"/>
      <c r="AN276" s="258"/>
      <c r="AO276" s="258"/>
    </row>
    <row r="277" ht="15.75" customHeight="1">
      <c r="A277" s="258"/>
      <c r="B277" s="292"/>
      <c r="C277" s="258"/>
      <c r="D277" s="258"/>
      <c r="E277" s="258"/>
      <c r="F277" s="258"/>
      <c r="G277" s="258"/>
      <c r="H277" s="258"/>
      <c r="I277" s="258"/>
      <c r="J277" s="258"/>
      <c r="K277" s="258"/>
      <c r="L277" s="258"/>
      <c r="M277" s="258"/>
      <c r="N277" s="258"/>
      <c r="O277" s="258"/>
      <c r="P277" s="258"/>
      <c r="Q277" s="258"/>
      <c r="R277" s="258"/>
      <c r="S277" s="258"/>
      <c r="T277" s="258"/>
      <c r="U277" s="258"/>
      <c r="V277" s="258"/>
      <c r="W277" s="258"/>
      <c r="X277" s="258"/>
      <c r="Y277" s="258"/>
      <c r="Z277" s="258"/>
      <c r="AA277" s="258"/>
      <c r="AB277" s="258"/>
      <c r="AC277" s="258"/>
      <c r="AD277" s="258"/>
      <c r="AE277" s="258"/>
      <c r="AF277" s="258"/>
      <c r="AG277" s="258"/>
      <c r="AH277" s="258"/>
      <c r="AI277" s="258"/>
      <c r="AJ277" s="258"/>
      <c r="AK277" s="258"/>
      <c r="AL277" s="258"/>
      <c r="AM277" s="258"/>
      <c r="AN277" s="258"/>
      <c r="AO277" s="258"/>
    </row>
    <row r="278" ht="15.75" customHeight="1">
      <c r="A278" s="258"/>
      <c r="B278" s="292"/>
      <c r="C278" s="258"/>
      <c r="D278" s="258"/>
      <c r="E278" s="258"/>
      <c r="F278" s="258"/>
      <c r="G278" s="258"/>
      <c r="H278" s="258"/>
      <c r="I278" s="258"/>
      <c r="J278" s="258"/>
      <c r="K278" s="258"/>
      <c r="L278" s="258"/>
      <c r="M278" s="258"/>
      <c r="N278" s="258"/>
      <c r="O278" s="258"/>
      <c r="P278" s="258"/>
      <c r="Q278" s="258"/>
      <c r="R278" s="258"/>
      <c r="S278" s="258"/>
      <c r="T278" s="258"/>
      <c r="U278" s="258"/>
      <c r="V278" s="258"/>
      <c r="W278" s="258"/>
      <c r="X278" s="258"/>
      <c r="Y278" s="258"/>
      <c r="Z278" s="258"/>
      <c r="AA278" s="258"/>
      <c r="AB278" s="258"/>
      <c r="AC278" s="258"/>
      <c r="AD278" s="258"/>
      <c r="AE278" s="258"/>
      <c r="AF278" s="258"/>
      <c r="AG278" s="258"/>
      <c r="AH278" s="258"/>
      <c r="AI278" s="258"/>
      <c r="AJ278" s="258"/>
      <c r="AK278" s="258"/>
      <c r="AL278" s="258"/>
      <c r="AM278" s="258"/>
      <c r="AN278" s="258"/>
      <c r="AO278" s="258"/>
    </row>
    <row r="279" ht="15.75" customHeight="1">
      <c r="A279" s="258"/>
      <c r="B279" s="292"/>
      <c r="C279" s="258"/>
      <c r="D279" s="258"/>
      <c r="E279" s="258"/>
      <c r="F279" s="258"/>
      <c r="G279" s="258"/>
      <c r="H279" s="258"/>
      <c r="I279" s="258"/>
      <c r="J279" s="258"/>
      <c r="K279" s="258"/>
      <c r="L279" s="258"/>
      <c r="M279" s="258"/>
      <c r="N279" s="258"/>
      <c r="O279" s="258"/>
      <c r="P279" s="258"/>
      <c r="Q279" s="258"/>
      <c r="R279" s="258"/>
      <c r="S279" s="258"/>
      <c r="T279" s="258"/>
      <c r="U279" s="258"/>
      <c r="V279" s="258"/>
      <c r="W279" s="258"/>
      <c r="X279" s="258"/>
      <c r="Y279" s="258"/>
      <c r="Z279" s="258"/>
      <c r="AA279" s="258"/>
      <c r="AB279" s="258"/>
      <c r="AC279" s="258"/>
      <c r="AD279" s="258"/>
      <c r="AE279" s="258"/>
      <c r="AF279" s="258"/>
      <c r="AG279" s="258"/>
      <c r="AH279" s="258"/>
      <c r="AI279" s="258"/>
      <c r="AJ279" s="258"/>
      <c r="AK279" s="258"/>
      <c r="AL279" s="258"/>
      <c r="AM279" s="258"/>
      <c r="AN279" s="258"/>
      <c r="AO279" s="258"/>
    </row>
    <row r="280" ht="15.75" customHeight="1">
      <c r="A280" s="258"/>
      <c r="B280" s="292"/>
      <c r="C280" s="258"/>
      <c r="D280" s="258"/>
      <c r="E280" s="258"/>
      <c r="F280" s="258"/>
      <c r="G280" s="258"/>
      <c r="H280" s="258"/>
      <c r="I280" s="258"/>
      <c r="J280" s="258"/>
      <c r="K280" s="258"/>
      <c r="L280" s="258"/>
      <c r="M280" s="258"/>
      <c r="N280" s="258"/>
      <c r="O280" s="258"/>
      <c r="P280" s="258"/>
      <c r="Q280" s="258"/>
      <c r="R280" s="258"/>
      <c r="S280" s="258"/>
      <c r="T280" s="258"/>
      <c r="U280" s="258"/>
      <c r="V280" s="258"/>
      <c r="W280" s="258"/>
      <c r="X280" s="258"/>
      <c r="Y280" s="258"/>
      <c r="Z280" s="258"/>
      <c r="AA280" s="258"/>
      <c r="AB280" s="258"/>
      <c r="AC280" s="258"/>
      <c r="AD280" s="258"/>
      <c r="AE280" s="258"/>
      <c r="AF280" s="258"/>
      <c r="AG280" s="258"/>
      <c r="AH280" s="258"/>
      <c r="AI280" s="258"/>
      <c r="AJ280" s="258"/>
      <c r="AK280" s="258"/>
      <c r="AL280" s="258"/>
      <c r="AM280" s="258"/>
      <c r="AN280" s="258"/>
      <c r="AO280" s="258"/>
    </row>
    <row r="281" ht="15.75" customHeight="1">
      <c r="A281" s="258"/>
      <c r="B281" s="292"/>
      <c r="C281" s="258"/>
      <c r="D281" s="258"/>
      <c r="E281" s="258"/>
      <c r="F281" s="258"/>
      <c r="G281" s="258"/>
      <c r="H281" s="258"/>
      <c r="I281" s="258"/>
      <c r="J281" s="258"/>
      <c r="K281" s="258"/>
      <c r="L281" s="258"/>
      <c r="M281" s="258"/>
      <c r="N281" s="258"/>
      <c r="O281" s="258"/>
      <c r="P281" s="258"/>
      <c r="Q281" s="258"/>
      <c r="R281" s="258"/>
      <c r="S281" s="258"/>
      <c r="T281" s="258"/>
      <c r="U281" s="258"/>
      <c r="V281" s="258"/>
      <c r="W281" s="258"/>
      <c r="X281" s="258"/>
      <c r="Y281" s="258"/>
      <c r="Z281" s="258"/>
      <c r="AA281" s="258"/>
      <c r="AB281" s="258"/>
      <c r="AC281" s="258"/>
      <c r="AD281" s="258"/>
      <c r="AE281" s="258"/>
      <c r="AF281" s="258"/>
      <c r="AG281" s="258"/>
      <c r="AH281" s="258"/>
      <c r="AI281" s="258"/>
      <c r="AJ281" s="258"/>
      <c r="AK281" s="258"/>
      <c r="AL281" s="258"/>
      <c r="AM281" s="258"/>
      <c r="AN281" s="258"/>
      <c r="AO281" s="258"/>
    </row>
    <row r="282" ht="15.75" customHeight="1">
      <c r="A282" s="258"/>
      <c r="B282" s="292"/>
      <c r="C282" s="258"/>
      <c r="D282" s="258"/>
      <c r="E282" s="258"/>
      <c r="F282" s="258"/>
      <c r="G282" s="258"/>
      <c r="H282" s="258"/>
      <c r="I282" s="258"/>
      <c r="J282" s="258"/>
      <c r="K282" s="258"/>
      <c r="L282" s="258"/>
      <c r="M282" s="258"/>
      <c r="N282" s="258"/>
      <c r="O282" s="258"/>
      <c r="P282" s="258"/>
      <c r="Q282" s="258"/>
      <c r="R282" s="258"/>
      <c r="S282" s="258"/>
      <c r="T282" s="258"/>
      <c r="U282" s="258"/>
      <c r="V282" s="258"/>
      <c r="W282" s="258"/>
      <c r="X282" s="258"/>
      <c r="Y282" s="258"/>
      <c r="Z282" s="258"/>
      <c r="AA282" s="258"/>
      <c r="AB282" s="258"/>
      <c r="AC282" s="258"/>
      <c r="AD282" s="258"/>
      <c r="AE282" s="258"/>
      <c r="AF282" s="258"/>
      <c r="AG282" s="258"/>
      <c r="AH282" s="258"/>
      <c r="AI282" s="258"/>
      <c r="AJ282" s="258"/>
      <c r="AK282" s="258"/>
      <c r="AL282" s="258"/>
      <c r="AM282" s="258"/>
      <c r="AN282" s="258"/>
      <c r="AO282" s="258"/>
    </row>
    <row r="283" ht="15.75" customHeight="1">
      <c r="A283" s="258"/>
      <c r="B283" s="292"/>
      <c r="C283" s="258"/>
      <c r="D283" s="258"/>
      <c r="E283" s="258"/>
      <c r="F283" s="258"/>
      <c r="G283" s="258"/>
      <c r="H283" s="258"/>
      <c r="I283" s="258"/>
      <c r="J283" s="258"/>
      <c r="K283" s="258"/>
      <c r="L283" s="258"/>
      <c r="M283" s="258"/>
      <c r="N283" s="258"/>
      <c r="O283" s="258"/>
      <c r="P283" s="258"/>
      <c r="Q283" s="258"/>
      <c r="R283" s="258"/>
      <c r="S283" s="258"/>
      <c r="T283" s="258"/>
      <c r="U283" s="258"/>
      <c r="V283" s="258"/>
      <c r="W283" s="258"/>
      <c r="X283" s="258"/>
      <c r="Y283" s="258"/>
      <c r="Z283" s="258"/>
      <c r="AA283" s="258"/>
      <c r="AB283" s="258"/>
      <c r="AC283" s="258"/>
      <c r="AD283" s="258"/>
      <c r="AE283" s="258"/>
      <c r="AF283" s="258"/>
      <c r="AG283" s="258"/>
      <c r="AH283" s="258"/>
      <c r="AI283" s="258"/>
      <c r="AJ283" s="258"/>
      <c r="AK283" s="258"/>
      <c r="AL283" s="258"/>
      <c r="AM283" s="258"/>
      <c r="AN283" s="258"/>
      <c r="AO283" s="258"/>
    </row>
    <row r="284" ht="15.75" customHeight="1">
      <c r="A284" s="258"/>
      <c r="B284" s="292"/>
      <c r="C284" s="258"/>
      <c r="D284" s="258"/>
      <c r="E284" s="258"/>
      <c r="F284" s="258"/>
      <c r="G284" s="258"/>
      <c r="H284" s="258"/>
      <c r="I284" s="258"/>
      <c r="J284" s="258"/>
      <c r="K284" s="258"/>
      <c r="L284" s="258"/>
      <c r="M284" s="258"/>
      <c r="N284" s="258"/>
      <c r="O284" s="258"/>
      <c r="P284" s="258"/>
      <c r="Q284" s="258"/>
      <c r="R284" s="258"/>
      <c r="S284" s="258"/>
      <c r="T284" s="258"/>
      <c r="U284" s="258"/>
      <c r="V284" s="258"/>
      <c r="W284" s="258"/>
      <c r="X284" s="258"/>
      <c r="Y284" s="258"/>
      <c r="Z284" s="258"/>
      <c r="AA284" s="258"/>
      <c r="AB284" s="258"/>
      <c r="AC284" s="258"/>
      <c r="AD284" s="258"/>
      <c r="AE284" s="258"/>
      <c r="AF284" s="258"/>
      <c r="AG284" s="258"/>
      <c r="AH284" s="258"/>
      <c r="AI284" s="258"/>
      <c r="AJ284" s="258"/>
      <c r="AK284" s="258"/>
      <c r="AL284" s="258"/>
      <c r="AM284" s="258"/>
      <c r="AN284" s="258"/>
      <c r="AO284" s="258"/>
    </row>
    <row r="285" ht="15.75" customHeight="1">
      <c r="A285" s="258"/>
      <c r="B285" s="292"/>
      <c r="C285" s="258"/>
      <c r="D285" s="258"/>
      <c r="E285" s="258"/>
      <c r="F285" s="258"/>
      <c r="G285" s="258"/>
      <c r="H285" s="258"/>
      <c r="I285" s="258"/>
      <c r="J285" s="258"/>
      <c r="K285" s="258"/>
      <c r="L285" s="258"/>
      <c r="M285" s="258"/>
      <c r="N285" s="258"/>
      <c r="O285" s="258"/>
      <c r="P285" s="258"/>
      <c r="Q285" s="258"/>
      <c r="R285" s="258"/>
      <c r="S285" s="258"/>
      <c r="T285" s="258"/>
      <c r="U285" s="258"/>
      <c r="V285" s="258"/>
      <c r="W285" s="258"/>
      <c r="X285" s="258"/>
      <c r="Y285" s="258"/>
      <c r="Z285" s="258"/>
      <c r="AA285" s="258"/>
      <c r="AB285" s="258"/>
      <c r="AC285" s="258"/>
      <c r="AD285" s="258"/>
      <c r="AE285" s="258"/>
      <c r="AF285" s="258"/>
      <c r="AG285" s="258"/>
      <c r="AH285" s="258"/>
      <c r="AI285" s="258"/>
      <c r="AJ285" s="258"/>
      <c r="AK285" s="258"/>
      <c r="AL285" s="258"/>
      <c r="AM285" s="258"/>
      <c r="AN285" s="258"/>
      <c r="AO285" s="258"/>
    </row>
    <row r="286" ht="15.75" customHeight="1">
      <c r="A286" s="258"/>
      <c r="B286" s="292"/>
      <c r="C286" s="258"/>
      <c r="D286" s="258"/>
      <c r="E286" s="258"/>
      <c r="F286" s="258"/>
      <c r="G286" s="258"/>
      <c r="H286" s="258"/>
      <c r="I286" s="258"/>
      <c r="J286" s="258"/>
      <c r="K286" s="258"/>
      <c r="L286" s="258"/>
      <c r="M286" s="258"/>
      <c r="N286" s="258"/>
      <c r="O286" s="258"/>
      <c r="P286" s="258"/>
      <c r="Q286" s="258"/>
      <c r="R286" s="258"/>
      <c r="S286" s="258"/>
      <c r="T286" s="258"/>
      <c r="U286" s="258"/>
      <c r="V286" s="258"/>
      <c r="W286" s="258"/>
      <c r="X286" s="258"/>
      <c r="Y286" s="258"/>
      <c r="Z286" s="258"/>
      <c r="AA286" s="258"/>
      <c r="AB286" s="258"/>
      <c r="AC286" s="258"/>
      <c r="AD286" s="258"/>
      <c r="AE286" s="258"/>
      <c r="AF286" s="258"/>
      <c r="AG286" s="258"/>
      <c r="AH286" s="258"/>
      <c r="AI286" s="258"/>
      <c r="AJ286" s="258"/>
      <c r="AK286" s="258"/>
      <c r="AL286" s="258"/>
      <c r="AM286" s="258"/>
      <c r="AN286" s="258"/>
      <c r="AO286" s="258"/>
    </row>
    <row r="287" ht="15.75" customHeight="1">
      <c r="A287" s="258"/>
      <c r="B287" s="292"/>
      <c r="C287" s="258"/>
      <c r="D287" s="258"/>
      <c r="E287" s="258"/>
      <c r="F287" s="258"/>
      <c r="G287" s="258"/>
      <c r="H287" s="258"/>
      <c r="I287" s="258"/>
      <c r="J287" s="258"/>
      <c r="K287" s="258"/>
      <c r="L287" s="258"/>
      <c r="M287" s="258"/>
      <c r="N287" s="258"/>
      <c r="O287" s="258"/>
      <c r="P287" s="258"/>
      <c r="Q287" s="258"/>
      <c r="R287" s="258"/>
      <c r="S287" s="258"/>
      <c r="T287" s="258"/>
      <c r="U287" s="258"/>
      <c r="V287" s="258"/>
      <c r="W287" s="258"/>
      <c r="X287" s="258"/>
      <c r="Y287" s="258"/>
      <c r="Z287" s="258"/>
      <c r="AA287" s="258"/>
      <c r="AB287" s="258"/>
      <c r="AC287" s="258"/>
      <c r="AD287" s="258"/>
      <c r="AE287" s="258"/>
      <c r="AF287" s="258"/>
      <c r="AG287" s="258"/>
      <c r="AH287" s="258"/>
      <c r="AI287" s="258"/>
      <c r="AJ287" s="258"/>
      <c r="AK287" s="258"/>
      <c r="AL287" s="258"/>
      <c r="AM287" s="258"/>
      <c r="AN287" s="258"/>
      <c r="AO287" s="258"/>
    </row>
    <row r="288" ht="15.75" customHeight="1">
      <c r="A288" s="258"/>
      <c r="B288" s="292"/>
      <c r="C288" s="258"/>
      <c r="D288" s="258"/>
      <c r="E288" s="258"/>
      <c r="F288" s="258"/>
      <c r="G288" s="258"/>
      <c r="H288" s="258"/>
      <c r="I288" s="258"/>
      <c r="J288" s="258"/>
      <c r="K288" s="258"/>
      <c r="L288" s="258"/>
      <c r="M288" s="258"/>
      <c r="N288" s="258"/>
      <c r="O288" s="258"/>
      <c r="P288" s="258"/>
      <c r="Q288" s="258"/>
      <c r="R288" s="258"/>
      <c r="S288" s="258"/>
      <c r="T288" s="258"/>
      <c r="U288" s="258"/>
      <c r="V288" s="258"/>
      <c r="W288" s="258"/>
      <c r="X288" s="258"/>
      <c r="Y288" s="258"/>
      <c r="Z288" s="258"/>
      <c r="AA288" s="258"/>
      <c r="AB288" s="258"/>
      <c r="AC288" s="258"/>
      <c r="AD288" s="258"/>
      <c r="AE288" s="258"/>
      <c r="AF288" s="258"/>
      <c r="AG288" s="258"/>
      <c r="AH288" s="258"/>
      <c r="AI288" s="258"/>
      <c r="AJ288" s="258"/>
      <c r="AK288" s="258"/>
      <c r="AL288" s="258"/>
      <c r="AM288" s="258"/>
      <c r="AN288" s="258"/>
      <c r="AO288" s="258"/>
    </row>
    <row r="289" ht="15.75" customHeight="1">
      <c r="A289" s="258"/>
      <c r="B289" s="292"/>
      <c r="C289" s="258"/>
      <c r="D289" s="258"/>
      <c r="E289" s="258"/>
      <c r="F289" s="258"/>
      <c r="G289" s="258"/>
      <c r="H289" s="258"/>
      <c r="I289" s="258"/>
      <c r="J289" s="258"/>
      <c r="K289" s="258"/>
      <c r="L289" s="258"/>
      <c r="M289" s="258"/>
      <c r="N289" s="258"/>
      <c r="O289" s="258"/>
      <c r="P289" s="258"/>
      <c r="Q289" s="258"/>
      <c r="R289" s="258"/>
      <c r="S289" s="258"/>
      <c r="T289" s="258"/>
      <c r="U289" s="258"/>
      <c r="V289" s="258"/>
      <c r="W289" s="258"/>
      <c r="X289" s="258"/>
      <c r="Y289" s="258"/>
      <c r="Z289" s="258"/>
      <c r="AA289" s="258"/>
      <c r="AB289" s="258"/>
      <c r="AC289" s="258"/>
      <c r="AD289" s="258"/>
      <c r="AE289" s="258"/>
      <c r="AF289" s="258"/>
      <c r="AG289" s="258"/>
      <c r="AH289" s="258"/>
      <c r="AI289" s="258"/>
      <c r="AJ289" s="258"/>
      <c r="AK289" s="258"/>
      <c r="AL289" s="258"/>
      <c r="AM289" s="258"/>
      <c r="AN289" s="258"/>
      <c r="AO289" s="258"/>
    </row>
    <row r="290" ht="15.75" customHeight="1">
      <c r="A290" s="258"/>
      <c r="B290" s="292"/>
      <c r="C290" s="258"/>
      <c r="D290" s="258"/>
      <c r="E290" s="258"/>
      <c r="F290" s="258"/>
      <c r="G290" s="258"/>
      <c r="H290" s="258"/>
      <c r="I290" s="258"/>
      <c r="J290" s="258"/>
      <c r="K290" s="258"/>
      <c r="L290" s="258"/>
      <c r="M290" s="258"/>
      <c r="N290" s="258"/>
      <c r="O290" s="258"/>
      <c r="P290" s="258"/>
      <c r="Q290" s="258"/>
      <c r="R290" s="258"/>
      <c r="S290" s="258"/>
      <c r="T290" s="258"/>
      <c r="U290" s="258"/>
      <c r="V290" s="258"/>
      <c r="W290" s="258"/>
      <c r="X290" s="258"/>
      <c r="Y290" s="258"/>
      <c r="Z290" s="258"/>
      <c r="AA290" s="258"/>
      <c r="AB290" s="258"/>
      <c r="AC290" s="258"/>
      <c r="AD290" s="258"/>
      <c r="AE290" s="258"/>
      <c r="AF290" s="258"/>
      <c r="AG290" s="258"/>
      <c r="AH290" s="258"/>
      <c r="AI290" s="258"/>
      <c r="AJ290" s="258"/>
      <c r="AK290" s="258"/>
      <c r="AL290" s="258"/>
      <c r="AM290" s="258"/>
      <c r="AN290" s="258"/>
      <c r="AO290" s="258"/>
    </row>
    <row r="291" ht="15.75" customHeight="1">
      <c r="A291" s="258"/>
      <c r="B291" s="292"/>
      <c r="C291" s="258"/>
      <c r="D291" s="258"/>
      <c r="E291" s="258"/>
      <c r="F291" s="258"/>
      <c r="G291" s="258"/>
      <c r="H291" s="258"/>
      <c r="I291" s="258"/>
      <c r="J291" s="258"/>
      <c r="K291" s="258"/>
      <c r="L291" s="258"/>
      <c r="M291" s="258"/>
      <c r="N291" s="258"/>
      <c r="O291" s="258"/>
      <c r="P291" s="258"/>
      <c r="Q291" s="258"/>
      <c r="R291" s="258"/>
      <c r="S291" s="258"/>
      <c r="T291" s="258"/>
      <c r="U291" s="258"/>
      <c r="V291" s="258"/>
      <c r="W291" s="258"/>
      <c r="X291" s="258"/>
      <c r="Y291" s="258"/>
      <c r="Z291" s="258"/>
      <c r="AA291" s="258"/>
      <c r="AB291" s="258"/>
      <c r="AC291" s="258"/>
      <c r="AD291" s="258"/>
      <c r="AE291" s="258"/>
      <c r="AF291" s="258"/>
      <c r="AG291" s="258"/>
      <c r="AH291" s="258"/>
      <c r="AI291" s="258"/>
      <c r="AJ291" s="258"/>
      <c r="AK291" s="258"/>
      <c r="AL291" s="258"/>
      <c r="AM291" s="258"/>
      <c r="AN291" s="258"/>
      <c r="AO291" s="258"/>
    </row>
    <row r="292" ht="15.75" customHeight="1">
      <c r="A292" s="258"/>
      <c r="B292" s="292"/>
      <c r="C292" s="258"/>
      <c r="D292" s="258"/>
      <c r="E292" s="258"/>
      <c r="F292" s="258"/>
      <c r="G292" s="258"/>
      <c r="H292" s="258"/>
      <c r="I292" s="258"/>
      <c r="J292" s="258"/>
      <c r="K292" s="258"/>
      <c r="L292" s="258"/>
      <c r="M292" s="258"/>
      <c r="N292" s="258"/>
      <c r="O292" s="258"/>
      <c r="P292" s="258"/>
      <c r="Q292" s="258"/>
      <c r="R292" s="258"/>
      <c r="S292" s="258"/>
      <c r="T292" s="258"/>
      <c r="U292" s="258"/>
      <c r="V292" s="258"/>
      <c r="W292" s="258"/>
      <c r="X292" s="258"/>
      <c r="Y292" s="258"/>
      <c r="Z292" s="258"/>
      <c r="AA292" s="258"/>
      <c r="AB292" s="258"/>
      <c r="AC292" s="258"/>
      <c r="AD292" s="258"/>
      <c r="AE292" s="258"/>
      <c r="AF292" s="258"/>
      <c r="AG292" s="258"/>
      <c r="AH292" s="258"/>
      <c r="AI292" s="258"/>
      <c r="AJ292" s="258"/>
      <c r="AK292" s="258"/>
      <c r="AL292" s="258"/>
      <c r="AM292" s="258"/>
      <c r="AN292" s="258"/>
      <c r="AO292" s="258"/>
    </row>
    <row r="293" ht="15.75" customHeight="1">
      <c r="A293" s="258"/>
      <c r="B293" s="292"/>
      <c r="C293" s="258"/>
      <c r="D293" s="258"/>
      <c r="E293" s="258"/>
      <c r="F293" s="258"/>
      <c r="G293" s="258"/>
      <c r="H293" s="258"/>
      <c r="I293" s="258"/>
      <c r="J293" s="258"/>
      <c r="K293" s="258"/>
      <c r="L293" s="258"/>
      <c r="M293" s="258"/>
      <c r="N293" s="258"/>
      <c r="O293" s="258"/>
      <c r="P293" s="258"/>
      <c r="Q293" s="258"/>
      <c r="R293" s="258"/>
      <c r="S293" s="258"/>
      <c r="T293" s="258"/>
      <c r="U293" s="258"/>
      <c r="V293" s="258"/>
      <c r="W293" s="258"/>
      <c r="X293" s="258"/>
      <c r="Y293" s="258"/>
      <c r="Z293" s="258"/>
      <c r="AA293" s="258"/>
      <c r="AB293" s="258"/>
      <c r="AC293" s="258"/>
      <c r="AD293" s="258"/>
      <c r="AE293" s="258"/>
      <c r="AF293" s="258"/>
      <c r="AG293" s="258"/>
      <c r="AH293" s="258"/>
      <c r="AI293" s="258"/>
      <c r="AJ293" s="258"/>
      <c r="AK293" s="258"/>
      <c r="AL293" s="258"/>
      <c r="AM293" s="258"/>
      <c r="AN293" s="258"/>
      <c r="AO293" s="258"/>
    </row>
    <row r="294" ht="15.75" customHeight="1">
      <c r="A294" s="258"/>
      <c r="B294" s="292"/>
      <c r="C294" s="258"/>
      <c r="D294" s="258"/>
      <c r="E294" s="258"/>
      <c r="F294" s="258"/>
      <c r="G294" s="258"/>
      <c r="H294" s="258"/>
      <c r="I294" s="258"/>
      <c r="J294" s="258"/>
      <c r="K294" s="258"/>
      <c r="L294" s="258"/>
      <c r="M294" s="258"/>
      <c r="N294" s="258"/>
      <c r="O294" s="258"/>
      <c r="P294" s="258"/>
      <c r="Q294" s="258"/>
      <c r="R294" s="258"/>
      <c r="S294" s="258"/>
      <c r="T294" s="258"/>
      <c r="U294" s="258"/>
      <c r="V294" s="258"/>
      <c r="W294" s="258"/>
      <c r="X294" s="258"/>
      <c r="Y294" s="258"/>
      <c r="Z294" s="258"/>
      <c r="AA294" s="258"/>
      <c r="AB294" s="258"/>
      <c r="AC294" s="258"/>
      <c r="AD294" s="258"/>
      <c r="AE294" s="258"/>
      <c r="AF294" s="258"/>
      <c r="AG294" s="258"/>
      <c r="AH294" s="258"/>
      <c r="AI294" s="258"/>
      <c r="AJ294" s="258"/>
      <c r="AK294" s="258"/>
      <c r="AL294" s="258"/>
      <c r="AM294" s="258"/>
      <c r="AN294" s="258"/>
      <c r="AO294" s="258"/>
    </row>
    <row r="295" ht="15.75" customHeight="1">
      <c r="A295" s="258"/>
      <c r="B295" s="292"/>
      <c r="C295" s="258"/>
      <c r="D295" s="258"/>
      <c r="E295" s="258"/>
      <c r="F295" s="258"/>
      <c r="G295" s="258"/>
      <c r="H295" s="258"/>
      <c r="I295" s="258"/>
      <c r="J295" s="258"/>
      <c r="K295" s="258"/>
      <c r="L295" s="258"/>
      <c r="M295" s="258"/>
      <c r="N295" s="258"/>
      <c r="O295" s="258"/>
      <c r="P295" s="258"/>
      <c r="Q295" s="258"/>
      <c r="R295" s="258"/>
      <c r="S295" s="258"/>
      <c r="T295" s="258"/>
      <c r="U295" s="258"/>
      <c r="V295" s="258"/>
      <c r="W295" s="258"/>
      <c r="X295" s="258"/>
      <c r="Y295" s="258"/>
      <c r="Z295" s="258"/>
      <c r="AA295" s="258"/>
      <c r="AB295" s="258"/>
      <c r="AC295" s="258"/>
      <c r="AD295" s="258"/>
      <c r="AE295" s="258"/>
      <c r="AF295" s="258"/>
      <c r="AG295" s="258"/>
      <c r="AH295" s="258"/>
      <c r="AI295" s="258"/>
      <c r="AJ295" s="258"/>
      <c r="AK295" s="258"/>
      <c r="AL295" s="258"/>
      <c r="AM295" s="258"/>
      <c r="AN295" s="258"/>
      <c r="AO295" s="258"/>
    </row>
    <row r="296" ht="15.75" customHeight="1">
      <c r="A296" s="258"/>
      <c r="B296" s="292"/>
      <c r="C296" s="258"/>
      <c r="D296" s="258"/>
      <c r="E296" s="258"/>
      <c r="F296" s="258"/>
      <c r="G296" s="258"/>
      <c r="H296" s="258"/>
      <c r="I296" s="258"/>
      <c r="J296" s="258"/>
      <c r="K296" s="258"/>
      <c r="L296" s="258"/>
      <c r="M296" s="258"/>
      <c r="N296" s="258"/>
      <c r="O296" s="258"/>
      <c r="P296" s="258"/>
      <c r="Q296" s="258"/>
      <c r="R296" s="258"/>
      <c r="S296" s="258"/>
      <c r="T296" s="258"/>
      <c r="U296" s="258"/>
      <c r="V296" s="258"/>
      <c r="W296" s="258"/>
      <c r="X296" s="258"/>
      <c r="Y296" s="258"/>
      <c r="Z296" s="258"/>
      <c r="AA296" s="258"/>
      <c r="AB296" s="258"/>
      <c r="AC296" s="258"/>
      <c r="AD296" s="258"/>
      <c r="AE296" s="258"/>
      <c r="AF296" s="258"/>
      <c r="AG296" s="258"/>
      <c r="AH296" s="258"/>
      <c r="AI296" s="258"/>
      <c r="AJ296" s="258"/>
      <c r="AK296" s="258"/>
      <c r="AL296" s="258"/>
      <c r="AM296" s="258"/>
      <c r="AN296" s="258"/>
      <c r="AO296" s="258"/>
    </row>
    <row r="297" ht="15.75" customHeight="1">
      <c r="A297" s="258"/>
      <c r="B297" s="292"/>
      <c r="C297" s="258"/>
      <c r="D297" s="258"/>
      <c r="E297" s="258"/>
      <c r="F297" s="258"/>
      <c r="G297" s="258"/>
      <c r="H297" s="258"/>
      <c r="I297" s="258"/>
      <c r="J297" s="258"/>
      <c r="K297" s="258"/>
      <c r="L297" s="258"/>
      <c r="M297" s="258"/>
      <c r="N297" s="258"/>
      <c r="O297" s="258"/>
      <c r="P297" s="258"/>
      <c r="Q297" s="258"/>
      <c r="R297" s="258"/>
      <c r="S297" s="258"/>
      <c r="T297" s="258"/>
      <c r="U297" s="258"/>
      <c r="V297" s="258"/>
      <c r="W297" s="258"/>
      <c r="X297" s="258"/>
      <c r="Y297" s="258"/>
      <c r="Z297" s="258"/>
      <c r="AA297" s="258"/>
      <c r="AB297" s="258"/>
      <c r="AC297" s="258"/>
      <c r="AD297" s="258"/>
      <c r="AE297" s="258"/>
      <c r="AF297" s="258"/>
      <c r="AG297" s="258"/>
      <c r="AH297" s="258"/>
      <c r="AI297" s="258"/>
      <c r="AJ297" s="258"/>
      <c r="AK297" s="258"/>
      <c r="AL297" s="258"/>
      <c r="AM297" s="258"/>
      <c r="AN297" s="258"/>
      <c r="AO297" s="258"/>
    </row>
    <row r="298" ht="15.75" customHeight="1">
      <c r="A298" s="258"/>
      <c r="B298" s="292"/>
      <c r="C298" s="258"/>
      <c r="D298" s="258"/>
      <c r="E298" s="258"/>
      <c r="F298" s="258"/>
      <c r="G298" s="258"/>
      <c r="H298" s="258"/>
      <c r="I298" s="258"/>
      <c r="J298" s="258"/>
      <c r="K298" s="258"/>
      <c r="L298" s="258"/>
      <c r="M298" s="258"/>
      <c r="N298" s="258"/>
      <c r="O298" s="258"/>
      <c r="P298" s="258"/>
      <c r="Q298" s="258"/>
      <c r="R298" s="258"/>
      <c r="S298" s="258"/>
      <c r="T298" s="258"/>
      <c r="U298" s="258"/>
      <c r="V298" s="258"/>
      <c r="W298" s="258"/>
      <c r="X298" s="258"/>
      <c r="Y298" s="258"/>
      <c r="Z298" s="258"/>
      <c r="AA298" s="258"/>
      <c r="AB298" s="258"/>
      <c r="AC298" s="258"/>
      <c r="AD298" s="258"/>
      <c r="AE298" s="258"/>
      <c r="AF298" s="258"/>
      <c r="AG298" s="258"/>
      <c r="AH298" s="258"/>
      <c r="AI298" s="258"/>
      <c r="AJ298" s="258"/>
      <c r="AK298" s="258"/>
      <c r="AL298" s="258"/>
      <c r="AM298" s="258"/>
      <c r="AN298" s="258"/>
      <c r="AO298" s="258"/>
    </row>
    <row r="299" ht="15.75" customHeight="1">
      <c r="A299" s="258"/>
      <c r="B299" s="292"/>
      <c r="C299" s="258"/>
      <c r="D299" s="258"/>
      <c r="E299" s="258"/>
      <c r="F299" s="258"/>
      <c r="G299" s="258"/>
      <c r="H299" s="258"/>
      <c r="I299" s="258"/>
      <c r="J299" s="258"/>
      <c r="K299" s="258"/>
      <c r="L299" s="258"/>
      <c r="M299" s="258"/>
      <c r="N299" s="258"/>
      <c r="O299" s="258"/>
      <c r="P299" s="258"/>
      <c r="Q299" s="258"/>
      <c r="R299" s="258"/>
      <c r="S299" s="258"/>
      <c r="T299" s="258"/>
      <c r="U299" s="258"/>
      <c r="V299" s="258"/>
      <c r="W299" s="258"/>
      <c r="X299" s="258"/>
      <c r="Y299" s="258"/>
      <c r="Z299" s="258"/>
      <c r="AA299" s="258"/>
      <c r="AB299" s="258"/>
      <c r="AC299" s="258"/>
      <c r="AD299" s="258"/>
      <c r="AE299" s="258"/>
      <c r="AF299" s="258"/>
      <c r="AG299" s="258"/>
      <c r="AH299" s="258"/>
      <c r="AI299" s="258"/>
      <c r="AJ299" s="258"/>
      <c r="AK299" s="258"/>
      <c r="AL299" s="258"/>
      <c r="AM299" s="258"/>
      <c r="AN299" s="258"/>
      <c r="AO299" s="258"/>
    </row>
    <row r="300" ht="15.75" customHeight="1">
      <c r="A300" s="258"/>
      <c r="B300" s="292"/>
      <c r="C300" s="258"/>
      <c r="D300" s="258"/>
      <c r="E300" s="258"/>
      <c r="F300" s="258"/>
      <c r="G300" s="258"/>
      <c r="H300" s="258"/>
      <c r="I300" s="258"/>
      <c r="J300" s="258"/>
      <c r="K300" s="258"/>
      <c r="L300" s="258"/>
      <c r="M300" s="258"/>
      <c r="N300" s="258"/>
      <c r="O300" s="258"/>
      <c r="P300" s="258"/>
      <c r="Q300" s="258"/>
      <c r="R300" s="258"/>
      <c r="S300" s="258"/>
      <c r="T300" s="258"/>
      <c r="U300" s="258"/>
      <c r="V300" s="258"/>
      <c r="W300" s="258"/>
      <c r="X300" s="258"/>
      <c r="Y300" s="258"/>
      <c r="Z300" s="258"/>
      <c r="AA300" s="258"/>
      <c r="AB300" s="258"/>
      <c r="AC300" s="258"/>
      <c r="AD300" s="258"/>
      <c r="AE300" s="258"/>
      <c r="AF300" s="258"/>
      <c r="AG300" s="258"/>
      <c r="AH300" s="258"/>
      <c r="AI300" s="258"/>
      <c r="AJ300" s="258"/>
      <c r="AK300" s="258"/>
      <c r="AL300" s="258"/>
      <c r="AM300" s="258"/>
      <c r="AN300" s="258"/>
      <c r="AO300" s="258"/>
    </row>
    <row r="301" ht="15.75" customHeight="1">
      <c r="A301" s="258"/>
      <c r="B301" s="292"/>
      <c r="C301" s="258"/>
      <c r="D301" s="258"/>
      <c r="E301" s="258"/>
      <c r="F301" s="258"/>
      <c r="G301" s="258"/>
      <c r="H301" s="258"/>
      <c r="I301" s="258"/>
      <c r="J301" s="258"/>
      <c r="K301" s="258"/>
      <c r="L301" s="258"/>
      <c r="M301" s="258"/>
      <c r="N301" s="258"/>
      <c r="O301" s="258"/>
      <c r="P301" s="258"/>
      <c r="Q301" s="258"/>
      <c r="R301" s="258"/>
      <c r="S301" s="258"/>
      <c r="T301" s="258"/>
      <c r="U301" s="258"/>
      <c r="V301" s="258"/>
      <c r="W301" s="258"/>
      <c r="X301" s="258"/>
      <c r="Y301" s="258"/>
      <c r="Z301" s="258"/>
      <c r="AA301" s="258"/>
      <c r="AB301" s="258"/>
      <c r="AC301" s="258"/>
      <c r="AD301" s="258"/>
      <c r="AE301" s="258"/>
      <c r="AF301" s="258"/>
      <c r="AG301" s="258"/>
      <c r="AH301" s="258"/>
      <c r="AI301" s="258"/>
      <c r="AJ301" s="258"/>
      <c r="AK301" s="258"/>
      <c r="AL301" s="258"/>
      <c r="AM301" s="258"/>
      <c r="AN301" s="258"/>
      <c r="AO301" s="258"/>
    </row>
    <row r="302" ht="15.75" customHeight="1">
      <c r="A302" s="258"/>
      <c r="B302" s="292"/>
      <c r="C302" s="258"/>
      <c r="D302" s="258"/>
      <c r="E302" s="258"/>
      <c r="F302" s="258"/>
      <c r="G302" s="258"/>
      <c r="H302" s="258"/>
      <c r="I302" s="258"/>
      <c r="J302" s="258"/>
      <c r="K302" s="258"/>
      <c r="L302" s="258"/>
      <c r="M302" s="258"/>
      <c r="N302" s="258"/>
      <c r="O302" s="258"/>
      <c r="P302" s="258"/>
      <c r="Q302" s="258"/>
      <c r="R302" s="258"/>
      <c r="S302" s="258"/>
      <c r="T302" s="258"/>
      <c r="U302" s="258"/>
      <c r="V302" s="258"/>
      <c r="W302" s="258"/>
      <c r="X302" s="258"/>
      <c r="Y302" s="258"/>
      <c r="Z302" s="258"/>
      <c r="AA302" s="258"/>
      <c r="AB302" s="258"/>
      <c r="AC302" s="258"/>
      <c r="AD302" s="258"/>
      <c r="AE302" s="258"/>
      <c r="AF302" s="258"/>
      <c r="AG302" s="258"/>
      <c r="AH302" s="258"/>
      <c r="AI302" s="258"/>
      <c r="AJ302" s="258"/>
      <c r="AK302" s="258"/>
      <c r="AL302" s="258"/>
      <c r="AM302" s="258"/>
      <c r="AN302" s="258"/>
      <c r="AO302" s="258"/>
    </row>
    <row r="303" ht="15.75" customHeight="1">
      <c r="A303" s="258"/>
      <c r="B303" s="292"/>
      <c r="C303" s="258"/>
      <c r="D303" s="258"/>
      <c r="E303" s="258"/>
      <c r="F303" s="258"/>
      <c r="G303" s="258"/>
      <c r="H303" s="258"/>
      <c r="I303" s="258"/>
      <c r="J303" s="258"/>
      <c r="K303" s="258"/>
      <c r="L303" s="258"/>
      <c r="M303" s="258"/>
      <c r="N303" s="258"/>
      <c r="O303" s="258"/>
      <c r="P303" s="258"/>
      <c r="Q303" s="258"/>
      <c r="R303" s="258"/>
      <c r="S303" s="258"/>
      <c r="T303" s="258"/>
      <c r="U303" s="258"/>
      <c r="V303" s="258"/>
      <c r="W303" s="258"/>
      <c r="X303" s="258"/>
      <c r="Y303" s="258"/>
      <c r="Z303" s="258"/>
      <c r="AA303" s="258"/>
      <c r="AB303" s="258"/>
      <c r="AC303" s="258"/>
      <c r="AD303" s="258"/>
      <c r="AE303" s="258"/>
      <c r="AF303" s="258"/>
      <c r="AG303" s="258"/>
      <c r="AH303" s="258"/>
      <c r="AI303" s="258"/>
      <c r="AJ303" s="258"/>
      <c r="AK303" s="258"/>
      <c r="AL303" s="258"/>
      <c r="AM303" s="258"/>
      <c r="AN303" s="258"/>
      <c r="AO303" s="258"/>
    </row>
    <row r="304" ht="15.75" customHeight="1">
      <c r="A304" s="258"/>
      <c r="B304" s="292"/>
      <c r="C304" s="258"/>
      <c r="D304" s="258"/>
      <c r="E304" s="258"/>
      <c r="F304" s="258"/>
      <c r="G304" s="258"/>
      <c r="H304" s="258"/>
      <c r="I304" s="258"/>
      <c r="J304" s="258"/>
      <c r="K304" s="258"/>
      <c r="L304" s="258"/>
      <c r="M304" s="258"/>
      <c r="N304" s="258"/>
      <c r="O304" s="258"/>
      <c r="P304" s="258"/>
      <c r="Q304" s="258"/>
      <c r="R304" s="258"/>
      <c r="S304" s="258"/>
      <c r="T304" s="258"/>
      <c r="U304" s="258"/>
      <c r="V304" s="258"/>
      <c r="W304" s="258"/>
      <c r="X304" s="258"/>
      <c r="Y304" s="258"/>
      <c r="Z304" s="258"/>
      <c r="AA304" s="258"/>
      <c r="AB304" s="258"/>
      <c r="AC304" s="258"/>
      <c r="AD304" s="258"/>
      <c r="AE304" s="258"/>
      <c r="AF304" s="258"/>
      <c r="AG304" s="258"/>
      <c r="AH304" s="258"/>
      <c r="AI304" s="258"/>
      <c r="AJ304" s="258"/>
      <c r="AK304" s="258"/>
      <c r="AL304" s="258"/>
      <c r="AM304" s="258"/>
      <c r="AN304" s="258"/>
      <c r="AO304" s="258"/>
    </row>
    <row r="305" ht="15.75" customHeight="1">
      <c r="A305" s="258"/>
      <c r="B305" s="292"/>
      <c r="C305" s="258"/>
      <c r="D305" s="258"/>
      <c r="E305" s="258"/>
      <c r="F305" s="258"/>
      <c r="G305" s="258"/>
      <c r="H305" s="258"/>
      <c r="I305" s="258"/>
      <c r="J305" s="258"/>
      <c r="K305" s="258"/>
      <c r="L305" s="258"/>
      <c r="M305" s="258"/>
      <c r="N305" s="258"/>
      <c r="O305" s="258"/>
      <c r="P305" s="258"/>
      <c r="Q305" s="258"/>
      <c r="R305" s="258"/>
      <c r="S305" s="258"/>
      <c r="T305" s="258"/>
      <c r="U305" s="258"/>
      <c r="V305" s="258"/>
      <c r="W305" s="258"/>
      <c r="X305" s="258"/>
      <c r="Y305" s="258"/>
      <c r="Z305" s="258"/>
      <c r="AA305" s="258"/>
      <c r="AB305" s="258"/>
      <c r="AC305" s="258"/>
      <c r="AD305" s="258"/>
      <c r="AE305" s="258"/>
      <c r="AF305" s="258"/>
      <c r="AG305" s="258"/>
      <c r="AH305" s="258"/>
      <c r="AI305" s="258"/>
      <c r="AJ305" s="258"/>
      <c r="AK305" s="258"/>
      <c r="AL305" s="258"/>
      <c r="AM305" s="258"/>
      <c r="AN305" s="258"/>
      <c r="AO305" s="258"/>
    </row>
    <row r="306" ht="15.75" customHeight="1">
      <c r="A306" s="258"/>
      <c r="B306" s="292"/>
      <c r="C306" s="258"/>
      <c r="D306" s="258"/>
      <c r="E306" s="258"/>
      <c r="F306" s="258"/>
      <c r="G306" s="258"/>
      <c r="H306" s="258"/>
      <c r="I306" s="258"/>
      <c r="J306" s="258"/>
      <c r="K306" s="258"/>
      <c r="L306" s="258"/>
      <c r="M306" s="258"/>
      <c r="N306" s="258"/>
      <c r="O306" s="258"/>
      <c r="P306" s="258"/>
      <c r="Q306" s="258"/>
      <c r="R306" s="258"/>
      <c r="S306" s="258"/>
      <c r="T306" s="258"/>
      <c r="U306" s="258"/>
      <c r="V306" s="258"/>
      <c r="W306" s="258"/>
      <c r="X306" s="258"/>
      <c r="Y306" s="258"/>
      <c r="Z306" s="258"/>
      <c r="AA306" s="258"/>
      <c r="AB306" s="258"/>
      <c r="AC306" s="258"/>
      <c r="AD306" s="258"/>
      <c r="AE306" s="258"/>
      <c r="AF306" s="258"/>
      <c r="AG306" s="258"/>
      <c r="AH306" s="258"/>
      <c r="AI306" s="258"/>
      <c r="AJ306" s="258"/>
      <c r="AK306" s="258"/>
      <c r="AL306" s="258"/>
      <c r="AM306" s="258"/>
      <c r="AN306" s="258"/>
      <c r="AO306" s="258"/>
    </row>
    <row r="307" ht="15.75" customHeight="1">
      <c r="A307" s="258"/>
      <c r="B307" s="292"/>
      <c r="C307" s="258"/>
      <c r="D307" s="258"/>
      <c r="E307" s="258"/>
      <c r="F307" s="258"/>
      <c r="G307" s="258"/>
      <c r="H307" s="258"/>
      <c r="I307" s="258"/>
      <c r="J307" s="258"/>
      <c r="K307" s="258"/>
      <c r="L307" s="258"/>
      <c r="M307" s="258"/>
      <c r="N307" s="258"/>
      <c r="O307" s="258"/>
      <c r="P307" s="258"/>
      <c r="Q307" s="258"/>
      <c r="R307" s="258"/>
      <c r="S307" s="258"/>
      <c r="T307" s="258"/>
      <c r="U307" s="258"/>
      <c r="V307" s="258"/>
      <c r="W307" s="258"/>
      <c r="X307" s="258"/>
      <c r="Y307" s="258"/>
      <c r="Z307" s="258"/>
      <c r="AA307" s="258"/>
      <c r="AB307" s="258"/>
      <c r="AC307" s="258"/>
      <c r="AD307" s="258"/>
      <c r="AE307" s="258"/>
      <c r="AF307" s="258"/>
      <c r="AG307" s="258"/>
      <c r="AH307" s="258"/>
      <c r="AI307" s="258"/>
      <c r="AJ307" s="258"/>
      <c r="AK307" s="258"/>
      <c r="AL307" s="258"/>
      <c r="AM307" s="258"/>
      <c r="AN307" s="258"/>
      <c r="AO307" s="258"/>
    </row>
    <row r="308" ht="15.75" customHeight="1">
      <c r="A308" s="258"/>
      <c r="B308" s="292"/>
      <c r="C308" s="258"/>
      <c r="D308" s="258"/>
      <c r="E308" s="258"/>
      <c r="F308" s="258"/>
      <c r="G308" s="258"/>
      <c r="H308" s="258"/>
      <c r="I308" s="258"/>
      <c r="J308" s="258"/>
      <c r="K308" s="258"/>
      <c r="L308" s="258"/>
      <c r="M308" s="258"/>
      <c r="N308" s="258"/>
      <c r="O308" s="258"/>
      <c r="P308" s="258"/>
      <c r="Q308" s="258"/>
      <c r="R308" s="258"/>
      <c r="S308" s="258"/>
      <c r="T308" s="258"/>
      <c r="U308" s="258"/>
      <c r="V308" s="258"/>
      <c r="W308" s="258"/>
      <c r="X308" s="258"/>
      <c r="Y308" s="258"/>
      <c r="Z308" s="258"/>
      <c r="AA308" s="258"/>
      <c r="AB308" s="258"/>
      <c r="AC308" s="258"/>
      <c r="AD308" s="258"/>
      <c r="AE308" s="258"/>
      <c r="AF308" s="258"/>
      <c r="AG308" s="258"/>
      <c r="AH308" s="258"/>
      <c r="AI308" s="258"/>
      <c r="AJ308" s="258"/>
      <c r="AK308" s="258"/>
      <c r="AL308" s="258"/>
      <c r="AM308" s="258"/>
      <c r="AN308" s="258"/>
      <c r="AO308" s="258"/>
    </row>
    <row r="309" ht="15.75" customHeight="1">
      <c r="A309" s="258"/>
      <c r="B309" s="292"/>
      <c r="C309" s="258"/>
      <c r="D309" s="258"/>
      <c r="E309" s="258"/>
      <c r="F309" s="258"/>
      <c r="G309" s="258"/>
      <c r="H309" s="258"/>
      <c r="I309" s="258"/>
      <c r="J309" s="258"/>
      <c r="K309" s="258"/>
      <c r="L309" s="258"/>
      <c r="M309" s="258"/>
      <c r="N309" s="258"/>
      <c r="O309" s="258"/>
      <c r="P309" s="258"/>
      <c r="Q309" s="258"/>
      <c r="R309" s="258"/>
      <c r="S309" s="258"/>
      <c r="T309" s="258"/>
      <c r="U309" s="258"/>
      <c r="V309" s="258"/>
      <c r="W309" s="258"/>
      <c r="X309" s="258"/>
      <c r="Y309" s="258"/>
      <c r="Z309" s="258"/>
      <c r="AA309" s="258"/>
      <c r="AB309" s="258"/>
      <c r="AC309" s="258"/>
      <c r="AD309" s="258"/>
      <c r="AE309" s="258"/>
      <c r="AF309" s="258"/>
      <c r="AG309" s="258"/>
      <c r="AH309" s="258"/>
      <c r="AI309" s="258"/>
      <c r="AJ309" s="258"/>
      <c r="AK309" s="258"/>
      <c r="AL309" s="258"/>
      <c r="AM309" s="258"/>
      <c r="AN309" s="258"/>
      <c r="AO309" s="258"/>
    </row>
    <row r="310" ht="15.75" customHeight="1">
      <c r="A310" s="258"/>
      <c r="B310" s="292"/>
      <c r="C310" s="258"/>
      <c r="D310" s="258"/>
      <c r="E310" s="258"/>
      <c r="F310" s="258"/>
      <c r="G310" s="258"/>
      <c r="H310" s="258"/>
      <c r="I310" s="258"/>
      <c r="J310" s="258"/>
      <c r="K310" s="258"/>
      <c r="L310" s="258"/>
      <c r="M310" s="258"/>
      <c r="N310" s="258"/>
      <c r="O310" s="258"/>
      <c r="P310" s="258"/>
      <c r="Q310" s="258"/>
      <c r="R310" s="258"/>
      <c r="S310" s="258"/>
      <c r="T310" s="258"/>
      <c r="U310" s="258"/>
      <c r="V310" s="258"/>
      <c r="W310" s="258"/>
      <c r="X310" s="258"/>
      <c r="Y310" s="258"/>
      <c r="Z310" s="258"/>
      <c r="AA310" s="258"/>
      <c r="AB310" s="258"/>
      <c r="AC310" s="258"/>
      <c r="AD310" s="258"/>
      <c r="AE310" s="258"/>
      <c r="AF310" s="258"/>
      <c r="AG310" s="258"/>
      <c r="AH310" s="258"/>
      <c r="AI310" s="258"/>
      <c r="AJ310" s="258"/>
      <c r="AK310" s="258"/>
      <c r="AL310" s="258"/>
      <c r="AM310" s="258"/>
      <c r="AN310" s="258"/>
      <c r="AO310" s="258"/>
    </row>
    <row r="311" ht="15.75" customHeight="1">
      <c r="A311" s="258"/>
      <c r="B311" s="292"/>
      <c r="C311" s="258"/>
      <c r="D311" s="258"/>
      <c r="E311" s="258"/>
      <c r="F311" s="258"/>
      <c r="G311" s="258"/>
      <c r="H311" s="258"/>
      <c r="I311" s="258"/>
      <c r="J311" s="258"/>
      <c r="K311" s="258"/>
      <c r="L311" s="258"/>
      <c r="M311" s="258"/>
      <c r="N311" s="258"/>
      <c r="O311" s="258"/>
      <c r="P311" s="258"/>
      <c r="Q311" s="258"/>
      <c r="R311" s="258"/>
      <c r="S311" s="258"/>
      <c r="T311" s="258"/>
      <c r="U311" s="258"/>
      <c r="V311" s="258"/>
      <c r="W311" s="258"/>
      <c r="X311" s="258"/>
      <c r="Y311" s="258"/>
      <c r="Z311" s="258"/>
      <c r="AA311" s="258"/>
      <c r="AB311" s="258"/>
      <c r="AC311" s="258"/>
      <c r="AD311" s="258"/>
      <c r="AE311" s="258"/>
      <c r="AF311" s="258"/>
      <c r="AG311" s="258"/>
      <c r="AH311" s="258"/>
      <c r="AI311" s="258"/>
      <c r="AJ311" s="258"/>
      <c r="AK311" s="258"/>
      <c r="AL311" s="258"/>
      <c r="AM311" s="258"/>
      <c r="AN311" s="258"/>
      <c r="AO311" s="258"/>
    </row>
    <row r="312" ht="15.75" customHeight="1">
      <c r="A312" s="258"/>
      <c r="B312" s="292"/>
      <c r="C312" s="258"/>
      <c r="D312" s="258"/>
      <c r="E312" s="258"/>
      <c r="F312" s="258"/>
      <c r="G312" s="258"/>
      <c r="H312" s="258"/>
      <c r="I312" s="258"/>
      <c r="J312" s="258"/>
      <c r="K312" s="258"/>
      <c r="L312" s="258"/>
      <c r="M312" s="258"/>
      <c r="N312" s="258"/>
      <c r="O312" s="258"/>
      <c r="P312" s="258"/>
      <c r="Q312" s="258"/>
      <c r="R312" s="258"/>
      <c r="S312" s="258"/>
      <c r="T312" s="258"/>
      <c r="U312" s="258"/>
      <c r="V312" s="258"/>
      <c r="W312" s="258"/>
      <c r="X312" s="258"/>
      <c r="Y312" s="258"/>
      <c r="Z312" s="258"/>
      <c r="AA312" s="258"/>
      <c r="AB312" s="258"/>
      <c r="AC312" s="258"/>
      <c r="AD312" s="258"/>
      <c r="AE312" s="258"/>
      <c r="AF312" s="258"/>
      <c r="AG312" s="258"/>
      <c r="AH312" s="258"/>
      <c r="AI312" s="258"/>
      <c r="AJ312" s="258"/>
      <c r="AK312" s="258"/>
      <c r="AL312" s="258"/>
      <c r="AM312" s="258"/>
      <c r="AN312" s="258"/>
      <c r="AO312" s="258"/>
    </row>
    <row r="313" ht="15.75" customHeight="1">
      <c r="A313" s="258"/>
      <c r="B313" s="292"/>
      <c r="C313" s="258"/>
      <c r="D313" s="258"/>
      <c r="E313" s="258"/>
      <c r="F313" s="258"/>
      <c r="G313" s="258"/>
      <c r="H313" s="258"/>
      <c r="I313" s="258"/>
      <c r="J313" s="258"/>
      <c r="K313" s="258"/>
      <c r="L313" s="258"/>
      <c r="M313" s="258"/>
      <c r="N313" s="258"/>
      <c r="O313" s="258"/>
      <c r="P313" s="258"/>
      <c r="Q313" s="258"/>
      <c r="R313" s="258"/>
      <c r="S313" s="258"/>
      <c r="T313" s="258"/>
      <c r="U313" s="258"/>
      <c r="V313" s="258"/>
      <c r="W313" s="258"/>
      <c r="X313" s="258"/>
      <c r="Y313" s="258"/>
      <c r="Z313" s="258"/>
      <c r="AA313" s="258"/>
      <c r="AB313" s="258"/>
      <c r="AC313" s="258"/>
      <c r="AD313" s="258"/>
      <c r="AE313" s="258"/>
      <c r="AF313" s="258"/>
      <c r="AG313" s="258"/>
      <c r="AH313" s="258"/>
      <c r="AI313" s="258"/>
      <c r="AJ313" s="258"/>
      <c r="AK313" s="258"/>
      <c r="AL313" s="258"/>
      <c r="AM313" s="258"/>
      <c r="AN313" s="258"/>
      <c r="AO313" s="258"/>
    </row>
    <row r="314" ht="15.75" customHeight="1">
      <c r="A314" s="258"/>
      <c r="B314" s="292"/>
      <c r="C314" s="258"/>
      <c r="D314" s="258"/>
      <c r="E314" s="258"/>
      <c r="F314" s="258"/>
      <c r="G314" s="258"/>
      <c r="H314" s="258"/>
      <c r="I314" s="258"/>
      <c r="J314" s="258"/>
      <c r="K314" s="258"/>
      <c r="L314" s="258"/>
      <c r="M314" s="258"/>
      <c r="N314" s="258"/>
      <c r="O314" s="258"/>
      <c r="P314" s="258"/>
      <c r="Q314" s="258"/>
      <c r="R314" s="258"/>
      <c r="S314" s="258"/>
      <c r="T314" s="258"/>
      <c r="U314" s="258"/>
      <c r="V314" s="258"/>
      <c r="W314" s="258"/>
      <c r="X314" s="258"/>
      <c r="Y314" s="258"/>
      <c r="Z314" s="258"/>
      <c r="AA314" s="258"/>
      <c r="AB314" s="258"/>
      <c r="AC314" s="258"/>
      <c r="AD314" s="258"/>
      <c r="AE314" s="258"/>
      <c r="AF314" s="258"/>
      <c r="AG314" s="258"/>
      <c r="AH314" s="258"/>
      <c r="AI314" s="258"/>
      <c r="AJ314" s="258"/>
      <c r="AK314" s="258"/>
      <c r="AL314" s="258"/>
      <c r="AM314" s="258"/>
      <c r="AN314" s="258"/>
      <c r="AO314" s="258"/>
    </row>
    <row r="315" ht="15.75" customHeight="1">
      <c r="A315" s="258"/>
      <c r="B315" s="292"/>
      <c r="C315" s="258"/>
      <c r="D315" s="258"/>
      <c r="E315" s="258"/>
      <c r="F315" s="258"/>
      <c r="G315" s="258"/>
      <c r="H315" s="258"/>
      <c r="I315" s="258"/>
      <c r="J315" s="258"/>
      <c r="K315" s="258"/>
      <c r="L315" s="258"/>
      <c r="M315" s="258"/>
      <c r="N315" s="258"/>
      <c r="O315" s="258"/>
      <c r="P315" s="258"/>
      <c r="Q315" s="258"/>
      <c r="R315" s="258"/>
      <c r="S315" s="258"/>
      <c r="T315" s="258"/>
      <c r="U315" s="258"/>
      <c r="V315" s="258"/>
      <c r="W315" s="258"/>
      <c r="X315" s="258"/>
      <c r="Y315" s="258"/>
      <c r="Z315" s="258"/>
      <c r="AA315" s="258"/>
      <c r="AB315" s="258"/>
      <c r="AC315" s="258"/>
      <c r="AD315" s="258"/>
      <c r="AE315" s="258"/>
      <c r="AF315" s="258"/>
      <c r="AG315" s="258"/>
      <c r="AH315" s="258"/>
      <c r="AI315" s="258"/>
      <c r="AJ315" s="258"/>
      <c r="AK315" s="258"/>
      <c r="AL315" s="258"/>
      <c r="AM315" s="258"/>
      <c r="AN315" s="258"/>
      <c r="AO315" s="258"/>
    </row>
    <row r="316" ht="15.75" customHeight="1">
      <c r="A316" s="258"/>
      <c r="B316" s="292"/>
      <c r="C316" s="258"/>
      <c r="D316" s="258"/>
      <c r="E316" s="258"/>
      <c r="F316" s="258"/>
      <c r="G316" s="258"/>
      <c r="H316" s="258"/>
      <c r="I316" s="258"/>
      <c r="J316" s="258"/>
      <c r="K316" s="258"/>
      <c r="L316" s="258"/>
      <c r="M316" s="258"/>
      <c r="N316" s="258"/>
      <c r="O316" s="258"/>
      <c r="P316" s="258"/>
      <c r="Q316" s="258"/>
      <c r="R316" s="258"/>
      <c r="S316" s="258"/>
      <c r="T316" s="258"/>
      <c r="U316" s="258"/>
      <c r="V316" s="258"/>
      <c r="W316" s="258"/>
      <c r="X316" s="258"/>
      <c r="Y316" s="258"/>
      <c r="Z316" s="258"/>
      <c r="AA316" s="258"/>
      <c r="AB316" s="258"/>
      <c r="AC316" s="258"/>
      <c r="AD316" s="258"/>
      <c r="AE316" s="258"/>
      <c r="AF316" s="258"/>
      <c r="AG316" s="258"/>
      <c r="AH316" s="258"/>
      <c r="AI316" s="258"/>
      <c r="AJ316" s="258"/>
      <c r="AK316" s="258"/>
      <c r="AL316" s="258"/>
      <c r="AM316" s="258"/>
      <c r="AN316" s="258"/>
      <c r="AO316" s="258"/>
    </row>
    <row r="317" ht="15.75" customHeight="1">
      <c r="A317" s="258"/>
      <c r="B317" s="292"/>
      <c r="C317" s="258"/>
      <c r="D317" s="258"/>
      <c r="E317" s="258"/>
      <c r="F317" s="258"/>
      <c r="G317" s="258"/>
      <c r="H317" s="258"/>
      <c r="I317" s="258"/>
      <c r="J317" s="258"/>
      <c r="K317" s="258"/>
      <c r="L317" s="258"/>
      <c r="M317" s="258"/>
      <c r="N317" s="258"/>
      <c r="O317" s="258"/>
      <c r="P317" s="258"/>
      <c r="Q317" s="258"/>
      <c r="R317" s="258"/>
      <c r="S317" s="258"/>
      <c r="T317" s="258"/>
      <c r="U317" s="258"/>
      <c r="V317" s="258"/>
      <c r="W317" s="258"/>
      <c r="X317" s="258"/>
      <c r="Y317" s="258"/>
      <c r="Z317" s="258"/>
      <c r="AA317" s="258"/>
      <c r="AB317" s="258"/>
      <c r="AC317" s="258"/>
      <c r="AD317" s="258"/>
      <c r="AE317" s="258"/>
      <c r="AF317" s="258"/>
      <c r="AG317" s="258"/>
      <c r="AH317" s="258"/>
      <c r="AI317" s="258"/>
      <c r="AJ317" s="258"/>
      <c r="AK317" s="258"/>
      <c r="AL317" s="258"/>
      <c r="AM317" s="258"/>
      <c r="AN317" s="258"/>
      <c r="AO317" s="258"/>
    </row>
    <row r="318" ht="15.75" customHeight="1">
      <c r="A318" s="258"/>
      <c r="B318" s="292"/>
      <c r="C318" s="258"/>
      <c r="D318" s="258"/>
      <c r="E318" s="258"/>
      <c r="F318" s="258"/>
      <c r="G318" s="258"/>
      <c r="H318" s="258"/>
      <c r="I318" s="258"/>
      <c r="J318" s="258"/>
      <c r="K318" s="258"/>
      <c r="L318" s="258"/>
      <c r="M318" s="258"/>
      <c r="N318" s="258"/>
      <c r="O318" s="258"/>
      <c r="P318" s="258"/>
      <c r="Q318" s="258"/>
      <c r="R318" s="258"/>
      <c r="S318" s="258"/>
      <c r="T318" s="258"/>
      <c r="U318" s="258"/>
      <c r="V318" s="258"/>
      <c r="W318" s="258"/>
      <c r="X318" s="258"/>
      <c r="Y318" s="258"/>
      <c r="Z318" s="258"/>
      <c r="AA318" s="258"/>
      <c r="AB318" s="258"/>
      <c r="AC318" s="258"/>
      <c r="AD318" s="258"/>
      <c r="AE318" s="258"/>
      <c r="AF318" s="258"/>
      <c r="AG318" s="258"/>
      <c r="AH318" s="258"/>
      <c r="AI318" s="258"/>
      <c r="AJ318" s="258"/>
      <c r="AK318" s="258"/>
      <c r="AL318" s="258"/>
      <c r="AM318" s="258"/>
      <c r="AN318" s="258"/>
      <c r="AO318" s="258"/>
    </row>
    <row r="319" ht="15.75" customHeight="1">
      <c r="A319" s="258"/>
      <c r="B319" s="292"/>
      <c r="C319" s="258"/>
      <c r="D319" s="258"/>
      <c r="E319" s="258"/>
      <c r="F319" s="258"/>
      <c r="G319" s="258"/>
      <c r="H319" s="258"/>
      <c r="I319" s="258"/>
      <c r="J319" s="258"/>
      <c r="K319" s="258"/>
      <c r="L319" s="258"/>
      <c r="M319" s="258"/>
      <c r="N319" s="258"/>
      <c r="O319" s="258"/>
      <c r="P319" s="258"/>
      <c r="Q319" s="258"/>
      <c r="R319" s="258"/>
      <c r="S319" s="258"/>
      <c r="T319" s="258"/>
      <c r="U319" s="258"/>
      <c r="V319" s="258"/>
      <c r="W319" s="258"/>
      <c r="X319" s="258"/>
      <c r="Y319" s="258"/>
      <c r="Z319" s="258"/>
      <c r="AA319" s="258"/>
      <c r="AB319" s="258"/>
      <c r="AC319" s="258"/>
      <c r="AD319" s="258"/>
      <c r="AE319" s="258"/>
      <c r="AF319" s="258"/>
      <c r="AG319" s="258"/>
      <c r="AH319" s="258"/>
      <c r="AI319" s="258"/>
      <c r="AJ319" s="258"/>
      <c r="AK319" s="258"/>
      <c r="AL319" s="258"/>
      <c r="AM319" s="258"/>
      <c r="AN319" s="258"/>
      <c r="AO319" s="258"/>
    </row>
    <row r="320" ht="15.75" customHeight="1">
      <c r="A320" s="258"/>
      <c r="B320" s="292"/>
      <c r="C320" s="258"/>
      <c r="D320" s="258"/>
      <c r="E320" s="258"/>
      <c r="F320" s="258"/>
      <c r="G320" s="258"/>
      <c r="H320" s="258"/>
      <c r="I320" s="258"/>
      <c r="J320" s="258"/>
      <c r="K320" s="258"/>
      <c r="L320" s="258"/>
      <c r="M320" s="258"/>
      <c r="N320" s="258"/>
      <c r="O320" s="258"/>
      <c r="P320" s="258"/>
      <c r="Q320" s="258"/>
      <c r="R320" s="258"/>
      <c r="S320" s="258"/>
      <c r="T320" s="258"/>
      <c r="U320" s="258"/>
      <c r="V320" s="258"/>
      <c r="W320" s="258"/>
      <c r="X320" s="258"/>
      <c r="Y320" s="258"/>
      <c r="Z320" s="258"/>
      <c r="AA320" s="258"/>
      <c r="AB320" s="258"/>
      <c r="AC320" s="258"/>
      <c r="AD320" s="258"/>
      <c r="AE320" s="258"/>
      <c r="AF320" s="258"/>
      <c r="AG320" s="258"/>
      <c r="AH320" s="258"/>
      <c r="AI320" s="258"/>
      <c r="AJ320" s="258"/>
      <c r="AK320" s="258"/>
      <c r="AL320" s="258"/>
      <c r="AM320" s="258"/>
      <c r="AN320" s="258"/>
      <c r="AO320" s="258"/>
    </row>
    <row r="321" ht="15.75" customHeight="1">
      <c r="A321" s="258"/>
      <c r="B321" s="292"/>
      <c r="C321" s="258"/>
      <c r="D321" s="258"/>
      <c r="E321" s="258"/>
      <c r="F321" s="258"/>
      <c r="G321" s="258"/>
      <c r="H321" s="258"/>
      <c r="I321" s="258"/>
      <c r="J321" s="258"/>
      <c r="K321" s="258"/>
      <c r="L321" s="258"/>
      <c r="M321" s="258"/>
      <c r="N321" s="258"/>
      <c r="O321" s="258"/>
      <c r="P321" s="258"/>
      <c r="Q321" s="258"/>
      <c r="R321" s="258"/>
      <c r="S321" s="258"/>
      <c r="T321" s="258"/>
      <c r="U321" s="258"/>
      <c r="V321" s="258"/>
      <c r="W321" s="258"/>
      <c r="X321" s="258"/>
      <c r="Y321" s="258"/>
      <c r="Z321" s="258"/>
      <c r="AA321" s="258"/>
      <c r="AB321" s="258"/>
      <c r="AC321" s="258"/>
      <c r="AD321" s="258"/>
      <c r="AE321" s="258"/>
      <c r="AF321" s="258"/>
      <c r="AG321" s="258"/>
      <c r="AH321" s="258"/>
      <c r="AI321" s="258"/>
      <c r="AJ321" s="258"/>
      <c r="AK321" s="258"/>
      <c r="AL321" s="258"/>
      <c r="AM321" s="258"/>
      <c r="AN321" s="258"/>
      <c r="AO321" s="258"/>
    </row>
    <row r="322" ht="15.75" customHeight="1">
      <c r="A322" s="258"/>
      <c r="B322" s="292"/>
      <c r="C322" s="258"/>
      <c r="D322" s="258"/>
      <c r="E322" s="258"/>
      <c r="F322" s="258"/>
      <c r="G322" s="258"/>
      <c r="H322" s="258"/>
      <c r="I322" s="258"/>
      <c r="J322" s="258"/>
      <c r="K322" s="258"/>
      <c r="L322" s="258"/>
      <c r="M322" s="258"/>
      <c r="N322" s="258"/>
      <c r="O322" s="258"/>
      <c r="P322" s="258"/>
      <c r="Q322" s="258"/>
      <c r="R322" s="258"/>
      <c r="S322" s="258"/>
      <c r="T322" s="258"/>
      <c r="U322" s="258"/>
      <c r="V322" s="258"/>
      <c r="W322" s="258"/>
      <c r="X322" s="258"/>
      <c r="Y322" s="258"/>
      <c r="Z322" s="258"/>
      <c r="AA322" s="258"/>
      <c r="AB322" s="258"/>
      <c r="AC322" s="258"/>
      <c r="AD322" s="258"/>
      <c r="AE322" s="258"/>
      <c r="AF322" s="258"/>
      <c r="AG322" s="258"/>
      <c r="AH322" s="258"/>
      <c r="AI322" s="258"/>
      <c r="AJ322" s="258"/>
      <c r="AK322" s="258"/>
      <c r="AL322" s="258"/>
      <c r="AM322" s="258"/>
      <c r="AN322" s="258"/>
      <c r="AO322" s="258"/>
    </row>
    <row r="323" ht="15.75" customHeight="1">
      <c r="A323" s="258"/>
      <c r="B323" s="292"/>
      <c r="C323" s="258"/>
      <c r="D323" s="258"/>
      <c r="E323" s="258"/>
      <c r="F323" s="258"/>
      <c r="G323" s="258"/>
      <c r="H323" s="258"/>
      <c r="I323" s="258"/>
      <c r="J323" s="258"/>
      <c r="K323" s="258"/>
      <c r="L323" s="258"/>
      <c r="M323" s="258"/>
      <c r="N323" s="258"/>
      <c r="O323" s="258"/>
      <c r="P323" s="258"/>
      <c r="Q323" s="258"/>
      <c r="R323" s="258"/>
      <c r="S323" s="258"/>
      <c r="T323" s="258"/>
      <c r="U323" s="258"/>
      <c r="V323" s="258"/>
      <c r="W323" s="258"/>
      <c r="X323" s="258"/>
      <c r="Y323" s="258"/>
      <c r="Z323" s="258"/>
      <c r="AA323" s="258"/>
      <c r="AB323" s="258"/>
      <c r="AC323" s="258"/>
      <c r="AD323" s="258"/>
      <c r="AE323" s="258"/>
      <c r="AF323" s="258"/>
      <c r="AG323" s="258"/>
      <c r="AH323" s="258"/>
      <c r="AI323" s="258"/>
      <c r="AJ323" s="258"/>
      <c r="AK323" s="258"/>
      <c r="AL323" s="258"/>
      <c r="AM323" s="258"/>
      <c r="AN323" s="258"/>
      <c r="AO323" s="258"/>
    </row>
    <row r="324" ht="15.75" customHeight="1">
      <c r="A324" s="258"/>
      <c r="B324" s="292"/>
      <c r="C324" s="258"/>
      <c r="D324" s="258"/>
      <c r="E324" s="258"/>
      <c r="F324" s="258"/>
      <c r="G324" s="258"/>
      <c r="H324" s="258"/>
      <c r="I324" s="258"/>
      <c r="J324" s="258"/>
      <c r="K324" s="258"/>
      <c r="L324" s="258"/>
      <c r="M324" s="258"/>
      <c r="N324" s="258"/>
      <c r="O324" s="258"/>
      <c r="P324" s="258"/>
      <c r="Q324" s="258"/>
      <c r="R324" s="258"/>
      <c r="S324" s="258"/>
      <c r="T324" s="258"/>
      <c r="U324" s="258"/>
      <c r="V324" s="258"/>
      <c r="W324" s="258"/>
      <c r="X324" s="258"/>
      <c r="Y324" s="258"/>
      <c r="Z324" s="258"/>
      <c r="AA324" s="258"/>
      <c r="AB324" s="258"/>
      <c r="AC324" s="258"/>
      <c r="AD324" s="258"/>
      <c r="AE324" s="258"/>
      <c r="AF324" s="258"/>
      <c r="AG324" s="258"/>
      <c r="AH324" s="258"/>
      <c r="AI324" s="258"/>
      <c r="AJ324" s="258"/>
      <c r="AK324" s="258"/>
      <c r="AL324" s="258"/>
      <c r="AM324" s="258"/>
      <c r="AN324" s="258"/>
      <c r="AO324" s="258"/>
    </row>
    <row r="325" ht="15.75" customHeight="1">
      <c r="A325" s="258"/>
      <c r="B325" s="292"/>
      <c r="C325" s="258"/>
      <c r="D325" s="258"/>
      <c r="E325" s="258"/>
      <c r="F325" s="258"/>
      <c r="G325" s="258"/>
      <c r="H325" s="258"/>
      <c r="I325" s="258"/>
      <c r="J325" s="258"/>
      <c r="K325" s="258"/>
      <c r="L325" s="258"/>
      <c r="M325" s="258"/>
      <c r="N325" s="258"/>
      <c r="O325" s="258"/>
      <c r="P325" s="258"/>
      <c r="Q325" s="258"/>
      <c r="R325" s="258"/>
      <c r="S325" s="258"/>
      <c r="T325" s="258"/>
      <c r="U325" s="258"/>
      <c r="V325" s="258"/>
      <c r="W325" s="258"/>
      <c r="X325" s="258"/>
      <c r="Y325" s="258"/>
      <c r="Z325" s="258"/>
      <c r="AA325" s="258"/>
      <c r="AB325" s="258"/>
      <c r="AC325" s="258"/>
      <c r="AD325" s="258"/>
      <c r="AE325" s="258"/>
      <c r="AF325" s="258"/>
      <c r="AG325" s="258"/>
      <c r="AH325" s="258"/>
      <c r="AI325" s="258"/>
      <c r="AJ325" s="258"/>
      <c r="AK325" s="258"/>
      <c r="AL325" s="258"/>
      <c r="AM325" s="258"/>
      <c r="AN325" s="258"/>
      <c r="AO325" s="258"/>
    </row>
    <row r="326" ht="15.75" customHeight="1">
      <c r="A326" s="258"/>
      <c r="B326" s="292"/>
      <c r="C326" s="258"/>
      <c r="D326" s="258"/>
      <c r="E326" s="258"/>
      <c r="F326" s="258"/>
      <c r="G326" s="258"/>
      <c r="H326" s="258"/>
      <c r="I326" s="258"/>
      <c r="J326" s="258"/>
      <c r="K326" s="258"/>
      <c r="L326" s="258"/>
      <c r="M326" s="258"/>
      <c r="N326" s="258"/>
      <c r="O326" s="258"/>
      <c r="P326" s="258"/>
      <c r="Q326" s="258"/>
      <c r="R326" s="258"/>
      <c r="S326" s="258"/>
      <c r="T326" s="258"/>
      <c r="U326" s="258"/>
      <c r="V326" s="258"/>
      <c r="W326" s="258"/>
      <c r="X326" s="258"/>
      <c r="Y326" s="258"/>
      <c r="Z326" s="258"/>
      <c r="AA326" s="258"/>
      <c r="AB326" s="258"/>
      <c r="AC326" s="258"/>
      <c r="AD326" s="258"/>
      <c r="AE326" s="258"/>
      <c r="AF326" s="258"/>
      <c r="AG326" s="258"/>
      <c r="AH326" s="258"/>
      <c r="AI326" s="258"/>
      <c r="AJ326" s="258"/>
      <c r="AK326" s="258"/>
      <c r="AL326" s="258"/>
      <c r="AM326" s="258"/>
      <c r="AN326" s="258"/>
      <c r="AO326" s="258"/>
    </row>
    <row r="327" ht="15.75" customHeight="1">
      <c r="A327" s="258"/>
      <c r="B327" s="292"/>
      <c r="C327" s="258"/>
      <c r="D327" s="258"/>
      <c r="E327" s="258"/>
      <c r="F327" s="258"/>
      <c r="G327" s="258"/>
      <c r="H327" s="258"/>
      <c r="I327" s="258"/>
      <c r="J327" s="258"/>
      <c r="K327" s="258"/>
      <c r="L327" s="258"/>
      <c r="M327" s="258"/>
      <c r="N327" s="258"/>
      <c r="O327" s="258"/>
      <c r="P327" s="258"/>
      <c r="Q327" s="258"/>
      <c r="R327" s="258"/>
      <c r="S327" s="258"/>
      <c r="T327" s="258"/>
      <c r="U327" s="258"/>
      <c r="V327" s="258"/>
      <c r="W327" s="258"/>
      <c r="X327" s="258"/>
      <c r="Y327" s="258"/>
      <c r="Z327" s="258"/>
      <c r="AA327" s="258"/>
      <c r="AB327" s="258"/>
      <c r="AC327" s="258"/>
      <c r="AD327" s="258"/>
      <c r="AE327" s="258"/>
      <c r="AF327" s="258"/>
      <c r="AG327" s="258"/>
      <c r="AH327" s="258"/>
      <c r="AI327" s="258"/>
      <c r="AJ327" s="258"/>
      <c r="AK327" s="258"/>
      <c r="AL327" s="258"/>
      <c r="AM327" s="258"/>
      <c r="AN327" s="258"/>
      <c r="AO327" s="258"/>
    </row>
    <row r="328" ht="15.75" customHeight="1">
      <c r="A328" s="258"/>
      <c r="B328" s="292"/>
      <c r="C328" s="258"/>
      <c r="D328" s="258"/>
      <c r="E328" s="258"/>
      <c r="F328" s="258"/>
      <c r="G328" s="258"/>
      <c r="H328" s="258"/>
      <c r="I328" s="258"/>
      <c r="J328" s="258"/>
      <c r="K328" s="258"/>
      <c r="L328" s="258"/>
      <c r="M328" s="258"/>
      <c r="N328" s="258"/>
      <c r="O328" s="258"/>
      <c r="P328" s="258"/>
      <c r="Q328" s="258"/>
      <c r="R328" s="258"/>
      <c r="S328" s="258"/>
      <c r="T328" s="258"/>
      <c r="U328" s="258"/>
      <c r="V328" s="258"/>
      <c r="W328" s="258"/>
      <c r="X328" s="258"/>
      <c r="Y328" s="258"/>
      <c r="Z328" s="258"/>
      <c r="AA328" s="258"/>
      <c r="AB328" s="258"/>
      <c r="AC328" s="258"/>
      <c r="AD328" s="258"/>
      <c r="AE328" s="258"/>
      <c r="AF328" s="258"/>
      <c r="AG328" s="258"/>
      <c r="AH328" s="258"/>
      <c r="AI328" s="258"/>
      <c r="AJ328" s="258"/>
      <c r="AK328" s="258"/>
      <c r="AL328" s="258"/>
      <c r="AM328" s="258"/>
      <c r="AN328" s="258"/>
      <c r="AO328" s="258"/>
    </row>
    <row r="329" ht="15.75" customHeight="1">
      <c r="A329" s="258"/>
      <c r="B329" s="292"/>
      <c r="C329" s="258"/>
      <c r="D329" s="258"/>
      <c r="E329" s="258"/>
      <c r="F329" s="258"/>
      <c r="G329" s="258"/>
      <c r="H329" s="258"/>
      <c r="I329" s="258"/>
      <c r="J329" s="258"/>
      <c r="K329" s="258"/>
      <c r="L329" s="258"/>
      <c r="M329" s="258"/>
      <c r="N329" s="258"/>
      <c r="O329" s="258"/>
      <c r="P329" s="258"/>
      <c r="Q329" s="258"/>
      <c r="R329" s="258"/>
      <c r="S329" s="258"/>
      <c r="T329" s="258"/>
      <c r="U329" s="258"/>
      <c r="V329" s="258"/>
      <c r="W329" s="258"/>
      <c r="X329" s="258"/>
      <c r="Y329" s="258"/>
      <c r="Z329" s="258"/>
      <c r="AA329" s="258"/>
      <c r="AB329" s="258"/>
      <c r="AC329" s="258"/>
      <c r="AD329" s="258"/>
      <c r="AE329" s="258"/>
      <c r="AF329" s="258"/>
      <c r="AG329" s="258"/>
      <c r="AH329" s="258"/>
      <c r="AI329" s="258"/>
      <c r="AJ329" s="258"/>
      <c r="AK329" s="258"/>
      <c r="AL329" s="258"/>
      <c r="AM329" s="258"/>
      <c r="AN329" s="258"/>
      <c r="AO329" s="258"/>
    </row>
    <row r="330" ht="15.75" customHeight="1">
      <c r="A330" s="258"/>
      <c r="B330" s="292"/>
      <c r="C330" s="258"/>
      <c r="D330" s="258"/>
      <c r="E330" s="258"/>
      <c r="F330" s="258"/>
      <c r="G330" s="258"/>
      <c r="H330" s="258"/>
      <c r="I330" s="258"/>
      <c r="J330" s="258"/>
      <c r="K330" s="258"/>
      <c r="L330" s="258"/>
      <c r="M330" s="258"/>
      <c r="N330" s="258"/>
      <c r="O330" s="258"/>
      <c r="P330" s="258"/>
      <c r="Q330" s="258"/>
      <c r="R330" s="258"/>
      <c r="S330" s="258"/>
      <c r="T330" s="258"/>
      <c r="U330" s="258"/>
      <c r="V330" s="258"/>
      <c r="W330" s="258"/>
      <c r="X330" s="258"/>
      <c r="Y330" s="258"/>
      <c r="Z330" s="258"/>
      <c r="AA330" s="258"/>
      <c r="AB330" s="258"/>
      <c r="AC330" s="258"/>
      <c r="AD330" s="258"/>
      <c r="AE330" s="258"/>
      <c r="AF330" s="258"/>
      <c r="AG330" s="258"/>
      <c r="AH330" s="258"/>
      <c r="AI330" s="258"/>
      <c r="AJ330" s="258"/>
      <c r="AK330" s="258"/>
      <c r="AL330" s="258"/>
      <c r="AM330" s="258"/>
      <c r="AN330" s="258"/>
      <c r="AO330" s="258"/>
    </row>
    <row r="331" ht="15.75" customHeight="1">
      <c r="A331" s="258"/>
      <c r="B331" s="292"/>
      <c r="C331" s="258"/>
      <c r="D331" s="258"/>
      <c r="E331" s="258"/>
      <c r="F331" s="258"/>
      <c r="G331" s="258"/>
      <c r="H331" s="258"/>
      <c r="I331" s="258"/>
      <c r="J331" s="258"/>
      <c r="K331" s="258"/>
      <c r="L331" s="258"/>
      <c r="M331" s="258"/>
      <c r="N331" s="258"/>
      <c r="O331" s="258"/>
      <c r="P331" s="258"/>
      <c r="Q331" s="258"/>
      <c r="R331" s="258"/>
      <c r="S331" s="258"/>
      <c r="T331" s="258"/>
      <c r="U331" s="258"/>
      <c r="V331" s="258"/>
      <c r="W331" s="258"/>
      <c r="X331" s="258"/>
      <c r="Y331" s="258"/>
      <c r="Z331" s="258"/>
      <c r="AA331" s="258"/>
      <c r="AB331" s="258"/>
      <c r="AC331" s="258"/>
      <c r="AD331" s="258"/>
      <c r="AE331" s="258"/>
      <c r="AF331" s="258"/>
      <c r="AG331" s="258"/>
      <c r="AH331" s="258"/>
      <c r="AI331" s="258"/>
      <c r="AJ331" s="258"/>
      <c r="AK331" s="258"/>
      <c r="AL331" s="258"/>
      <c r="AM331" s="258"/>
      <c r="AN331" s="258"/>
      <c r="AO331" s="258"/>
    </row>
    <row r="332" ht="15.75" customHeight="1">
      <c r="A332" s="258"/>
      <c r="B332" s="292"/>
      <c r="C332" s="258"/>
      <c r="D332" s="258"/>
      <c r="E332" s="258"/>
      <c r="F332" s="258"/>
      <c r="G332" s="258"/>
      <c r="H332" s="258"/>
      <c r="I332" s="258"/>
      <c r="J332" s="258"/>
      <c r="K332" s="258"/>
      <c r="L332" s="258"/>
      <c r="M332" s="258"/>
      <c r="N332" s="258"/>
      <c r="O332" s="258"/>
      <c r="P332" s="258"/>
      <c r="Q332" s="258"/>
      <c r="R332" s="258"/>
      <c r="S332" s="258"/>
      <c r="T332" s="258"/>
      <c r="U332" s="258"/>
      <c r="V332" s="258"/>
      <c r="W332" s="258"/>
      <c r="X332" s="258"/>
      <c r="Y332" s="258"/>
      <c r="Z332" s="258"/>
      <c r="AA332" s="258"/>
      <c r="AB332" s="258"/>
      <c r="AC332" s="258"/>
      <c r="AD332" s="258"/>
      <c r="AE332" s="258"/>
      <c r="AF332" s="258"/>
      <c r="AG332" s="258"/>
      <c r="AH332" s="258"/>
      <c r="AI332" s="258"/>
      <c r="AJ332" s="258"/>
      <c r="AK332" s="258"/>
      <c r="AL332" s="258"/>
      <c r="AM332" s="258"/>
      <c r="AN332" s="258"/>
      <c r="AO332" s="258"/>
    </row>
    <row r="333" ht="15.75" customHeight="1">
      <c r="A333" s="258"/>
      <c r="B333" s="292"/>
      <c r="C333" s="258"/>
      <c r="D333" s="258"/>
      <c r="E333" s="258"/>
      <c r="F333" s="258"/>
      <c r="G333" s="258"/>
      <c r="H333" s="258"/>
      <c r="I333" s="258"/>
      <c r="J333" s="258"/>
      <c r="K333" s="258"/>
      <c r="L333" s="258"/>
      <c r="M333" s="258"/>
      <c r="N333" s="258"/>
      <c r="O333" s="258"/>
      <c r="P333" s="258"/>
      <c r="Q333" s="258"/>
      <c r="R333" s="258"/>
      <c r="S333" s="258"/>
      <c r="T333" s="258"/>
      <c r="U333" s="258"/>
      <c r="V333" s="258"/>
      <c r="W333" s="258"/>
      <c r="X333" s="258"/>
      <c r="Y333" s="258"/>
      <c r="Z333" s="258"/>
      <c r="AA333" s="258"/>
      <c r="AB333" s="258"/>
      <c r="AC333" s="258"/>
      <c r="AD333" s="258"/>
      <c r="AE333" s="258"/>
      <c r="AF333" s="258"/>
      <c r="AG333" s="258"/>
      <c r="AH333" s="258"/>
      <c r="AI333" s="258"/>
      <c r="AJ333" s="258"/>
      <c r="AK333" s="258"/>
      <c r="AL333" s="258"/>
      <c r="AM333" s="258"/>
      <c r="AN333" s="258"/>
      <c r="AO333" s="258"/>
    </row>
    <row r="334" ht="15.75" customHeight="1">
      <c r="A334" s="258"/>
      <c r="B334" s="292"/>
      <c r="C334" s="258"/>
      <c r="D334" s="258"/>
      <c r="E334" s="258"/>
      <c r="F334" s="258"/>
      <c r="G334" s="258"/>
      <c r="H334" s="258"/>
      <c r="I334" s="258"/>
      <c r="J334" s="258"/>
      <c r="K334" s="258"/>
      <c r="L334" s="258"/>
      <c r="M334" s="258"/>
      <c r="N334" s="258"/>
      <c r="O334" s="258"/>
      <c r="P334" s="258"/>
      <c r="Q334" s="258"/>
      <c r="R334" s="258"/>
      <c r="S334" s="258"/>
      <c r="T334" s="258"/>
      <c r="U334" s="258"/>
      <c r="V334" s="258"/>
      <c r="W334" s="258"/>
      <c r="X334" s="258"/>
      <c r="Y334" s="258"/>
      <c r="Z334" s="258"/>
      <c r="AA334" s="258"/>
      <c r="AB334" s="258"/>
      <c r="AC334" s="258"/>
      <c r="AD334" s="258"/>
      <c r="AE334" s="258"/>
      <c r="AF334" s="258"/>
      <c r="AG334" s="258"/>
      <c r="AH334" s="258"/>
      <c r="AI334" s="258"/>
      <c r="AJ334" s="258"/>
      <c r="AK334" s="258"/>
      <c r="AL334" s="258"/>
      <c r="AM334" s="258"/>
      <c r="AN334" s="258"/>
      <c r="AO334" s="258"/>
    </row>
    <row r="335" ht="15.75" customHeight="1">
      <c r="A335" s="258"/>
      <c r="B335" s="292"/>
      <c r="C335" s="258"/>
      <c r="D335" s="258"/>
      <c r="E335" s="258"/>
      <c r="F335" s="258"/>
      <c r="G335" s="258"/>
      <c r="H335" s="258"/>
      <c r="I335" s="258"/>
      <c r="J335" s="258"/>
      <c r="K335" s="258"/>
      <c r="L335" s="258"/>
      <c r="M335" s="258"/>
      <c r="N335" s="258"/>
      <c r="O335" s="258"/>
      <c r="P335" s="258"/>
      <c r="Q335" s="258"/>
      <c r="R335" s="258"/>
      <c r="S335" s="258"/>
      <c r="T335" s="258"/>
      <c r="U335" s="258"/>
      <c r="V335" s="258"/>
      <c r="W335" s="258"/>
      <c r="X335" s="258"/>
      <c r="Y335" s="258"/>
      <c r="Z335" s="258"/>
      <c r="AA335" s="258"/>
      <c r="AB335" s="258"/>
      <c r="AC335" s="258"/>
      <c r="AD335" s="258"/>
      <c r="AE335" s="258"/>
      <c r="AF335" s="258"/>
      <c r="AG335" s="258"/>
      <c r="AH335" s="258"/>
      <c r="AI335" s="258"/>
      <c r="AJ335" s="258"/>
      <c r="AK335" s="258"/>
      <c r="AL335" s="258"/>
      <c r="AM335" s="258"/>
      <c r="AN335" s="258"/>
      <c r="AO335" s="258"/>
    </row>
    <row r="336" ht="15.75" customHeight="1">
      <c r="A336" s="258"/>
      <c r="B336" s="292"/>
      <c r="C336" s="258"/>
      <c r="D336" s="258"/>
      <c r="E336" s="258"/>
      <c r="F336" s="258"/>
      <c r="G336" s="258"/>
      <c r="H336" s="258"/>
      <c r="I336" s="258"/>
      <c r="J336" s="258"/>
      <c r="K336" s="258"/>
      <c r="L336" s="258"/>
      <c r="M336" s="258"/>
      <c r="N336" s="258"/>
      <c r="O336" s="258"/>
      <c r="P336" s="258"/>
      <c r="Q336" s="258"/>
      <c r="R336" s="258"/>
      <c r="S336" s="258"/>
      <c r="T336" s="258"/>
      <c r="U336" s="258"/>
      <c r="V336" s="258"/>
      <c r="W336" s="258"/>
      <c r="X336" s="258"/>
      <c r="Y336" s="258"/>
      <c r="Z336" s="258"/>
      <c r="AA336" s="258"/>
      <c r="AB336" s="258"/>
      <c r="AC336" s="258"/>
      <c r="AD336" s="258"/>
      <c r="AE336" s="258"/>
      <c r="AF336" s="258"/>
      <c r="AG336" s="258"/>
      <c r="AH336" s="258"/>
      <c r="AI336" s="258"/>
      <c r="AJ336" s="258"/>
      <c r="AK336" s="258"/>
      <c r="AL336" s="258"/>
      <c r="AM336" s="258"/>
      <c r="AN336" s="258"/>
      <c r="AO336" s="258"/>
    </row>
    <row r="337" ht="15.75" customHeight="1">
      <c r="A337" s="258"/>
      <c r="B337" s="292"/>
      <c r="C337" s="258"/>
      <c r="D337" s="258"/>
      <c r="E337" s="258"/>
      <c r="F337" s="258"/>
      <c r="G337" s="258"/>
      <c r="H337" s="258"/>
      <c r="I337" s="258"/>
      <c r="J337" s="258"/>
      <c r="K337" s="258"/>
      <c r="L337" s="258"/>
      <c r="M337" s="258"/>
      <c r="N337" s="258"/>
      <c r="O337" s="258"/>
      <c r="P337" s="258"/>
      <c r="Q337" s="258"/>
      <c r="R337" s="258"/>
      <c r="S337" s="258"/>
      <c r="T337" s="258"/>
      <c r="U337" s="258"/>
      <c r="V337" s="258"/>
      <c r="W337" s="258"/>
      <c r="X337" s="258"/>
      <c r="Y337" s="258"/>
      <c r="Z337" s="258"/>
      <c r="AA337" s="258"/>
      <c r="AB337" s="258"/>
      <c r="AC337" s="258"/>
      <c r="AD337" s="258"/>
      <c r="AE337" s="258"/>
      <c r="AF337" s="258"/>
      <c r="AG337" s="258"/>
      <c r="AH337" s="258"/>
      <c r="AI337" s="258"/>
      <c r="AJ337" s="258"/>
      <c r="AK337" s="258"/>
      <c r="AL337" s="258"/>
      <c r="AM337" s="258"/>
      <c r="AN337" s="258"/>
      <c r="AO337" s="258"/>
    </row>
    <row r="338" ht="15.75" customHeight="1">
      <c r="A338" s="258"/>
      <c r="B338" s="292"/>
      <c r="C338" s="258"/>
      <c r="D338" s="258"/>
      <c r="E338" s="258"/>
      <c r="F338" s="258"/>
      <c r="G338" s="258"/>
      <c r="H338" s="258"/>
      <c r="I338" s="258"/>
      <c r="J338" s="258"/>
      <c r="K338" s="258"/>
      <c r="L338" s="258"/>
      <c r="M338" s="258"/>
      <c r="N338" s="258"/>
      <c r="O338" s="258"/>
      <c r="P338" s="258"/>
      <c r="Q338" s="258"/>
      <c r="R338" s="258"/>
      <c r="S338" s="258"/>
      <c r="T338" s="258"/>
      <c r="U338" s="258"/>
      <c r="V338" s="258"/>
      <c r="W338" s="258"/>
      <c r="X338" s="258"/>
      <c r="Y338" s="258"/>
      <c r="Z338" s="258"/>
      <c r="AA338" s="258"/>
      <c r="AB338" s="258"/>
      <c r="AC338" s="258"/>
      <c r="AD338" s="258"/>
      <c r="AE338" s="258"/>
      <c r="AF338" s="258"/>
      <c r="AG338" s="258"/>
      <c r="AH338" s="258"/>
      <c r="AI338" s="258"/>
      <c r="AJ338" s="258"/>
      <c r="AK338" s="258"/>
      <c r="AL338" s="258"/>
      <c r="AM338" s="258"/>
      <c r="AN338" s="258"/>
      <c r="AO338" s="258"/>
    </row>
    <row r="339" ht="15.75" customHeight="1">
      <c r="A339" s="258"/>
      <c r="B339" s="292"/>
      <c r="C339" s="258"/>
      <c r="D339" s="258"/>
      <c r="E339" s="258"/>
      <c r="F339" s="258"/>
      <c r="G339" s="258"/>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c r="AJ339" s="258"/>
      <c r="AK339" s="258"/>
      <c r="AL339" s="258"/>
      <c r="AM339" s="258"/>
      <c r="AN339" s="258"/>
      <c r="AO339" s="258"/>
    </row>
    <row r="340" ht="15.75" customHeight="1">
      <c r="A340" s="258"/>
      <c r="B340" s="292"/>
      <c r="C340" s="258"/>
      <c r="D340" s="258"/>
      <c r="E340" s="258"/>
      <c r="F340" s="258"/>
      <c r="G340" s="258"/>
      <c r="H340" s="258"/>
      <c r="I340" s="258"/>
      <c r="J340" s="258"/>
      <c r="K340" s="258"/>
      <c r="L340" s="258"/>
      <c r="M340" s="258"/>
      <c r="N340" s="258"/>
      <c r="O340" s="258"/>
      <c r="P340" s="258"/>
      <c r="Q340" s="258"/>
      <c r="R340" s="258"/>
      <c r="S340" s="258"/>
      <c r="T340" s="258"/>
      <c r="U340" s="258"/>
      <c r="V340" s="258"/>
      <c r="W340" s="258"/>
      <c r="X340" s="258"/>
      <c r="Y340" s="258"/>
      <c r="Z340" s="258"/>
      <c r="AA340" s="258"/>
      <c r="AB340" s="258"/>
      <c r="AC340" s="258"/>
      <c r="AD340" s="258"/>
      <c r="AE340" s="258"/>
      <c r="AF340" s="258"/>
      <c r="AG340" s="258"/>
      <c r="AH340" s="258"/>
      <c r="AI340" s="258"/>
      <c r="AJ340" s="258"/>
      <c r="AK340" s="258"/>
      <c r="AL340" s="258"/>
      <c r="AM340" s="258"/>
      <c r="AN340" s="258"/>
      <c r="AO340" s="258"/>
    </row>
    <row r="341" ht="15.75" customHeight="1">
      <c r="A341" s="258"/>
      <c r="B341" s="292"/>
      <c r="C341" s="258"/>
      <c r="D341" s="258"/>
      <c r="E341" s="258"/>
      <c r="F341" s="258"/>
      <c r="G341" s="258"/>
      <c r="H341" s="258"/>
      <c r="I341" s="258"/>
      <c r="J341" s="258"/>
      <c r="K341" s="258"/>
      <c r="L341" s="258"/>
      <c r="M341" s="258"/>
      <c r="N341" s="258"/>
      <c r="O341" s="258"/>
      <c r="P341" s="258"/>
      <c r="Q341" s="258"/>
      <c r="R341" s="258"/>
      <c r="S341" s="258"/>
      <c r="T341" s="258"/>
      <c r="U341" s="258"/>
      <c r="V341" s="258"/>
      <c r="W341" s="258"/>
      <c r="X341" s="258"/>
      <c r="Y341" s="258"/>
      <c r="Z341" s="258"/>
      <c r="AA341" s="258"/>
      <c r="AB341" s="258"/>
      <c r="AC341" s="258"/>
      <c r="AD341" s="258"/>
      <c r="AE341" s="258"/>
      <c r="AF341" s="258"/>
      <c r="AG341" s="258"/>
      <c r="AH341" s="258"/>
      <c r="AI341" s="258"/>
      <c r="AJ341" s="258"/>
      <c r="AK341" s="258"/>
      <c r="AL341" s="258"/>
      <c r="AM341" s="258"/>
      <c r="AN341" s="258"/>
      <c r="AO341" s="258"/>
    </row>
    <row r="342" ht="15.75" customHeight="1">
      <c r="A342" s="258"/>
      <c r="B342" s="292"/>
      <c r="C342" s="258"/>
      <c r="D342" s="258"/>
      <c r="E342" s="258"/>
      <c r="F342" s="258"/>
      <c r="G342" s="258"/>
      <c r="H342" s="258"/>
      <c r="I342" s="258"/>
      <c r="J342" s="258"/>
      <c r="K342" s="258"/>
      <c r="L342" s="258"/>
      <c r="M342" s="258"/>
      <c r="N342" s="258"/>
      <c r="O342" s="258"/>
      <c r="P342" s="258"/>
      <c r="Q342" s="258"/>
      <c r="R342" s="258"/>
      <c r="S342" s="258"/>
      <c r="T342" s="258"/>
      <c r="U342" s="258"/>
      <c r="V342" s="258"/>
      <c r="W342" s="258"/>
      <c r="X342" s="258"/>
      <c r="Y342" s="258"/>
      <c r="Z342" s="258"/>
      <c r="AA342" s="258"/>
      <c r="AB342" s="258"/>
      <c r="AC342" s="258"/>
      <c r="AD342" s="258"/>
      <c r="AE342" s="258"/>
      <c r="AF342" s="258"/>
      <c r="AG342" s="258"/>
      <c r="AH342" s="258"/>
      <c r="AI342" s="258"/>
      <c r="AJ342" s="258"/>
      <c r="AK342" s="258"/>
      <c r="AL342" s="258"/>
      <c r="AM342" s="258"/>
      <c r="AN342" s="258"/>
      <c r="AO342" s="258"/>
    </row>
    <row r="343" ht="15.75" customHeight="1">
      <c r="A343" s="258"/>
      <c r="B343" s="292"/>
      <c r="C343" s="258"/>
      <c r="D343" s="258"/>
      <c r="E343" s="258"/>
      <c r="F343" s="258"/>
      <c r="G343" s="258"/>
      <c r="H343" s="258"/>
      <c r="I343" s="258"/>
      <c r="J343" s="258"/>
      <c r="K343" s="258"/>
      <c r="L343" s="258"/>
      <c r="M343" s="258"/>
      <c r="N343" s="258"/>
      <c r="O343" s="258"/>
      <c r="P343" s="258"/>
      <c r="Q343" s="258"/>
      <c r="R343" s="258"/>
      <c r="S343" s="258"/>
      <c r="T343" s="258"/>
      <c r="U343" s="258"/>
      <c r="V343" s="258"/>
      <c r="W343" s="258"/>
      <c r="X343" s="258"/>
      <c r="Y343" s="258"/>
      <c r="Z343" s="258"/>
      <c r="AA343" s="258"/>
      <c r="AB343" s="258"/>
      <c r="AC343" s="258"/>
      <c r="AD343" s="258"/>
      <c r="AE343" s="258"/>
      <c r="AF343" s="258"/>
      <c r="AG343" s="258"/>
      <c r="AH343" s="258"/>
      <c r="AI343" s="258"/>
      <c r="AJ343" s="258"/>
      <c r="AK343" s="258"/>
      <c r="AL343" s="258"/>
      <c r="AM343" s="258"/>
      <c r="AN343" s="258"/>
      <c r="AO343" s="258"/>
    </row>
    <row r="344" ht="15.75" customHeight="1">
      <c r="A344" s="258"/>
      <c r="B344" s="292"/>
      <c r="C344" s="258"/>
      <c r="D344" s="258"/>
      <c r="E344" s="258"/>
      <c r="F344" s="258"/>
      <c r="G344" s="258"/>
      <c r="H344" s="258"/>
      <c r="I344" s="258"/>
      <c r="J344" s="258"/>
      <c r="K344" s="258"/>
      <c r="L344" s="258"/>
      <c r="M344" s="258"/>
      <c r="N344" s="258"/>
      <c r="O344" s="258"/>
      <c r="P344" s="258"/>
      <c r="Q344" s="258"/>
      <c r="R344" s="258"/>
      <c r="S344" s="258"/>
      <c r="T344" s="258"/>
      <c r="U344" s="258"/>
      <c r="V344" s="258"/>
      <c r="W344" s="258"/>
      <c r="X344" s="258"/>
      <c r="Y344" s="258"/>
      <c r="Z344" s="258"/>
      <c r="AA344" s="258"/>
      <c r="AB344" s="258"/>
      <c r="AC344" s="258"/>
      <c r="AD344" s="258"/>
      <c r="AE344" s="258"/>
      <c r="AF344" s="258"/>
      <c r="AG344" s="258"/>
      <c r="AH344" s="258"/>
      <c r="AI344" s="258"/>
      <c r="AJ344" s="258"/>
      <c r="AK344" s="258"/>
      <c r="AL344" s="258"/>
      <c r="AM344" s="258"/>
      <c r="AN344" s="258"/>
      <c r="AO344" s="258"/>
    </row>
    <row r="345" ht="15.75" customHeight="1">
      <c r="A345" s="258"/>
      <c r="B345" s="292"/>
      <c r="C345" s="258"/>
      <c r="D345" s="258"/>
      <c r="E345" s="258"/>
      <c r="F345" s="258"/>
      <c r="G345" s="258"/>
      <c r="H345" s="258"/>
      <c r="I345" s="258"/>
      <c r="J345" s="258"/>
      <c r="K345" s="258"/>
      <c r="L345" s="258"/>
      <c r="M345" s="258"/>
      <c r="N345" s="258"/>
      <c r="O345" s="258"/>
      <c r="P345" s="258"/>
      <c r="Q345" s="258"/>
      <c r="R345" s="258"/>
      <c r="S345" s="258"/>
      <c r="T345" s="258"/>
      <c r="U345" s="258"/>
      <c r="V345" s="258"/>
      <c r="W345" s="258"/>
      <c r="X345" s="258"/>
      <c r="Y345" s="258"/>
      <c r="Z345" s="258"/>
      <c r="AA345" s="258"/>
      <c r="AB345" s="258"/>
      <c r="AC345" s="258"/>
      <c r="AD345" s="258"/>
      <c r="AE345" s="258"/>
      <c r="AF345" s="258"/>
      <c r="AG345" s="258"/>
      <c r="AH345" s="258"/>
      <c r="AI345" s="258"/>
      <c r="AJ345" s="258"/>
      <c r="AK345" s="258"/>
      <c r="AL345" s="258"/>
      <c r="AM345" s="258"/>
      <c r="AN345" s="258"/>
      <c r="AO345" s="258"/>
    </row>
    <row r="346" ht="15.75" customHeight="1">
      <c r="A346" s="258"/>
      <c r="B346" s="292"/>
      <c r="C346" s="258"/>
      <c r="D346" s="258"/>
      <c r="E346" s="258"/>
      <c r="F346" s="258"/>
      <c r="G346" s="258"/>
      <c r="H346" s="258"/>
      <c r="I346" s="258"/>
      <c r="J346" s="258"/>
      <c r="K346" s="258"/>
      <c r="L346" s="258"/>
      <c r="M346" s="258"/>
      <c r="N346" s="258"/>
      <c r="O346" s="258"/>
      <c r="P346" s="258"/>
      <c r="Q346" s="258"/>
      <c r="R346" s="258"/>
      <c r="S346" s="258"/>
      <c r="T346" s="258"/>
      <c r="U346" s="258"/>
      <c r="V346" s="258"/>
      <c r="W346" s="258"/>
      <c r="X346" s="258"/>
      <c r="Y346" s="258"/>
      <c r="Z346" s="258"/>
      <c r="AA346" s="258"/>
      <c r="AB346" s="258"/>
      <c r="AC346" s="258"/>
      <c r="AD346" s="258"/>
      <c r="AE346" s="258"/>
      <c r="AF346" s="258"/>
      <c r="AG346" s="258"/>
      <c r="AH346" s="258"/>
      <c r="AI346" s="258"/>
      <c r="AJ346" s="258"/>
      <c r="AK346" s="258"/>
      <c r="AL346" s="258"/>
      <c r="AM346" s="258"/>
      <c r="AN346" s="258"/>
      <c r="AO346" s="258"/>
    </row>
    <row r="347" ht="15.75" customHeight="1">
      <c r="A347" s="258"/>
      <c r="B347" s="292"/>
      <c r="C347" s="258"/>
      <c r="D347" s="258"/>
      <c r="E347" s="258"/>
      <c r="F347" s="258"/>
      <c r="G347" s="258"/>
      <c r="H347" s="258"/>
      <c r="I347" s="258"/>
      <c r="J347" s="258"/>
      <c r="K347" s="258"/>
      <c r="L347" s="258"/>
      <c r="M347" s="258"/>
      <c r="N347" s="258"/>
      <c r="O347" s="258"/>
      <c r="P347" s="258"/>
      <c r="Q347" s="258"/>
      <c r="R347" s="258"/>
      <c r="S347" s="258"/>
      <c r="T347" s="258"/>
      <c r="U347" s="258"/>
      <c r="V347" s="258"/>
      <c r="W347" s="258"/>
      <c r="X347" s="258"/>
      <c r="Y347" s="258"/>
      <c r="Z347" s="258"/>
      <c r="AA347" s="258"/>
      <c r="AB347" s="258"/>
      <c r="AC347" s="258"/>
      <c r="AD347" s="258"/>
      <c r="AE347" s="258"/>
      <c r="AF347" s="258"/>
      <c r="AG347" s="258"/>
      <c r="AH347" s="258"/>
      <c r="AI347" s="258"/>
      <c r="AJ347" s="258"/>
      <c r="AK347" s="258"/>
      <c r="AL347" s="258"/>
      <c r="AM347" s="258"/>
      <c r="AN347" s="258"/>
      <c r="AO347" s="258"/>
    </row>
    <row r="348" ht="15.75" customHeight="1">
      <c r="A348" s="258"/>
      <c r="B348" s="292"/>
      <c r="C348" s="258"/>
      <c r="D348" s="258"/>
      <c r="E348" s="258"/>
      <c r="F348" s="258"/>
      <c r="G348" s="258"/>
      <c r="H348" s="258"/>
      <c r="I348" s="258"/>
      <c r="J348" s="258"/>
      <c r="K348" s="258"/>
      <c r="L348" s="258"/>
      <c r="M348" s="258"/>
      <c r="N348" s="258"/>
      <c r="O348" s="258"/>
      <c r="P348" s="258"/>
      <c r="Q348" s="258"/>
      <c r="R348" s="258"/>
      <c r="S348" s="258"/>
      <c r="T348" s="258"/>
      <c r="U348" s="258"/>
      <c r="V348" s="258"/>
      <c r="W348" s="258"/>
      <c r="X348" s="258"/>
      <c r="Y348" s="258"/>
      <c r="Z348" s="258"/>
      <c r="AA348" s="258"/>
      <c r="AB348" s="258"/>
      <c r="AC348" s="258"/>
      <c r="AD348" s="258"/>
      <c r="AE348" s="258"/>
      <c r="AF348" s="258"/>
      <c r="AG348" s="258"/>
      <c r="AH348" s="258"/>
      <c r="AI348" s="258"/>
      <c r="AJ348" s="258"/>
      <c r="AK348" s="258"/>
      <c r="AL348" s="258"/>
      <c r="AM348" s="258"/>
      <c r="AN348" s="258"/>
      <c r="AO348" s="258"/>
    </row>
    <row r="349" ht="15.75" customHeight="1">
      <c r="A349" s="258"/>
      <c r="B349" s="292"/>
      <c r="C349" s="258"/>
      <c r="D349" s="258"/>
      <c r="E349" s="258"/>
      <c r="F349" s="258"/>
      <c r="G349" s="258"/>
      <c r="H349" s="258"/>
      <c r="I349" s="258"/>
      <c r="J349" s="258"/>
      <c r="K349" s="258"/>
      <c r="L349" s="258"/>
      <c r="M349" s="258"/>
      <c r="N349" s="258"/>
      <c r="O349" s="258"/>
      <c r="P349" s="258"/>
      <c r="Q349" s="258"/>
      <c r="R349" s="258"/>
      <c r="S349" s="258"/>
      <c r="T349" s="258"/>
      <c r="U349" s="258"/>
      <c r="V349" s="258"/>
      <c r="W349" s="258"/>
      <c r="X349" s="258"/>
      <c r="Y349" s="258"/>
      <c r="Z349" s="258"/>
      <c r="AA349" s="258"/>
      <c r="AB349" s="258"/>
      <c r="AC349" s="258"/>
      <c r="AD349" s="258"/>
      <c r="AE349" s="258"/>
      <c r="AF349" s="258"/>
      <c r="AG349" s="258"/>
      <c r="AH349" s="258"/>
      <c r="AI349" s="258"/>
      <c r="AJ349" s="258"/>
      <c r="AK349" s="258"/>
      <c r="AL349" s="258"/>
      <c r="AM349" s="258"/>
      <c r="AN349" s="258"/>
      <c r="AO349" s="258"/>
    </row>
    <row r="350" ht="15.75" customHeight="1">
      <c r="A350" s="258"/>
      <c r="B350" s="292"/>
      <c r="C350" s="258"/>
      <c r="D350" s="258"/>
      <c r="E350" s="258"/>
      <c r="F350" s="258"/>
      <c r="G350" s="258"/>
      <c r="H350" s="258"/>
      <c r="I350" s="258"/>
      <c r="J350" s="258"/>
      <c r="K350" s="258"/>
      <c r="L350" s="258"/>
      <c r="M350" s="258"/>
      <c r="N350" s="258"/>
      <c r="O350" s="258"/>
      <c r="P350" s="258"/>
      <c r="Q350" s="258"/>
      <c r="R350" s="258"/>
      <c r="S350" s="258"/>
      <c r="T350" s="258"/>
      <c r="U350" s="258"/>
      <c r="V350" s="258"/>
      <c r="W350" s="258"/>
      <c r="X350" s="258"/>
      <c r="Y350" s="258"/>
      <c r="Z350" s="258"/>
      <c r="AA350" s="258"/>
      <c r="AB350" s="258"/>
      <c r="AC350" s="258"/>
      <c r="AD350" s="258"/>
      <c r="AE350" s="258"/>
      <c r="AF350" s="258"/>
      <c r="AG350" s="258"/>
      <c r="AH350" s="258"/>
      <c r="AI350" s="258"/>
      <c r="AJ350" s="258"/>
      <c r="AK350" s="258"/>
      <c r="AL350" s="258"/>
      <c r="AM350" s="258"/>
      <c r="AN350" s="258"/>
      <c r="AO350" s="258"/>
    </row>
    <row r="351" ht="15.75" customHeight="1">
      <c r="A351" s="258"/>
      <c r="B351" s="292"/>
      <c r="C351" s="258"/>
      <c r="D351" s="258"/>
      <c r="E351" s="258"/>
      <c r="F351" s="258"/>
      <c r="G351" s="258"/>
      <c r="H351" s="258"/>
      <c r="I351" s="258"/>
      <c r="J351" s="258"/>
      <c r="K351" s="258"/>
      <c r="L351" s="258"/>
      <c r="M351" s="258"/>
      <c r="N351" s="258"/>
      <c r="O351" s="258"/>
      <c r="P351" s="258"/>
      <c r="Q351" s="258"/>
      <c r="R351" s="258"/>
      <c r="S351" s="258"/>
      <c r="T351" s="258"/>
      <c r="U351" s="258"/>
      <c r="V351" s="258"/>
      <c r="W351" s="258"/>
      <c r="X351" s="258"/>
      <c r="Y351" s="258"/>
      <c r="Z351" s="258"/>
      <c r="AA351" s="258"/>
      <c r="AB351" s="258"/>
      <c r="AC351" s="258"/>
      <c r="AD351" s="258"/>
      <c r="AE351" s="258"/>
      <c r="AF351" s="258"/>
      <c r="AG351" s="258"/>
      <c r="AH351" s="258"/>
      <c r="AI351" s="258"/>
      <c r="AJ351" s="258"/>
      <c r="AK351" s="258"/>
      <c r="AL351" s="258"/>
      <c r="AM351" s="258"/>
      <c r="AN351" s="258"/>
      <c r="AO351" s="258"/>
    </row>
    <row r="352" ht="15.75" customHeight="1">
      <c r="A352" s="258"/>
      <c r="B352" s="292"/>
      <c r="C352" s="258"/>
      <c r="D352" s="258"/>
      <c r="E352" s="258"/>
      <c r="F352" s="258"/>
      <c r="G352" s="258"/>
      <c r="H352" s="258"/>
      <c r="I352" s="258"/>
      <c r="J352" s="258"/>
      <c r="K352" s="258"/>
      <c r="L352" s="258"/>
      <c r="M352" s="258"/>
      <c r="N352" s="258"/>
      <c r="O352" s="258"/>
      <c r="P352" s="258"/>
      <c r="Q352" s="258"/>
      <c r="R352" s="258"/>
      <c r="S352" s="258"/>
      <c r="T352" s="258"/>
      <c r="U352" s="258"/>
      <c r="V352" s="258"/>
      <c r="W352" s="258"/>
      <c r="X352" s="258"/>
      <c r="Y352" s="258"/>
      <c r="Z352" s="258"/>
      <c r="AA352" s="258"/>
      <c r="AB352" s="258"/>
      <c r="AC352" s="258"/>
      <c r="AD352" s="258"/>
      <c r="AE352" s="258"/>
      <c r="AF352" s="258"/>
      <c r="AG352" s="258"/>
      <c r="AH352" s="258"/>
      <c r="AI352" s="258"/>
      <c r="AJ352" s="258"/>
      <c r="AK352" s="258"/>
      <c r="AL352" s="258"/>
      <c r="AM352" s="258"/>
      <c r="AN352" s="258"/>
      <c r="AO352" s="258"/>
    </row>
    <row r="353" ht="15.75" customHeight="1">
      <c r="A353" s="258"/>
      <c r="B353" s="292"/>
      <c r="C353" s="258"/>
      <c r="D353" s="258"/>
      <c r="E353" s="258"/>
      <c r="F353" s="258"/>
      <c r="G353" s="258"/>
      <c r="H353" s="258"/>
      <c r="I353" s="258"/>
      <c r="J353" s="258"/>
      <c r="K353" s="258"/>
      <c r="L353" s="258"/>
      <c r="M353" s="258"/>
      <c r="N353" s="258"/>
      <c r="O353" s="258"/>
      <c r="P353" s="258"/>
      <c r="Q353" s="258"/>
      <c r="R353" s="258"/>
      <c r="S353" s="258"/>
      <c r="T353" s="258"/>
      <c r="U353" s="258"/>
      <c r="V353" s="258"/>
      <c r="W353" s="258"/>
      <c r="X353" s="258"/>
      <c r="Y353" s="258"/>
      <c r="Z353" s="258"/>
      <c r="AA353" s="258"/>
      <c r="AB353" s="258"/>
      <c r="AC353" s="258"/>
      <c r="AD353" s="258"/>
      <c r="AE353" s="258"/>
      <c r="AF353" s="258"/>
      <c r="AG353" s="258"/>
      <c r="AH353" s="258"/>
      <c r="AI353" s="258"/>
      <c r="AJ353" s="258"/>
      <c r="AK353" s="258"/>
      <c r="AL353" s="258"/>
      <c r="AM353" s="258"/>
      <c r="AN353" s="258"/>
      <c r="AO353" s="258"/>
    </row>
    <row r="354" ht="15.75" customHeight="1">
      <c r="A354" s="258"/>
      <c r="B354" s="292"/>
      <c r="C354" s="258"/>
      <c r="D354" s="258"/>
      <c r="E354" s="258"/>
      <c r="F354" s="258"/>
      <c r="G354" s="258"/>
      <c r="H354" s="258"/>
      <c r="I354" s="258"/>
      <c r="J354" s="258"/>
      <c r="K354" s="258"/>
      <c r="L354" s="258"/>
      <c r="M354" s="258"/>
      <c r="N354" s="258"/>
      <c r="O354" s="258"/>
      <c r="P354" s="258"/>
      <c r="Q354" s="258"/>
      <c r="R354" s="258"/>
      <c r="S354" s="258"/>
      <c r="T354" s="258"/>
      <c r="U354" s="258"/>
      <c r="V354" s="258"/>
      <c r="W354" s="258"/>
      <c r="X354" s="258"/>
      <c r="Y354" s="258"/>
      <c r="Z354" s="258"/>
      <c r="AA354" s="258"/>
      <c r="AB354" s="258"/>
      <c r="AC354" s="258"/>
      <c r="AD354" s="258"/>
      <c r="AE354" s="258"/>
      <c r="AF354" s="258"/>
      <c r="AG354" s="258"/>
      <c r="AH354" s="258"/>
      <c r="AI354" s="258"/>
      <c r="AJ354" s="258"/>
      <c r="AK354" s="258"/>
      <c r="AL354" s="258"/>
      <c r="AM354" s="258"/>
      <c r="AN354" s="258"/>
      <c r="AO354" s="258"/>
    </row>
    <row r="355" ht="15.75" customHeight="1">
      <c r="A355" s="258"/>
      <c r="B355" s="292"/>
      <c r="C355" s="258"/>
      <c r="D355" s="258"/>
      <c r="E355" s="258"/>
      <c r="F355" s="258"/>
      <c r="G355" s="258"/>
      <c r="H355" s="258"/>
      <c r="I355" s="258"/>
      <c r="J355" s="258"/>
      <c r="K355" s="258"/>
      <c r="L355" s="258"/>
      <c r="M355" s="258"/>
      <c r="N355" s="258"/>
      <c r="O355" s="258"/>
      <c r="P355" s="258"/>
      <c r="Q355" s="258"/>
      <c r="R355" s="258"/>
      <c r="S355" s="258"/>
      <c r="T355" s="258"/>
      <c r="U355" s="258"/>
      <c r="V355" s="258"/>
      <c r="W355" s="258"/>
      <c r="X355" s="258"/>
      <c r="Y355" s="258"/>
      <c r="Z355" s="258"/>
      <c r="AA355" s="258"/>
      <c r="AB355" s="258"/>
      <c r="AC355" s="258"/>
      <c r="AD355" s="258"/>
      <c r="AE355" s="258"/>
      <c r="AF355" s="258"/>
      <c r="AG355" s="258"/>
      <c r="AH355" s="258"/>
      <c r="AI355" s="258"/>
      <c r="AJ355" s="258"/>
      <c r="AK355" s="258"/>
      <c r="AL355" s="258"/>
      <c r="AM355" s="258"/>
      <c r="AN355" s="258"/>
      <c r="AO355" s="258"/>
    </row>
    <row r="356" ht="15.75" customHeight="1">
      <c r="A356" s="258"/>
      <c r="B356" s="292"/>
      <c r="C356" s="258"/>
      <c r="D356" s="258"/>
      <c r="E356" s="258"/>
      <c r="F356" s="258"/>
      <c r="G356" s="258"/>
      <c r="H356" s="258"/>
      <c r="I356" s="258"/>
      <c r="J356" s="258"/>
      <c r="K356" s="258"/>
      <c r="L356" s="258"/>
      <c r="M356" s="258"/>
      <c r="N356" s="258"/>
      <c r="O356" s="258"/>
      <c r="P356" s="258"/>
      <c r="Q356" s="258"/>
      <c r="R356" s="258"/>
      <c r="S356" s="258"/>
      <c r="T356" s="258"/>
      <c r="U356" s="258"/>
      <c r="V356" s="258"/>
      <c r="W356" s="258"/>
      <c r="X356" s="258"/>
      <c r="Y356" s="258"/>
      <c r="Z356" s="258"/>
      <c r="AA356" s="258"/>
      <c r="AB356" s="258"/>
      <c r="AC356" s="258"/>
      <c r="AD356" s="258"/>
      <c r="AE356" s="258"/>
      <c r="AF356" s="258"/>
      <c r="AG356" s="258"/>
      <c r="AH356" s="258"/>
      <c r="AI356" s="258"/>
      <c r="AJ356" s="258"/>
      <c r="AK356" s="258"/>
      <c r="AL356" s="258"/>
      <c r="AM356" s="258"/>
      <c r="AN356" s="258"/>
      <c r="AO356" s="258"/>
    </row>
    <row r="357" ht="15.75" customHeight="1">
      <c r="A357" s="258"/>
      <c r="B357" s="292"/>
      <c r="C357" s="258"/>
      <c r="D357" s="258"/>
      <c r="E357" s="258"/>
      <c r="F357" s="258"/>
      <c r="G357" s="258"/>
      <c r="H357" s="258"/>
      <c r="I357" s="258"/>
      <c r="J357" s="258"/>
      <c r="K357" s="258"/>
      <c r="L357" s="258"/>
      <c r="M357" s="258"/>
      <c r="N357" s="258"/>
      <c r="O357" s="258"/>
      <c r="P357" s="258"/>
      <c r="Q357" s="258"/>
      <c r="R357" s="258"/>
      <c r="S357" s="258"/>
      <c r="T357" s="258"/>
      <c r="U357" s="258"/>
      <c r="V357" s="258"/>
      <c r="W357" s="258"/>
      <c r="X357" s="258"/>
      <c r="Y357" s="258"/>
      <c r="Z357" s="258"/>
      <c r="AA357" s="258"/>
      <c r="AB357" s="258"/>
      <c r="AC357" s="258"/>
      <c r="AD357" s="258"/>
      <c r="AE357" s="258"/>
      <c r="AF357" s="258"/>
      <c r="AG357" s="258"/>
      <c r="AH357" s="258"/>
      <c r="AI357" s="258"/>
      <c r="AJ357" s="258"/>
      <c r="AK357" s="258"/>
      <c r="AL357" s="258"/>
      <c r="AM357" s="258"/>
      <c r="AN357" s="258"/>
      <c r="AO357" s="258"/>
    </row>
    <row r="358" ht="15.75" customHeight="1">
      <c r="A358" s="258"/>
      <c r="B358" s="292"/>
      <c r="C358" s="258"/>
      <c r="D358" s="258"/>
      <c r="E358" s="258"/>
      <c r="F358" s="258"/>
      <c r="G358" s="258"/>
      <c r="H358" s="258"/>
      <c r="I358" s="258"/>
      <c r="J358" s="258"/>
      <c r="K358" s="258"/>
      <c r="L358" s="258"/>
      <c r="M358" s="258"/>
      <c r="N358" s="258"/>
      <c r="O358" s="258"/>
      <c r="P358" s="258"/>
      <c r="Q358" s="258"/>
      <c r="R358" s="258"/>
      <c r="S358" s="258"/>
      <c r="T358" s="258"/>
      <c r="U358" s="258"/>
      <c r="V358" s="258"/>
      <c r="W358" s="258"/>
      <c r="X358" s="258"/>
      <c r="Y358" s="258"/>
      <c r="Z358" s="258"/>
      <c r="AA358" s="258"/>
      <c r="AB358" s="258"/>
      <c r="AC358" s="258"/>
      <c r="AD358" s="258"/>
      <c r="AE358" s="258"/>
      <c r="AF358" s="258"/>
      <c r="AG358" s="258"/>
      <c r="AH358" s="258"/>
      <c r="AI358" s="258"/>
      <c r="AJ358" s="258"/>
      <c r="AK358" s="258"/>
      <c r="AL358" s="258"/>
      <c r="AM358" s="258"/>
      <c r="AN358" s="258"/>
      <c r="AO358" s="258"/>
    </row>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D1"/>
    <mergeCell ref="F1:I1"/>
    <mergeCell ref="J1:M1"/>
    <mergeCell ref="N1:Q1"/>
    <mergeCell ref="R1:U1"/>
    <mergeCell ref="Z1:AA1"/>
  </mergeCells>
  <printOptions gridLines="1"/>
  <pageMargins bottom="0.75" footer="0.0" header="0.0" left="0.7" right="0.7" top="0.75"/>
  <pageSetup scale="55" cellComments="atEnd"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49.22"/>
    <col customWidth="1" min="2" max="2" width="20.44"/>
    <col customWidth="1" min="3" max="3" width="11.11"/>
    <col customWidth="1" min="4" max="4" width="24.22"/>
    <col customWidth="1" min="5" max="5" width="10.89"/>
    <col customWidth="1" min="6" max="6" width="24.78"/>
    <col customWidth="1" min="7" max="7" width="11.11"/>
    <col customWidth="1" min="8" max="8" width="24.0"/>
    <col customWidth="1" min="9" max="9" width="11.11"/>
    <col customWidth="1" min="10" max="10" width="24.0"/>
    <col customWidth="1" min="11" max="11" width="16.11"/>
    <col customWidth="1" min="12" max="12" width="24.89"/>
    <col customWidth="1" min="13" max="13" width="14.44"/>
    <col customWidth="1" min="14" max="14" width="31.44"/>
    <col customWidth="1" min="15" max="15" width="14.44"/>
    <col customWidth="1" min="16" max="16" width="26.11"/>
    <col customWidth="1" min="17" max="17" width="14.44"/>
    <col customWidth="1" min="18" max="18" width="26.33"/>
    <col customWidth="1" min="19" max="19" width="14.44"/>
    <col customWidth="1" min="20" max="20" width="25.78"/>
    <col customWidth="1" min="21" max="21" width="14.44"/>
    <col customWidth="1" min="22" max="22" width="25.44"/>
    <col customWidth="1" min="23" max="23" width="11.11"/>
    <col customWidth="1" min="24" max="24" width="24.22"/>
    <col customWidth="1" min="25" max="25" width="14.44"/>
    <col customWidth="1" min="26" max="26" width="12.44"/>
  </cols>
  <sheetData>
    <row r="1" ht="14.25" customHeight="1">
      <c r="A1" s="112" t="s">
        <v>452</v>
      </c>
      <c r="C1" s="162"/>
      <c r="D1" s="162"/>
      <c r="E1" s="293"/>
      <c r="F1" s="162"/>
      <c r="G1" s="293"/>
      <c r="H1" s="162"/>
      <c r="I1" s="293"/>
      <c r="J1" s="162"/>
      <c r="K1" s="293"/>
      <c r="L1" s="162"/>
      <c r="M1" s="293"/>
      <c r="N1" s="162"/>
      <c r="O1" s="293"/>
      <c r="P1" s="162"/>
      <c r="Q1" s="293"/>
      <c r="R1" s="162"/>
      <c r="S1" s="162"/>
      <c r="T1" s="162"/>
      <c r="U1" s="162"/>
      <c r="V1" s="162"/>
      <c r="W1" s="162"/>
      <c r="X1" s="162"/>
      <c r="Y1" s="162"/>
      <c r="Z1" s="162"/>
    </row>
    <row r="2" ht="15.0" customHeight="1">
      <c r="C2" s="115" t="s">
        <v>567</v>
      </c>
      <c r="D2" s="116"/>
      <c r="E2" s="117" t="s">
        <v>940</v>
      </c>
      <c r="F2" s="116"/>
      <c r="G2" s="118" t="s">
        <v>569</v>
      </c>
      <c r="H2" s="119"/>
      <c r="I2" s="120" t="s">
        <v>941</v>
      </c>
      <c r="J2" s="116"/>
      <c r="K2" s="121" t="s">
        <v>571</v>
      </c>
      <c r="L2" s="116"/>
      <c r="M2" s="294" t="s">
        <v>572</v>
      </c>
      <c r="N2" s="116"/>
      <c r="O2" s="186" t="s">
        <v>573</v>
      </c>
      <c r="P2" s="116"/>
      <c r="Q2" s="187" t="s">
        <v>574</v>
      </c>
      <c r="R2" s="116"/>
      <c r="S2" s="188" t="s">
        <v>575</v>
      </c>
      <c r="T2" s="116"/>
      <c r="U2" s="189" t="s">
        <v>576</v>
      </c>
      <c r="V2" s="116"/>
      <c r="W2" s="166" t="s">
        <v>577</v>
      </c>
      <c r="X2" s="116"/>
      <c r="Y2" s="162"/>
      <c r="Z2" s="162"/>
    </row>
    <row r="3" ht="14.25" customHeight="1">
      <c r="C3" s="168" t="s">
        <v>942</v>
      </c>
      <c r="D3" s="169"/>
      <c r="E3" s="170" t="s">
        <v>943</v>
      </c>
      <c r="F3" s="116"/>
      <c r="G3" s="170" t="s">
        <v>944</v>
      </c>
      <c r="H3" s="116"/>
      <c r="I3" s="170" t="s">
        <v>945</v>
      </c>
      <c r="J3" s="116"/>
      <c r="K3" s="170" t="s">
        <v>946</v>
      </c>
      <c r="L3" s="116"/>
      <c r="M3" s="170" t="s">
        <v>947</v>
      </c>
      <c r="N3" s="116"/>
      <c r="O3" s="170" t="s">
        <v>948</v>
      </c>
      <c r="P3" s="295"/>
      <c r="Q3" s="296" t="s">
        <v>949</v>
      </c>
      <c r="R3" s="295"/>
      <c r="S3" s="296" t="s">
        <v>950</v>
      </c>
      <c r="T3" s="295"/>
      <c r="U3" s="296" t="s">
        <v>951</v>
      </c>
      <c r="V3" s="295"/>
      <c r="W3" s="170" t="s">
        <v>952</v>
      </c>
      <c r="X3" s="116"/>
      <c r="Y3" s="162"/>
      <c r="Z3" s="162"/>
    </row>
    <row r="4" ht="14.25" customHeight="1">
      <c r="A4" s="297" t="s">
        <v>51</v>
      </c>
      <c r="B4" s="298" t="s">
        <v>464</v>
      </c>
      <c r="C4" s="298" t="s">
        <v>53</v>
      </c>
      <c r="D4" s="298" t="s">
        <v>54</v>
      </c>
      <c r="E4" s="299" t="s">
        <v>53</v>
      </c>
      <c r="F4" s="298" t="s">
        <v>54</v>
      </c>
      <c r="G4" s="299" t="s">
        <v>53</v>
      </c>
      <c r="H4" s="298" t="s">
        <v>54</v>
      </c>
      <c r="I4" s="299" t="s">
        <v>53</v>
      </c>
      <c r="J4" s="298" t="s">
        <v>54</v>
      </c>
      <c r="K4" s="299" t="s">
        <v>53</v>
      </c>
      <c r="L4" s="298" t="s">
        <v>54</v>
      </c>
      <c r="M4" s="299" t="s">
        <v>53</v>
      </c>
      <c r="N4" s="298" t="s">
        <v>54</v>
      </c>
      <c r="O4" s="300" t="s">
        <v>53</v>
      </c>
      <c r="P4" s="301" t="s">
        <v>54</v>
      </c>
      <c r="Q4" s="302" t="s">
        <v>53</v>
      </c>
      <c r="R4" s="303" t="s">
        <v>54</v>
      </c>
      <c r="S4" s="304" t="s">
        <v>53</v>
      </c>
      <c r="T4" s="304" t="s">
        <v>54</v>
      </c>
      <c r="U4" s="305" t="s">
        <v>53</v>
      </c>
      <c r="V4" s="305" t="s">
        <v>54</v>
      </c>
      <c r="W4" s="306" t="s">
        <v>53</v>
      </c>
      <c r="X4" s="306" t="s">
        <v>54</v>
      </c>
      <c r="Y4" s="307"/>
      <c r="Z4" s="307"/>
    </row>
    <row r="5" ht="14.25" customHeight="1">
      <c r="A5" s="308" t="s">
        <v>953</v>
      </c>
      <c r="B5" s="309"/>
      <c r="C5" s="310"/>
      <c r="D5" s="310"/>
      <c r="E5" s="311"/>
      <c r="F5" s="310"/>
      <c r="G5" s="311"/>
      <c r="H5" s="310"/>
      <c r="I5" s="311"/>
      <c r="J5" s="310"/>
      <c r="K5" s="311"/>
      <c r="L5" s="310"/>
      <c r="M5" s="311"/>
      <c r="N5" s="310"/>
      <c r="O5" s="312"/>
      <c r="P5" s="313"/>
      <c r="Q5" s="312"/>
      <c r="R5" s="313"/>
      <c r="S5" s="313"/>
      <c r="T5" s="313"/>
      <c r="U5" s="313"/>
      <c r="V5" s="313"/>
      <c r="W5" s="310"/>
      <c r="X5" s="310"/>
      <c r="Y5" s="310"/>
      <c r="Z5" s="310"/>
    </row>
    <row r="6" ht="14.25" customHeight="1">
      <c r="A6" s="139" t="s">
        <v>954</v>
      </c>
      <c r="B6" s="314" t="s">
        <v>484</v>
      </c>
      <c r="C6" s="315">
        <v>311.54</v>
      </c>
      <c r="D6" s="146" t="str">
        <f t="shared" ref="D6:D22" si="1">CONCATENATE("GLW-",B6,)</f>
        <v>GLW-DWR3</v>
      </c>
      <c r="E6" s="315">
        <v>155.25</v>
      </c>
      <c r="F6" s="146" t="str">
        <f t="shared" ref="F6:F22" si="2">CONCATENATE("SLO-",B6,)</f>
        <v>SLO-DWR3</v>
      </c>
      <c r="G6" s="315">
        <v>212.635</v>
      </c>
      <c r="H6" s="146" t="str">
        <f t="shared" ref="H6:H22" si="3">CONCATENATE("BLW-",B6,)</f>
        <v>BLW-DWR3</v>
      </c>
      <c r="I6" s="315">
        <v>155.25</v>
      </c>
      <c r="J6" s="146" t="str">
        <f t="shared" ref="J6:J22" si="4">CONCATENATE("WEO-",B6)</f>
        <v>WEO-DWR3</v>
      </c>
      <c r="K6" s="315">
        <v>311.54</v>
      </c>
      <c r="L6" s="146" t="str">
        <f t="shared" ref="L6:L22" si="5">CONCATENATE("GLG-",B6,)</f>
        <v>GLG-DWR3</v>
      </c>
      <c r="M6" s="315">
        <v>155.25</v>
      </c>
      <c r="N6" s="146" t="str">
        <f t="shared" ref="N6:N22" si="6">CONCATENATE("NAO-",B6,)</f>
        <v>NAO-DWR3</v>
      </c>
      <c r="O6" s="315">
        <v>155.25</v>
      </c>
      <c r="P6" s="150" t="str">
        <f t="shared" ref="P6:P22" si="7">CONCATENATE("WHO-",B6,)</f>
        <v>WHO-DWR3</v>
      </c>
      <c r="Q6" s="315">
        <v>311.54</v>
      </c>
      <c r="R6" s="146" t="str">
        <f t="shared" ref="R6:R22" si="8">CONCATENATE("MAW-",B6,)</f>
        <v>MAW-DWR3</v>
      </c>
      <c r="S6" s="315">
        <v>311.54</v>
      </c>
      <c r="T6" s="146" t="str">
        <f t="shared" ref="T6:T22" si="9">CONCATENATE("MAG-",B6,)</f>
        <v>MAG-DWR3</v>
      </c>
      <c r="U6" s="315">
        <v>311.54</v>
      </c>
      <c r="V6" s="146" t="str">
        <f t="shared" ref="V6:V22" si="10">CONCATENATE("MAB-",B6,)</f>
        <v>MAB-DWR3</v>
      </c>
      <c r="W6" s="315">
        <v>311.54</v>
      </c>
      <c r="X6" s="146" t="str">
        <f t="shared" ref="X6:X22" si="11">CONCATENATE("GLB-",B6,)</f>
        <v>GLB-DWR3</v>
      </c>
      <c r="Y6" s="162"/>
      <c r="Z6" s="162"/>
    </row>
    <row r="7" ht="14.25" customHeight="1">
      <c r="A7" s="139" t="s">
        <v>955</v>
      </c>
      <c r="B7" s="316" t="s">
        <v>956</v>
      </c>
      <c r="C7" s="317">
        <v>598.35</v>
      </c>
      <c r="D7" s="154" t="str">
        <f t="shared" si="1"/>
        <v>GLW-REF9624</v>
      </c>
      <c r="E7" s="317">
        <v>259.095</v>
      </c>
      <c r="F7" s="154" t="str">
        <f t="shared" si="2"/>
        <v>SLO-REF9624</v>
      </c>
      <c r="G7" s="317">
        <v>355.005</v>
      </c>
      <c r="H7" s="154" t="str">
        <f t="shared" si="3"/>
        <v>BLW-REF9624</v>
      </c>
      <c r="I7" s="317">
        <v>259.095</v>
      </c>
      <c r="J7" s="154" t="str">
        <f t="shared" si="4"/>
        <v>WEO-REF9624</v>
      </c>
      <c r="K7" s="317">
        <v>598.35</v>
      </c>
      <c r="L7" s="154" t="str">
        <f t="shared" si="5"/>
        <v>GLG-REF9624</v>
      </c>
      <c r="M7" s="317">
        <v>298.54</v>
      </c>
      <c r="N7" s="154" t="str">
        <f t="shared" si="6"/>
        <v>NAO-REF9624</v>
      </c>
      <c r="O7" s="317">
        <v>298.54</v>
      </c>
      <c r="P7" s="139" t="str">
        <f t="shared" si="7"/>
        <v>WHO-REF9624</v>
      </c>
      <c r="Q7" s="317">
        <v>598.35</v>
      </c>
      <c r="R7" s="154" t="str">
        <f t="shared" si="8"/>
        <v>MAW-REF9624</v>
      </c>
      <c r="S7" s="317">
        <v>598.35</v>
      </c>
      <c r="T7" s="154" t="str">
        <f t="shared" si="9"/>
        <v>MAG-REF9624</v>
      </c>
      <c r="U7" s="317">
        <v>598.35</v>
      </c>
      <c r="V7" s="154" t="str">
        <f t="shared" si="10"/>
        <v>MAB-REF9624</v>
      </c>
      <c r="W7" s="317">
        <v>598.35</v>
      </c>
      <c r="X7" s="146" t="str">
        <f t="shared" si="11"/>
        <v>GLB-REF9624</v>
      </c>
      <c r="Y7" s="162"/>
      <c r="Z7" s="162"/>
    </row>
    <row r="8" ht="14.25" customHeight="1">
      <c r="A8" s="139" t="s">
        <v>957</v>
      </c>
      <c r="B8" s="316" t="s">
        <v>958</v>
      </c>
      <c r="C8" s="317">
        <v>793.96</v>
      </c>
      <c r="D8" s="154" t="str">
        <f t="shared" si="1"/>
        <v>GLW-REF9636</v>
      </c>
      <c r="E8" s="317">
        <v>388.585</v>
      </c>
      <c r="F8" s="154" t="str">
        <f t="shared" si="2"/>
        <v>SLO-REF9636</v>
      </c>
      <c r="G8" s="317">
        <v>532.565</v>
      </c>
      <c r="H8" s="154" t="str">
        <f t="shared" si="3"/>
        <v>BLW-REF9636</v>
      </c>
      <c r="I8" s="317">
        <v>388.585</v>
      </c>
      <c r="J8" s="154" t="str">
        <f t="shared" si="4"/>
        <v>WEO-REF9636</v>
      </c>
      <c r="K8" s="317">
        <v>793.96</v>
      </c>
      <c r="L8" s="154" t="str">
        <f t="shared" si="5"/>
        <v>GLG-REF9636</v>
      </c>
      <c r="M8" s="317">
        <v>447.695</v>
      </c>
      <c r="N8" s="154" t="str">
        <f t="shared" si="6"/>
        <v>NAO-REF9636</v>
      </c>
      <c r="O8" s="317">
        <v>447.695</v>
      </c>
      <c r="P8" s="139" t="str">
        <f t="shared" si="7"/>
        <v>WHO-REF9636</v>
      </c>
      <c r="Q8" s="317">
        <v>793.96</v>
      </c>
      <c r="R8" s="154" t="str">
        <f t="shared" si="8"/>
        <v>MAW-REF9636</v>
      </c>
      <c r="S8" s="317">
        <v>793.96</v>
      </c>
      <c r="T8" s="154" t="str">
        <f t="shared" si="9"/>
        <v>MAG-REF9636</v>
      </c>
      <c r="U8" s="317">
        <v>793.96</v>
      </c>
      <c r="V8" s="154" t="str">
        <f t="shared" si="10"/>
        <v>MAB-REF9636</v>
      </c>
      <c r="W8" s="317">
        <v>793.96</v>
      </c>
      <c r="X8" s="146" t="str">
        <f t="shared" si="11"/>
        <v>GLB-REF9636</v>
      </c>
      <c r="Y8" s="162"/>
      <c r="Z8" s="162"/>
    </row>
    <row r="9" ht="14.25" customHeight="1">
      <c r="A9" s="139" t="s">
        <v>959</v>
      </c>
      <c r="B9" s="316" t="s">
        <v>960</v>
      </c>
      <c r="C9" s="317">
        <v>770.5</v>
      </c>
      <c r="D9" s="154" t="str">
        <f t="shared" si="1"/>
        <v>GLW-TEP9634</v>
      </c>
      <c r="E9" s="317">
        <v>366.965</v>
      </c>
      <c r="F9" s="154" t="str">
        <f t="shared" si="2"/>
        <v>SLO-TEP9634</v>
      </c>
      <c r="G9" s="317">
        <v>503.01000000000005</v>
      </c>
      <c r="H9" s="154" t="str">
        <f t="shared" si="3"/>
        <v>BLW-TEP9634</v>
      </c>
      <c r="I9" s="317">
        <v>366.965</v>
      </c>
      <c r="J9" s="154" t="str">
        <f t="shared" si="4"/>
        <v>WEO-TEP9634</v>
      </c>
      <c r="K9" s="317">
        <v>770.5</v>
      </c>
      <c r="L9" s="154" t="str">
        <f t="shared" si="5"/>
        <v>GLG-TEP9634</v>
      </c>
      <c r="M9" s="317">
        <v>422.855</v>
      </c>
      <c r="N9" s="154" t="str">
        <f t="shared" si="6"/>
        <v>NAO-TEP9634</v>
      </c>
      <c r="O9" s="317">
        <v>422.855</v>
      </c>
      <c r="P9" s="139" t="str">
        <f t="shared" si="7"/>
        <v>WHO-TEP9634</v>
      </c>
      <c r="Q9" s="317">
        <v>770.5</v>
      </c>
      <c r="R9" s="154" t="str">
        <f t="shared" si="8"/>
        <v>MAW-TEP9634</v>
      </c>
      <c r="S9" s="317">
        <v>770.5</v>
      </c>
      <c r="T9" s="154" t="str">
        <f t="shared" si="9"/>
        <v>MAG-TEP9634</v>
      </c>
      <c r="U9" s="317">
        <v>770.5</v>
      </c>
      <c r="V9" s="154" t="str">
        <f t="shared" si="10"/>
        <v>MAB-TEP9634</v>
      </c>
      <c r="W9" s="317">
        <v>770.5</v>
      </c>
      <c r="X9" s="146" t="str">
        <f t="shared" si="11"/>
        <v>GLB-TEP9634</v>
      </c>
      <c r="Y9" s="162"/>
      <c r="Z9" s="162"/>
    </row>
    <row r="10" ht="14.25" customHeight="1">
      <c r="A10" s="139" t="s">
        <v>961</v>
      </c>
      <c r="B10" s="316" t="s">
        <v>962</v>
      </c>
      <c r="C10" s="317">
        <v>626.64</v>
      </c>
      <c r="D10" s="154" t="str">
        <f t="shared" si="1"/>
        <v>GLW-IP9648</v>
      </c>
      <c r="E10" s="317">
        <v>253.0</v>
      </c>
      <c r="F10" s="154" t="str">
        <f t="shared" si="2"/>
        <v>SLO-IP9648</v>
      </c>
      <c r="G10" s="317">
        <v>345.0</v>
      </c>
      <c r="H10" s="154" t="str">
        <f t="shared" si="3"/>
        <v>BLW-IP9648</v>
      </c>
      <c r="I10" s="317">
        <v>253.0</v>
      </c>
      <c r="J10" s="154" t="str">
        <f t="shared" si="4"/>
        <v>WEO-IP9648</v>
      </c>
      <c r="K10" s="317">
        <v>626.64</v>
      </c>
      <c r="L10" s="154" t="str">
        <f t="shared" si="5"/>
        <v>GLG-IP9648</v>
      </c>
      <c r="M10" s="317">
        <v>253.0</v>
      </c>
      <c r="N10" s="154" t="str">
        <f t="shared" si="6"/>
        <v>NAO-IP9648</v>
      </c>
      <c r="O10" s="317">
        <v>253.0</v>
      </c>
      <c r="P10" s="139" t="str">
        <f t="shared" si="7"/>
        <v>WHO-IP9648</v>
      </c>
      <c r="Q10" s="317">
        <v>626.64</v>
      </c>
      <c r="R10" s="154" t="str">
        <f t="shared" si="8"/>
        <v>MAW-IP9648</v>
      </c>
      <c r="S10" s="317">
        <v>626.64</v>
      </c>
      <c r="T10" s="154" t="str">
        <f t="shared" si="9"/>
        <v>MAG-IP9648</v>
      </c>
      <c r="U10" s="317">
        <v>626.64</v>
      </c>
      <c r="V10" s="154" t="str">
        <f t="shared" si="10"/>
        <v>MAB-IP9648</v>
      </c>
      <c r="W10" s="317">
        <v>626.64</v>
      </c>
      <c r="X10" s="146" t="str">
        <f t="shared" si="11"/>
        <v>GLB-IP9648</v>
      </c>
      <c r="Y10" s="162"/>
      <c r="Z10" s="162"/>
    </row>
    <row r="11" ht="14.25" customHeight="1">
      <c r="A11" s="139" t="s">
        <v>963</v>
      </c>
      <c r="B11" s="316" t="s">
        <v>964</v>
      </c>
      <c r="C11" s="317">
        <v>158.01</v>
      </c>
      <c r="D11" s="154" t="str">
        <f t="shared" si="1"/>
        <v>GLW-WEP1330</v>
      </c>
      <c r="E11" s="317">
        <v>78.77499999999999</v>
      </c>
      <c r="F11" s="154" t="str">
        <f t="shared" si="2"/>
        <v>SLO-WEP1330</v>
      </c>
      <c r="G11" s="317">
        <v>107.87</v>
      </c>
      <c r="H11" s="154" t="str">
        <f t="shared" si="3"/>
        <v>BLW-WEP1330</v>
      </c>
      <c r="I11" s="317">
        <v>78.77499999999999</v>
      </c>
      <c r="J11" s="154" t="str">
        <f t="shared" si="4"/>
        <v>WEO-WEP1330</v>
      </c>
      <c r="K11" s="317">
        <v>158.01</v>
      </c>
      <c r="L11" s="154" t="str">
        <f t="shared" si="5"/>
        <v>GLG-WEP1330</v>
      </c>
      <c r="M11" s="317">
        <v>78.77499999999999</v>
      </c>
      <c r="N11" s="154" t="str">
        <f t="shared" si="6"/>
        <v>NAO-WEP1330</v>
      </c>
      <c r="O11" s="317">
        <v>78.77499999999999</v>
      </c>
      <c r="P11" s="139" t="str">
        <f t="shared" si="7"/>
        <v>WHO-WEP1330</v>
      </c>
      <c r="Q11" s="317">
        <v>158.01</v>
      </c>
      <c r="R11" s="154" t="str">
        <f t="shared" si="8"/>
        <v>MAW-WEP1330</v>
      </c>
      <c r="S11" s="317">
        <v>158.01</v>
      </c>
      <c r="T11" s="154" t="str">
        <f t="shared" si="9"/>
        <v>MAG-WEP1330</v>
      </c>
      <c r="U11" s="317">
        <v>158.01</v>
      </c>
      <c r="V11" s="154" t="str">
        <f t="shared" si="10"/>
        <v>MAB-WEP1330</v>
      </c>
      <c r="W11" s="317">
        <v>158.01</v>
      </c>
      <c r="X11" s="146" t="str">
        <f t="shared" si="11"/>
        <v>GLB-WEP1330</v>
      </c>
      <c r="Y11" s="162"/>
      <c r="Z11" s="162"/>
    </row>
    <row r="12" ht="14.25" customHeight="1">
      <c r="A12" s="139" t="s">
        <v>965</v>
      </c>
      <c r="B12" s="316" t="s">
        <v>966</v>
      </c>
      <c r="C12" s="317">
        <v>165.6</v>
      </c>
      <c r="D12" s="154" t="str">
        <f t="shared" si="1"/>
        <v>GLW-WEP1336</v>
      </c>
      <c r="E12" s="317">
        <v>82.455</v>
      </c>
      <c r="F12" s="154" t="str">
        <f t="shared" si="2"/>
        <v>SLO-WEP1336</v>
      </c>
      <c r="G12" s="317">
        <v>113.045</v>
      </c>
      <c r="H12" s="154" t="str">
        <f t="shared" si="3"/>
        <v>BLW-WEP1336</v>
      </c>
      <c r="I12" s="317">
        <v>82.455</v>
      </c>
      <c r="J12" s="154" t="str">
        <f t="shared" si="4"/>
        <v>WEO-WEP1336</v>
      </c>
      <c r="K12" s="317">
        <v>165.6</v>
      </c>
      <c r="L12" s="154" t="str">
        <f t="shared" si="5"/>
        <v>GLG-WEP1336</v>
      </c>
      <c r="M12" s="317">
        <v>82.455</v>
      </c>
      <c r="N12" s="154" t="str">
        <f t="shared" si="6"/>
        <v>NAO-WEP1336</v>
      </c>
      <c r="O12" s="317">
        <v>82.455</v>
      </c>
      <c r="P12" s="139" t="str">
        <f t="shared" si="7"/>
        <v>WHO-WEP1336</v>
      </c>
      <c r="Q12" s="317">
        <v>165.6</v>
      </c>
      <c r="R12" s="154" t="str">
        <f t="shared" si="8"/>
        <v>MAW-WEP1336</v>
      </c>
      <c r="S12" s="317">
        <v>165.6</v>
      </c>
      <c r="T12" s="154" t="str">
        <f t="shared" si="9"/>
        <v>MAG-WEP1336</v>
      </c>
      <c r="U12" s="317">
        <v>165.6</v>
      </c>
      <c r="V12" s="154" t="str">
        <f t="shared" si="10"/>
        <v>MAB-WEP1336</v>
      </c>
      <c r="W12" s="317">
        <v>165.6</v>
      </c>
      <c r="X12" s="146" t="str">
        <f t="shared" si="11"/>
        <v>GLB-WEP1336</v>
      </c>
      <c r="Y12" s="162"/>
      <c r="Z12" s="162"/>
    </row>
    <row r="13" ht="14.25" customHeight="1">
      <c r="A13" s="139" t="s">
        <v>967</v>
      </c>
      <c r="B13" s="316" t="s">
        <v>968</v>
      </c>
      <c r="C13" s="317">
        <v>207.23</v>
      </c>
      <c r="D13" s="154" t="str">
        <f t="shared" si="1"/>
        <v>GLW-WEP1342</v>
      </c>
      <c r="E13" s="317">
        <v>103.27000000000001</v>
      </c>
      <c r="F13" s="154" t="str">
        <f t="shared" si="2"/>
        <v>SLO-WEP1342</v>
      </c>
      <c r="G13" s="317">
        <v>141.45000000000002</v>
      </c>
      <c r="H13" s="154" t="str">
        <f t="shared" si="3"/>
        <v>BLW-WEP1342</v>
      </c>
      <c r="I13" s="317">
        <v>103.27000000000001</v>
      </c>
      <c r="J13" s="154" t="str">
        <f t="shared" si="4"/>
        <v>WEO-WEP1342</v>
      </c>
      <c r="K13" s="317">
        <v>207.23</v>
      </c>
      <c r="L13" s="154" t="str">
        <f t="shared" si="5"/>
        <v>GLG-WEP1342</v>
      </c>
      <c r="M13" s="317">
        <v>103.27000000000001</v>
      </c>
      <c r="N13" s="154" t="str">
        <f t="shared" si="6"/>
        <v>NAO-WEP1342</v>
      </c>
      <c r="O13" s="317">
        <v>103.27000000000001</v>
      </c>
      <c r="P13" s="139" t="str">
        <f t="shared" si="7"/>
        <v>WHO-WEP1342</v>
      </c>
      <c r="Q13" s="317">
        <v>207.23</v>
      </c>
      <c r="R13" s="154" t="str">
        <f t="shared" si="8"/>
        <v>MAW-WEP1342</v>
      </c>
      <c r="S13" s="317">
        <v>207.23</v>
      </c>
      <c r="T13" s="154" t="str">
        <f t="shared" si="9"/>
        <v>MAG-WEP1342</v>
      </c>
      <c r="U13" s="317">
        <v>207.23</v>
      </c>
      <c r="V13" s="154" t="str">
        <f t="shared" si="10"/>
        <v>MAB-WEP1342</v>
      </c>
      <c r="W13" s="317">
        <v>207.23</v>
      </c>
      <c r="X13" s="146" t="str">
        <f t="shared" si="11"/>
        <v>GLB-WEP1342</v>
      </c>
      <c r="Y13" s="162"/>
      <c r="Z13" s="162"/>
    </row>
    <row r="14" ht="14.25" customHeight="1">
      <c r="A14" s="139" t="s">
        <v>969</v>
      </c>
      <c r="B14" s="316" t="s">
        <v>970</v>
      </c>
      <c r="C14" s="317" t="s">
        <v>532</v>
      </c>
      <c r="D14" s="154" t="str">
        <f t="shared" si="1"/>
        <v>GLW-MWEP1330</v>
      </c>
      <c r="E14" s="317">
        <v>110.39999999999999</v>
      </c>
      <c r="F14" s="154" t="str">
        <f t="shared" si="2"/>
        <v>SLO-MWEP1330</v>
      </c>
      <c r="G14" s="317" t="s">
        <v>532</v>
      </c>
      <c r="H14" s="154" t="str">
        <f t="shared" si="3"/>
        <v>BLW-MWEP1330</v>
      </c>
      <c r="I14" s="317">
        <v>110.39999999999999</v>
      </c>
      <c r="J14" s="154" t="str">
        <f t="shared" si="4"/>
        <v>WEO-MWEP1330</v>
      </c>
      <c r="K14" s="317" t="s">
        <v>532</v>
      </c>
      <c r="L14" s="154" t="str">
        <f t="shared" si="5"/>
        <v>GLG-MWEP1330</v>
      </c>
      <c r="M14" s="317" t="s">
        <v>532</v>
      </c>
      <c r="N14" s="154" t="str">
        <f t="shared" si="6"/>
        <v>NAO-MWEP1330</v>
      </c>
      <c r="O14" s="317" t="s">
        <v>532</v>
      </c>
      <c r="P14" s="139" t="str">
        <f t="shared" si="7"/>
        <v>WHO-MWEP1330</v>
      </c>
      <c r="Q14" s="317" t="s">
        <v>532</v>
      </c>
      <c r="R14" s="154" t="str">
        <f t="shared" si="8"/>
        <v>MAW-MWEP1330</v>
      </c>
      <c r="S14" s="317" t="s">
        <v>532</v>
      </c>
      <c r="T14" s="154" t="str">
        <f t="shared" si="9"/>
        <v>MAG-MWEP1330</v>
      </c>
      <c r="U14" s="317" t="s">
        <v>532</v>
      </c>
      <c r="V14" s="154" t="str">
        <f t="shared" si="10"/>
        <v>MAB-MWEP1330</v>
      </c>
      <c r="W14" s="317" t="s">
        <v>532</v>
      </c>
      <c r="X14" s="146" t="str">
        <f t="shared" si="11"/>
        <v>GLB-MWEP1330</v>
      </c>
      <c r="Y14" s="162"/>
      <c r="Z14" s="162"/>
    </row>
    <row r="15" ht="14.25" customHeight="1">
      <c r="A15" s="139" t="s">
        <v>971</v>
      </c>
      <c r="B15" s="316" t="s">
        <v>972</v>
      </c>
      <c r="C15" s="317" t="s">
        <v>532</v>
      </c>
      <c r="D15" s="154" t="str">
        <f t="shared" si="1"/>
        <v>GLW-MWEP1336</v>
      </c>
      <c r="E15" s="317">
        <v>132.48</v>
      </c>
      <c r="F15" s="154" t="str">
        <f t="shared" si="2"/>
        <v>SLO-MWEP1336</v>
      </c>
      <c r="G15" s="317" t="s">
        <v>532</v>
      </c>
      <c r="H15" s="154" t="str">
        <f t="shared" si="3"/>
        <v>BLW-MWEP1336</v>
      </c>
      <c r="I15" s="317">
        <v>132.48</v>
      </c>
      <c r="J15" s="154" t="str">
        <f t="shared" si="4"/>
        <v>WEO-MWEP1336</v>
      </c>
      <c r="K15" s="317" t="s">
        <v>532</v>
      </c>
      <c r="L15" s="154" t="str">
        <f t="shared" si="5"/>
        <v>GLG-MWEP1336</v>
      </c>
      <c r="M15" s="317" t="s">
        <v>532</v>
      </c>
      <c r="N15" s="154" t="str">
        <f t="shared" si="6"/>
        <v>NAO-MWEP1336</v>
      </c>
      <c r="O15" s="317" t="s">
        <v>532</v>
      </c>
      <c r="P15" s="139" t="str">
        <f t="shared" si="7"/>
        <v>WHO-MWEP1336</v>
      </c>
      <c r="Q15" s="317" t="s">
        <v>532</v>
      </c>
      <c r="R15" s="154" t="str">
        <f t="shared" si="8"/>
        <v>MAW-MWEP1336</v>
      </c>
      <c r="S15" s="317" t="s">
        <v>532</v>
      </c>
      <c r="T15" s="154" t="str">
        <f t="shared" si="9"/>
        <v>MAG-MWEP1336</v>
      </c>
      <c r="U15" s="317" t="s">
        <v>532</v>
      </c>
      <c r="V15" s="154" t="str">
        <f t="shared" si="10"/>
        <v>MAB-MWEP1336</v>
      </c>
      <c r="W15" s="317" t="s">
        <v>532</v>
      </c>
      <c r="X15" s="146" t="str">
        <f t="shared" si="11"/>
        <v>GLB-MWEP1336</v>
      </c>
      <c r="Y15" s="162"/>
      <c r="Z15" s="162"/>
    </row>
    <row r="16" ht="14.25" customHeight="1">
      <c r="A16" s="139" t="s">
        <v>973</v>
      </c>
      <c r="B16" s="316" t="s">
        <v>974</v>
      </c>
      <c r="C16" s="317" t="s">
        <v>532</v>
      </c>
      <c r="D16" s="154" t="str">
        <f t="shared" si="1"/>
        <v>GLW-MWEP1342</v>
      </c>
      <c r="E16" s="317">
        <v>154.56</v>
      </c>
      <c r="F16" s="154" t="str">
        <f t="shared" si="2"/>
        <v>SLO-MWEP1342</v>
      </c>
      <c r="G16" s="317" t="s">
        <v>532</v>
      </c>
      <c r="H16" s="154" t="str">
        <f t="shared" si="3"/>
        <v>BLW-MWEP1342</v>
      </c>
      <c r="I16" s="317">
        <v>154.56</v>
      </c>
      <c r="J16" s="154" t="str">
        <f t="shared" si="4"/>
        <v>WEO-MWEP1342</v>
      </c>
      <c r="K16" s="317" t="s">
        <v>532</v>
      </c>
      <c r="L16" s="154" t="str">
        <f t="shared" si="5"/>
        <v>GLG-MWEP1342</v>
      </c>
      <c r="M16" s="317" t="s">
        <v>532</v>
      </c>
      <c r="N16" s="154" t="str">
        <f t="shared" si="6"/>
        <v>NAO-MWEP1342</v>
      </c>
      <c r="O16" s="317" t="s">
        <v>532</v>
      </c>
      <c r="P16" s="139" t="str">
        <f t="shared" si="7"/>
        <v>WHO-MWEP1342</v>
      </c>
      <c r="Q16" s="317" t="s">
        <v>532</v>
      </c>
      <c r="R16" s="154" t="str">
        <f t="shared" si="8"/>
        <v>MAW-MWEP1342</v>
      </c>
      <c r="S16" s="317" t="s">
        <v>532</v>
      </c>
      <c r="T16" s="154" t="str">
        <f t="shared" si="9"/>
        <v>MAG-MWEP1342</v>
      </c>
      <c r="U16" s="317" t="s">
        <v>532</v>
      </c>
      <c r="V16" s="154" t="str">
        <f t="shared" si="10"/>
        <v>MAB-MWEP1342</v>
      </c>
      <c r="W16" s="317" t="s">
        <v>532</v>
      </c>
      <c r="X16" s="146" t="str">
        <f t="shared" si="11"/>
        <v>GLB-MWEP1342</v>
      </c>
      <c r="Y16" s="162"/>
      <c r="Z16" s="162"/>
    </row>
    <row r="17" ht="14.25" customHeight="1">
      <c r="A17" s="139" t="s">
        <v>975</v>
      </c>
      <c r="B17" s="316" t="s">
        <v>976</v>
      </c>
      <c r="C17" s="317">
        <v>250.93</v>
      </c>
      <c r="D17" s="154" t="str">
        <f t="shared" si="1"/>
        <v>GLW-VEP21</v>
      </c>
      <c r="E17" s="317">
        <v>144.785</v>
      </c>
      <c r="F17" s="154" t="str">
        <f t="shared" si="2"/>
        <v>SLO-VEP21</v>
      </c>
      <c r="G17" s="317">
        <v>171.35</v>
      </c>
      <c r="H17" s="154" t="str">
        <f t="shared" si="3"/>
        <v>BLW-VEP21</v>
      </c>
      <c r="I17" s="317">
        <v>144.785</v>
      </c>
      <c r="J17" s="154" t="str">
        <f t="shared" si="4"/>
        <v>WEO-VEP21</v>
      </c>
      <c r="K17" s="317">
        <v>250.93</v>
      </c>
      <c r="L17" s="154" t="str">
        <f t="shared" si="5"/>
        <v>GLG-VEP21</v>
      </c>
      <c r="M17" s="317">
        <v>125.005</v>
      </c>
      <c r="N17" s="154" t="str">
        <f t="shared" si="6"/>
        <v>NAO-VEP21</v>
      </c>
      <c r="O17" s="317">
        <v>125.005</v>
      </c>
      <c r="P17" s="139" t="str">
        <f t="shared" si="7"/>
        <v>WHO-VEP21</v>
      </c>
      <c r="Q17" s="317">
        <v>250.93</v>
      </c>
      <c r="R17" s="154" t="str">
        <f t="shared" si="8"/>
        <v>MAW-VEP21</v>
      </c>
      <c r="S17" s="317">
        <v>250.93</v>
      </c>
      <c r="T17" s="154" t="str">
        <f t="shared" si="9"/>
        <v>MAG-VEP21</v>
      </c>
      <c r="U17" s="317">
        <v>250.93</v>
      </c>
      <c r="V17" s="154" t="str">
        <f t="shared" si="10"/>
        <v>MAB-VEP21</v>
      </c>
      <c r="W17" s="317">
        <v>250.93</v>
      </c>
      <c r="X17" s="146" t="str">
        <f t="shared" si="11"/>
        <v>GLB-VEP21</v>
      </c>
      <c r="Y17" s="162"/>
      <c r="Z17" s="162"/>
    </row>
    <row r="18" ht="14.25" customHeight="1">
      <c r="A18" s="139" t="s">
        <v>977</v>
      </c>
      <c r="B18" s="316" t="s">
        <v>978</v>
      </c>
      <c r="C18" s="317">
        <v>285.55</v>
      </c>
      <c r="D18" s="154" t="str">
        <f t="shared" si="1"/>
        <v>GLW-BEP24</v>
      </c>
      <c r="E18" s="317">
        <v>142.255</v>
      </c>
      <c r="F18" s="154" t="str">
        <f t="shared" si="2"/>
        <v>SLO-BEP24</v>
      </c>
      <c r="G18" s="317">
        <v>194.92499999999998</v>
      </c>
      <c r="H18" s="154" t="str">
        <f t="shared" si="3"/>
        <v>BLW-BEP24</v>
      </c>
      <c r="I18" s="317">
        <v>142.255</v>
      </c>
      <c r="J18" s="154" t="str">
        <f t="shared" si="4"/>
        <v>WEO-BEP24</v>
      </c>
      <c r="K18" s="317">
        <v>285.55</v>
      </c>
      <c r="L18" s="154" t="str">
        <f t="shared" si="5"/>
        <v>GLG-BEP24</v>
      </c>
      <c r="M18" s="317">
        <v>142.255</v>
      </c>
      <c r="N18" s="154" t="str">
        <f t="shared" si="6"/>
        <v>NAO-BEP24</v>
      </c>
      <c r="O18" s="317">
        <v>142.255</v>
      </c>
      <c r="P18" s="139" t="str">
        <f t="shared" si="7"/>
        <v>WHO-BEP24</v>
      </c>
      <c r="Q18" s="317">
        <v>285.55</v>
      </c>
      <c r="R18" s="154" t="str">
        <f t="shared" si="8"/>
        <v>MAW-BEP24</v>
      </c>
      <c r="S18" s="317">
        <v>285.55</v>
      </c>
      <c r="T18" s="154" t="str">
        <f t="shared" si="9"/>
        <v>MAG-BEP24</v>
      </c>
      <c r="U18" s="317">
        <v>285.55</v>
      </c>
      <c r="V18" s="154" t="str">
        <f t="shared" si="10"/>
        <v>MAB-BEP24</v>
      </c>
      <c r="W18" s="317">
        <v>285.55</v>
      </c>
      <c r="X18" s="146" t="str">
        <f t="shared" si="11"/>
        <v>GLB-BEP24</v>
      </c>
      <c r="Y18" s="162"/>
      <c r="Z18" s="162"/>
    </row>
    <row r="19" ht="14.25" customHeight="1">
      <c r="A19" s="139" t="s">
        <v>979</v>
      </c>
      <c r="B19" s="316" t="s">
        <v>980</v>
      </c>
      <c r="C19" s="317">
        <v>297.16</v>
      </c>
      <c r="D19" s="154" t="str">
        <f t="shared" si="1"/>
        <v>GLW-BEP26</v>
      </c>
      <c r="E19" s="317">
        <v>148.005</v>
      </c>
      <c r="F19" s="154" t="str">
        <f t="shared" si="2"/>
        <v>SLO-BEP26</v>
      </c>
      <c r="G19" s="317">
        <v>202.86</v>
      </c>
      <c r="H19" s="154" t="str">
        <f t="shared" si="3"/>
        <v>BLW-BEP26</v>
      </c>
      <c r="I19" s="317">
        <v>148.005</v>
      </c>
      <c r="J19" s="154" t="str">
        <f t="shared" si="4"/>
        <v>WEO-BEP26</v>
      </c>
      <c r="K19" s="317">
        <v>297.16</v>
      </c>
      <c r="L19" s="154" t="str">
        <f t="shared" si="5"/>
        <v>GLG-BEP26</v>
      </c>
      <c r="M19" s="317">
        <v>148.005</v>
      </c>
      <c r="N19" s="154" t="str">
        <f t="shared" si="6"/>
        <v>NAO-BEP26</v>
      </c>
      <c r="O19" s="317">
        <v>148.005</v>
      </c>
      <c r="P19" s="139" t="str">
        <f t="shared" si="7"/>
        <v>WHO-BEP26</v>
      </c>
      <c r="Q19" s="317">
        <v>297.16</v>
      </c>
      <c r="R19" s="154" t="str">
        <f t="shared" si="8"/>
        <v>MAW-BEP26</v>
      </c>
      <c r="S19" s="317">
        <v>297.16</v>
      </c>
      <c r="T19" s="154" t="str">
        <f t="shared" si="9"/>
        <v>MAG-BEP26</v>
      </c>
      <c r="U19" s="317">
        <v>297.16</v>
      </c>
      <c r="V19" s="154" t="str">
        <f t="shared" si="10"/>
        <v>MAB-BEP26</v>
      </c>
      <c r="W19" s="317">
        <v>297.16</v>
      </c>
      <c r="X19" s="146" t="str">
        <f t="shared" si="11"/>
        <v>GLB-BEP26</v>
      </c>
      <c r="Y19" s="162"/>
      <c r="Z19" s="162"/>
    </row>
    <row r="20" ht="14.25" customHeight="1">
      <c r="A20" s="139" t="s">
        <v>981</v>
      </c>
      <c r="B20" s="316" t="s">
        <v>982</v>
      </c>
      <c r="C20" s="317" t="s">
        <v>532</v>
      </c>
      <c r="D20" s="154" t="str">
        <f t="shared" si="1"/>
        <v>GLW-MBEP21-D</v>
      </c>
      <c r="E20" s="317">
        <v>202.17</v>
      </c>
      <c r="F20" s="154" t="str">
        <f t="shared" si="2"/>
        <v>SLO-MBEP21-D</v>
      </c>
      <c r="G20" s="317" t="s">
        <v>532</v>
      </c>
      <c r="H20" s="154" t="str">
        <f t="shared" si="3"/>
        <v>BLW-MBEP21-D</v>
      </c>
      <c r="I20" s="317">
        <v>202.17</v>
      </c>
      <c r="J20" s="154" t="str">
        <f t="shared" si="4"/>
        <v>WEO-MBEP21-D</v>
      </c>
      <c r="K20" s="317" t="s">
        <v>532</v>
      </c>
      <c r="L20" s="154" t="str">
        <f t="shared" si="5"/>
        <v>GLG-MBEP21-D</v>
      </c>
      <c r="M20" s="317" t="s">
        <v>532</v>
      </c>
      <c r="N20" s="154" t="str">
        <f t="shared" si="6"/>
        <v>NAO-MBEP21-D</v>
      </c>
      <c r="O20" s="317" t="s">
        <v>532</v>
      </c>
      <c r="P20" s="139" t="str">
        <f t="shared" si="7"/>
        <v>WHO-MBEP21-D</v>
      </c>
      <c r="Q20" s="317" t="s">
        <v>532</v>
      </c>
      <c r="R20" s="154" t="str">
        <f t="shared" si="8"/>
        <v>MAW-MBEP21-D</v>
      </c>
      <c r="S20" s="317" t="s">
        <v>532</v>
      </c>
      <c r="T20" s="154" t="str">
        <f t="shared" si="9"/>
        <v>MAG-MBEP21-D</v>
      </c>
      <c r="U20" s="317" t="s">
        <v>532</v>
      </c>
      <c r="V20" s="154" t="str">
        <f t="shared" si="10"/>
        <v>MAB-MBEP21-D</v>
      </c>
      <c r="W20" s="317" t="s">
        <v>532</v>
      </c>
      <c r="X20" s="146" t="str">
        <f t="shared" si="11"/>
        <v>GLB-MBEP21-D</v>
      </c>
      <c r="Y20" s="162"/>
      <c r="Z20" s="162"/>
    </row>
    <row r="21" ht="14.25" customHeight="1">
      <c r="A21" s="139" t="s">
        <v>983</v>
      </c>
      <c r="B21" s="316" t="s">
        <v>984</v>
      </c>
      <c r="C21" s="317" t="s">
        <v>532</v>
      </c>
      <c r="D21" s="154" t="str">
        <f t="shared" si="1"/>
        <v>GLW-MBEP24-D</v>
      </c>
      <c r="E21" s="317">
        <v>231.035</v>
      </c>
      <c r="F21" s="154" t="str">
        <f t="shared" si="2"/>
        <v>SLO-MBEP24-D</v>
      </c>
      <c r="G21" s="317" t="s">
        <v>532</v>
      </c>
      <c r="H21" s="154" t="str">
        <f t="shared" si="3"/>
        <v>BLW-MBEP24-D</v>
      </c>
      <c r="I21" s="317">
        <v>231.035</v>
      </c>
      <c r="J21" s="154" t="str">
        <f t="shared" si="4"/>
        <v>WEO-MBEP24-D</v>
      </c>
      <c r="K21" s="317" t="s">
        <v>532</v>
      </c>
      <c r="L21" s="154" t="str">
        <f t="shared" si="5"/>
        <v>GLG-MBEP24-D</v>
      </c>
      <c r="M21" s="317" t="s">
        <v>532</v>
      </c>
      <c r="N21" s="154" t="str">
        <f t="shared" si="6"/>
        <v>NAO-MBEP24-D</v>
      </c>
      <c r="O21" s="317" t="s">
        <v>532</v>
      </c>
      <c r="P21" s="139" t="str">
        <f t="shared" si="7"/>
        <v>WHO-MBEP24-D</v>
      </c>
      <c r="Q21" s="317" t="s">
        <v>532</v>
      </c>
      <c r="R21" s="154" t="str">
        <f t="shared" si="8"/>
        <v>MAW-MBEP24-D</v>
      </c>
      <c r="S21" s="317" t="s">
        <v>532</v>
      </c>
      <c r="T21" s="154" t="str">
        <f t="shared" si="9"/>
        <v>MAG-MBEP24-D</v>
      </c>
      <c r="U21" s="317" t="s">
        <v>532</v>
      </c>
      <c r="V21" s="154" t="str">
        <f t="shared" si="10"/>
        <v>MAB-MBEP24-D</v>
      </c>
      <c r="W21" s="317" t="s">
        <v>532</v>
      </c>
      <c r="X21" s="146" t="str">
        <f t="shared" si="11"/>
        <v>GLB-MBEP24-D</v>
      </c>
      <c r="Y21" s="162"/>
      <c r="Z21" s="162"/>
    </row>
    <row r="22" ht="14.25" customHeight="1">
      <c r="A22" s="139" t="s">
        <v>985</v>
      </c>
      <c r="B22" s="316" t="s">
        <v>986</v>
      </c>
      <c r="C22" s="317" t="s">
        <v>532</v>
      </c>
      <c r="D22" s="154" t="str">
        <f t="shared" si="1"/>
        <v>GLW-MBEP26-D</v>
      </c>
      <c r="E22" s="317">
        <v>250.24</v>
      </c>
      <c r="F22" s="154" t="str">
        <f t="shared" si="2"/>
        <v>SLO-MBEP26-D</v>
      </c>
      <c r="G22" s="317" t="s">
        <v>532</v>
      </c>
      <c r="H22" s="154" t="str">
        <f t="shared" si="3"/>
        <v>BLW-MBEP26-D</v>
      </c>
      <c r="I22" s="317">
        <v>250.24</v>
      </c>
      <c r="J22" s="154" t="str">
        <f t="shared" si="4"/>
        <v>WEO-MBEP26-D</v>
      </c>
      <c r="K22" s="317" t="s">
        <v>532</v>
      </c>
      <c r="L22" s="154" t="str">
        <f t="shared" si="5"/>
        <v>GLG-MBEP26-D</v>
      </c>
      <c r="M22" s="317" t="s">
        <v>532</v>
      </c>
      <c r="N22" s="154" t="str">
        <f t="shared" si="6"/>
        <v>NAO-MBEP26-D</v>
      </c>
      <c r="O22" s="317" t="s">
        <v>532</v>
      </c>
      <c r="P22" s="139" t="str">
        <f t="shared" si="7"/>
        <v>WHO-MBEP26-D</v>
      </c>
      <c r="Q22" s="317" t="s">
        <v>532</v>
      </c>
      <c r="R22" s="154" t="str">
        <f t="shared" si="8"/>
        <v>MAW-MBEP26-D</v>
      </c>
      <c r="S22" s="317" t="s">
        <v>532</v>
      </c>
      <c r="T22" s="154" t="str">
        <f t="shared" si="9"/>
        <v>MAG-MBEP26-D</v>
      </c>
      <c r="U22" s="317" t="s">
        <v>532</v>
      </c>
      <c r="V22" s="154" t="str">
        <f t="shared" si="10"/>
        <v>MAB-MBEP26-D</v>
      </c>
      <c r="W22" s="317" t="s">
        <v>532</v>
      </c>
      <c r="X22" s="146" t="str">
        <f t="shared" si="11"/>
        <v>GLB-MBEP26-D</v>
      </c>
      <c r="Y22" s="162"/>
      <c r="Z22" s="162"/>
    </row>
    <row r="23" ht="14.25" customHeight="1">
      <c r="A23" s="149" t="s">
        <v>987</v>
      </c>
      <c r="B23" s="316"/>
      <c r="C23" s="317"/>
      <c r="D23" s="154"/>
      <c r="E23" s="317"/>
      <c r="F23" s="154"/>
      <c r="G23" s="317"/>
      <c r="H23" s="154"/>
      <c r="I23" s="317"/>
      <c r="J23" s="154"/>
      <c r="K23" s="317"/>
      <c r="L23" s="154"/>
      <c r="M23" s="317"/>
      <c r="N23" s="154"/>
      <c r="O23" s="317"/>
      <c r="P23" s="139"/>
      <c r="Q23" s="317"/>
      <c r="R23" s="154"/>
      <c r="S23" s="317"/>
      <c r="T23" s="154"/>
      <c r="U23" s="317"/>
      <c r="V23" s="154"/>
      <c r="W23" s="317"/>
      <c r="X23" s="146"/>
      <c r="Y23" s="162"/>
      <c r="Z23" s="162"/>
    </row>
    <row r="24" ht="14.25" customHeight="1">
      <c r="A24" s="139" t="s">
        <v>988</v>
      </c>
      <c r="B24" s="318" t="s">
        <v>539</v>
      </c>
      <c r="C24" s="319">
        <v>90.97</v>
      </c>
      <c r="D24" s="138" t="str">
        <f t="shared" ref="D24:D26" si="12">CONCATENATE("GLW-",B24,)</f>
        <v>GLW-TK8</v>
      </c>
      <c r="E24" s="319">
        <v>45.31</v>
      </c>
      <c r="F24" s="138" t="str">
        <f t="shared" ref="F24:F26" si="13">CONCATENATE("SLO-",B24,)</f>
        <v>SLO-TK8</v>
      </c>
      <c r="G24" s="319">
        <v>62.1</v>
      </c>
      <c r="H24" s="138" t="str">
        <f t="shared" ref="H24:H26" si="14">CONCATENATE("BLW-",B24,)</f>
        <v>BLW-TK8</v>
      </c>
      <c r="I24" s="319">
        <v>45.31</v>
      </c>
      <c r="J24" s="138" t="str">
        <f t="shared" ref="J24:J26" si="15">CONCATENATE("WEO-",B24)</f>
        <v>WEO-TK8</v>
      </c>
      <c r="K24" s="319">
        <v>90.97</v>
      </c>
      <c r="L24" s="138" t="str">
        <f t="shared" ref="L24:L26" si="16">CONCATENATE("GLG-",B24,)</f>
        <v>GLG-TK8</v>
      </c>
      <c r="M24" s="319">
        <v>45.31</v>
      </c>
      <c r="N24" s="138" t="str">
        <f t="shared" ref="N24:N26" si="17">CONCATENATE("NAO-",B24,)</f>
        <v>NAO-TK8</v>
      </c>
      <c r="O24" s="319">
        <v>45.31</v>
      </c>
      <c r="P24" s="158" t="str">
        <f t="shared" ref="P24:P26" si="18">CONCATENATE("WHO-",B24,)</f>
        <v>WHO-TK8</v>
      </c>
      <c r="Q24" s="319">
        <v>90.97</v>
      </c>
      <c r="R24" s="138" t="str">
        <f t="shared" ref="R24:R26" si="19">CONCATENATE("MAW-",B24,)</f>
        <v>MAW-TK8</v>
      </c>
      <c r="S24" s="319">
        <v>90.97</v>
      </c>
      <c r="T24" s="138" t="str">
        <f t="shared" ref="T24:T26" si="20">CONCATENATE("MAG-",B24,)</f>
        <v>MAG-TK8</v>
      </c>
      <c r="U24" s="319">
        <v>90.97</v>
      </c>
      <c r="V24" s="138" t="str">
        <f t="shared" ref="V24:V26" si="21">CONCATENATE("MAB-",B24,)</f>
        <v>MAB-TK8</v>
      </c>
      <c r="W24" s="319">
        <v>90.97</v>
      </c>
      <c r="X24" s="146" t="str">
        <f t="shared" ref="X24:X26" si="22">CONCATENATE("GLB-",B24,)</f>
        <v>GLB-TK8</v>
      </c>
      <c r="Y24" s="162"/>
      <c r="Z24" s="162"/>
    </row>
    <row r="25" ht="14.25" customHeight="1">
      <c r="A25" s="139" t="s">
        <v>989</v>
      </c>
      <c r="B25" s="316" t="s">
        <v>524</v>
      </c>
      <c r="C25" s="317">
        <v>57.62</v>
      </c>
      <c r="D25" s="154" t="str">
        <f t="shared" si="12"/>
        <v>GLW-OCM8</v>
      </c>
      <c r="E25" s="317">
        <v>57.614999999999995</v>
      </c>
      <c r="F25" s="154" t="str">
        <f t="shared" si="13"/>
        <v>SLO-OCM8</v>
      </c>
      <c r="G25" s="317">
        <v>57.614999999999995</v>
      </c>
      <c r="H25" s="154" t="str">
        <f t="shared" si="14"/>
        <v>BLW-OCM8</v>
      </c>
      <c r="I25" s="317">
        <v>57.614999999999995</v>
      </c>
      <c r="J25" s="154" t="str">
        <f t="shared" si="15"/>
        <v>WEO-OCM8</v>
      </c>
      <c r="K25" s="317">
        <v>57.62</v>
      </c>
      <c r="L25" s="154" t="str">
        <f t="shared" si="16"/>
        <v>GLG-OCM8</v>
      </c>
      <c r="M25" s="317">
        <v>57.614999999999995</v>
      </c>
      <c r="N25" s="154" t="str">
        <f t="shared" si="17"/>
        <v>NAO-OCM8</v>
      </c>
      <c r="O25" s="317">
        <v>57.614999999999995</v>
      </c>
      <c r="P25" s="139" t="str">
        <f t="shared" si="18"/>
        <v>WHO-OCM8</v>
      </c>
      <c r="Q25" s="317">
        <v>57.62</v>
      </c>
      <c r="R25" s="154" t="str">
        <f t="shared" si="19"/>
        <v>MAW-OCM8</v>
      </c>
      <c r="S25" s="317">
        <v>57.62</v>
      </c>
      <c r="T25" s="154" t="str">
        <f t="shared" si="20"/>
        <v>MAG-OCM8</v>
      </c>
      <c r="U25" s="317">
        <v>57.62</v>
      </c>
      <c r="V25" s="154" t="str">
        <f t="shared" si="21"/>
        <v>MAB-OCM8</v>
      </c>
      <c r="W25" s="317">
        <v>57.62</v>
      </c>
      <c r="X25" s="146" t="str">
        <f t="shared" si="22"/>
        <v>GLB-OCM8</v>
      </c>
      <c r="Y25" s="162"/>
      <c r="Z25" s="162"/>
    </row>
    <row r="26" ht="14.25" customHeight="1">
      <c r="A26" s="139" t="s">
        <v>990</v>
      </c>
      <c r="B26" s="316" t="s">
        <v>518</v>
      </c>
      <c r="C26" s="317">
        <v>44.85</v>
      </c>
      <c r="D26" s="154" t="str">
        <f t="shared" si="12"/>
        <v>GLW-SM8</v>
      </c>
      <c r="E26" s="317">
        <v>44.85</v>
      </c>
      <c r="F26" s="154" t="str">
        <f t="shared" si="13"/>
        <v>SLO-SM8</v>
      </c>
      <c r="G26" s="317">
        <v>44.85</v>
      </c>
      <c r="H26" s="154" t="str">
        <f t="shared" si="14"/>
        <v>BLW-SM8</v>
      </c>
      <c r="I26" s="317">
        <v>44.85</v>
      </c>
      <c r="J26" s="154" t="str">
        <f t="shared" si="15"/>
        <v>WEO-SM8</v>
      </c>
      <c r="K26" s="317">
        <v>44.85</v>
      </c>
      <c r="L26" s="154" t="str">
        <f t="shared" si="16"/>
        <v>GLG-SM8</v>
      </c>
      <c r="M26" s="317">
        <v>44.85</v>
      </c>
      <c r="N26" s="154" t="str">
        <f t="shared" si="17"/>
        <v>NAO-SM8</v>
      </c>
      <c r="O26" s="317">
        <v>44.85</v>
      </c>
      <c r="P26" s="139" t="str">
        <f t="shared" si="18"/>
        <v>WHO-SM8</v>
      </c>
      <c r="Q26" s="317">
        <v>44.85</v>
      </c>
      <c r="R26" s="154" t="str">
        <f t="shared" si="19"/>
        <v>MAW-SM8</v>
      </c>
      <c r="S26" s="317">
        <v>44.85</v>
      </c>
      <c r="T26" s="154" t="str">
        <f t="shared" si="20"/>
        <v>MAG-SM8</v>
      </c>
      <c r="U26" s="317">
        <v>44.85</v>
      </c>
      <c r="V26" s="154" t="str">
        <f t="shared" si="21"/>
        <v>MAB-SM8</v>
      </c>
      <c r="W26" s="317">
        <v>44.85</v>
      </c>
      <c r="X26" s="146" t="str">
        <f t="shared" si="22"/>
        <v>GLB-SM8</v>
      </c>
      <c r="Y26" s="162"/>
      <c r="Z26" s="162"/>
    </row>
    <row r="27" ht="14.25" customHeight="1">
      <c r="A27" s="149" t="s">
        <v>991</v>
      </c>
      <c r="B27" s="316"/>
      <c r="C27" s="317"/>
      <c r="D27" s="154"/>
      <c r="E27" s="317"/>
      <c r="F27" s="154"/>
      <c r="G27" s="317"/>
      <c r="H27" s="154"/>
      <c r="I27" s="317"/>
      <c r="J27" s="154"/>
      <c r="K27" s="317"/>
      <c r="L27" s="154"/>
      <c r="M27" s="317"/>
      <c r="N27" s="154"/>
      <c r="O27" s="317"/>
      <c r="P27" s="139"/>
      <c r="Q27" s="317"/>
      <c r="R27" s="154"/>
      <c r="S27" s="317"/>
      <c r="T27" s="154"/>
      <c r="U27" s="317"/>
      <c r="V27" s="154"/>
      <c r="W27" s="317"/>
      <c r="X27" s="146"/>
      <c r="Y27" s="162"/>
      <c r="Z27" s="162"/>
    </row>
    <row r="28" ht="14.25" customHeight="1">
      <c r="A28" s="139" t="s">
        <v>992</v>
      </c>
      <c r="B28" s="316" t="s">
        <v>495</v>
      </c>
      <c r="C28" s="320">
        <v>39.1</v>
      </c>
      <c r="D28" s="154" t="str">
        <f t="shared" ref="D28:D35" si="23">CONCATENATE("GLW-",B28,)</f>
        <v>GLW-WF330</v>
      </c>
      <c r="E28" s="320">
        <v>24.034999999999997</v>
      </c>
      <c r="F28" s="154" t="str">
        <f t="shared" ref="F28:F35" si="24">CONCATENATE("SLO-",B28,)</f>
        <v>SLO-WF330</v>
      </c>
      <c r="G28" s="320">
        <v>29.555</v>
      </c>
      <c r="H28" s="154" t="str">
        <f t="shared" ref="H28:H35" si="25">CONCATENATE("BLW-",B28,)</f>
        <v>BLW-WF330</v>
      </c>
      <c r="I28" s="320">
        <v>24.034999999999997</v>
      </c>
      <c r="J28" s="154" t="str">
        <f t="shared" ref="J28:J35" si="26">CONCATENATE("WEO-",B28)</f>
        <v>WEO-WF330</v>
      </c>
      <c r="K28" s="320">
        <v>39.1</v>
      </c>
      <c r="L28" s="154" t="str">
        <f t="shared" ref="L28:L35" si="27">CONCATENATE("GLG-",B28,)</f>
        <v>GLG-WF330</v>
      </c>
      <c r="M28" s="320">
        <v>24.034999999999997</v>
      </c>
      <c r="N28" s="154" t="str">
        <f t="shared" ref="N28:N35" si="28">CONCATENATE("NAO-",B28,)</f>
        <v>NAO-WF330</v>
      </c>
      <c r="O28" s="320">
        <v>24.034999999999997</v>
      </c>
      <c r="P28" s="139" t="str">
        <f t="shared" ref="P28:P35" si="29">CONCATENATE("WHO-",B28,)</f>
        <v>WHO-WF330</v>
      </c>
      <c r="Q28" s="320">
        <v>39.1</v>
      </c>
      <c r="R28" s="154" t="str">
        <f t="shared" ref="R28:R35" si="30">CONCATENATE("MAW-",B28,)</f>
        <v>MAW-WF330</v>
      </c>
      <c r="S28" s="320">
        <v>39.1</v>
      </c>
      <c r="T28" s="154" t="str">
        <f t="shared" ref="T28:T35" si="31">CONCATENATE("MAG-",B28,)</f>
        <v>MAG-WF330</v>
      </c>
      <c r="U28" s="320">
        <v>39.1</v>
      </c>
      <c r="V28" s="154" t="str">
        <f t="shared" ref="V28:V35" si="32">CONCATENATE("MAB-",B28,)</f>
        <v>MAB-WF330</v>
      </c>
      <c r="W28" s="320">
        <v>39.1</v>
      </c>
      <c r="X28" s="146" t="str">
        <f t="shared" ref="X28:X35" si="33">CONCATENATE("GLB-",B28,)</f>
        <v>GLB-WF330</v>
      </c>
      <c r="Y28" s="162"/>
      <c r="Z28" s="162"/>
    </row>
    <row r="29" ht="14.25" customHeight="1">
      <c r="A29" s="139" t="s">
        <v>993</v>
      </c>
      <c r="B29" s="316" t="s">
        <v>497</v>
      </c>
      <c r="C29" s="320">
        <v>46.92</v>
      </c>
      <c r="D29" s="154" t="str">
        <f t="shared" si="23"/>
        <v>GLW-WF336</v>
      </c>
      <c r="E29" s="320">
        <v>28.865</v>
      </c>
      <c r="F29" s="154" t="str">
        <f t="shared" si="24"/>
        <v>SLO-WF336</v>
      </c>
      <c r="G29" s="320">
        <v>35.535</v>
      </c>
      <c r="H29" s="154" t="str">
        <f t="shared" si="25"/>
        <v>BLW-WF336</v>
      </c>
      <c r="I29" s="320">
        <v>28.865</v>
      </c>
      <c r="J29" s="154" t="str">
        <f t="shared" si="26"/>
        <v>WEO-WF336</v>
      </c>
      <c r="K29" s="320">
        <v>46.92</v>
      </c>
      <c r="L29" s="154" t="str">
        <f t="shared" si="27"/>
        <v>GLG-WF336</v>
      </c>
      <c r="M29" s="320">
        <v>28.865</v>
      </c>
      <c r="N29" s="154" t="str">
        <f t="shared" si="28"/>
        <v>NAO-WF336</v>
      </c>
      <c r="O29" s="320">
        <v>28.865</v>
      </c>
      <c r="P29" s="139" t="str">
        <f t="shared" si="29"/>
        <v>WHO-WF336</v>
      </c>
      <c r="Q29" s="320">
        <v>46.92</v>
      </c>
      <c r="R29" s="154" t="str">
        <f t="shared" si="30"/>
        <v>MAW-WF336</v>
      </c>
      <c r="S29" s="320">
        <v>46.92</v>
      </c>
      <c r="T29" s="154" t="str">
        <f t="shared" si="31"/>
        <v>MAG-WF336</v>
      </c>
      <c r="U29" s="320">
        <v>46.92</v>
      </c>
      <c r="V29" s="154" t="str">
        <f t="shared" si="32"/>
        <v>MAB-WF336</v>
      </c>
      <c r="W29" s="320">
        <v>46.92</v>
      </c>
      <c r="X29" s="146" t="str">
        <f t="shared" si="33"/>
        <v>GLB-WF336</v>
      </c>
      <c r="Y29" s="162"/>
      <c r="Z29" s="162"/>
    </row>
    <row r="30" ht="14.25" customHeight="1">
      <c r="A30" s="139" t="s">
        <v>994</v>
      </c>
      <c r="B30" s="316" t="s">
        <v>499</v>
      </c>
      <c r="C30" s="320">
        <v>54.74</v>
      </c>
      <c r="D30" s="154" t="str">
        <f t="shared" si="23"/>
        <v>GLW-WF342</v>
      </c>
      <c r="E30" s="320">
        <v>33.58</v>
      </c>
      <c r="F30" s="154" t="str">
        <f t="shared" si="24"/>
        <v>SLO-WF342</v>
      </c>
      <c r="G30" s="320">
        <v>41.4</v>
      </c>
      <c r="H30" s="154" t="str">
        <f t="shared" si="25"/>
        <v>BLW-WF342</v>
      </c>
      <c r="I30" s="320">
        <v>33.58</v>
      </c>
      <c r="J30" s="154" t="str">
        <f t="shared" si="26"/>
        <v>WEO-WF342</v>
      </c>
      <c r="K30" s="320">
        <v>54.74</v>
      </c>
      <c r="L30" s="154" t="str">
        <f t="shared" si="27"/>
        <v>GLG-WF342</v>
      </c>
      <c r="M30" s="320">
        <v>33.58</v>
      </c>
      <c r="N30" s="154" t="str">
        <f t="shared" si="28"/>
        <v>NAO-WF342</v>
      </c>
      <c r="O30" s="320">
        <v>33.58</v>
      </c>
      <c r="P30" s="139" t="str">
        <f t="shared" si="29"/>
        <v>WHO-WF342</v>
      </c>
      <c r="Q30" s="320">
        <v>54.74</v>
      </c>
      <c r="R30" s="154" t="str">
        <f t="shared" si="30"/>
        <v>MAW-WF342</v>
      </c>
      <c r="S30" s="320">
        <v>54.74</v>
      </c>
      <c r="T30" s="154" t="str">
        <f t="shared" si="31"/>
        <v>MAG-WF342</v>
      </c>
      <c r="U30" s="320">
        <v>54.74</v>
      </c>
      <c r="V30" s="154" t="str">
        <f t="shared" si="32"/>
        <v>MAB-WF342</v>
      </c>
      <c r="W30" s="320">
        <v>54.74</v>
      </c>
      <c r="X30" s="146" t="str">
        <f t="shared" si="33"/>
        <v>GLB-WF342</v>
      </c>
      <c r="Y30" s="162"/>
      <c r="Z30" s="162"/>
    </row>
    <row r="31" ht="14.25" customHeight="1">
      <c r="A31" s="139" t="s">
        <v>995</v>
      </c>
      <c r="B31" s="316" t="s">
        <v>503</v>
      </c>
      <c r="C31" s="320">
        <v>78.2</v>
      </c>
      <c r="D31" s="154" t="str">
        <f t="shared" si="23"/>
        <v>GLW-WF630</v>
      </c>
      <c r="E31" s="320">
        <v>48.06999999999999</v>
      </c>
      <c r="F31" s="154" t="str">
        <f t="shared" si="24"/>
        <v>SLO-WF630</v>
      </c>
      <c r="G31" s="320">
        <v>59.11</v>
      </c>
      <c r="H31" s="154" t="str">
        <f t="shared" si="25"/>
        <v>BLW-WF630</v>
      </c>
      <c r="I31" s="320">
        <v>48.06999999999999</v>
      </c>
      <c r="J31" s="154" t="str">
        <f t="shared" si="26"/>
        <v>WEO-WF630</v>
      </c>
      <c r="K31" s="320">
        <v>78.2</v>
      </c>
      <c r="L31" s="154" t="str">
        <f t="shared" si="27"/>
        <v>GLG-WF630</v>
      </c>
      <c r="M31" s="320">
        <v>48.06999999999999</v>
      </c>
      <c r="N31" s="154" t="str">
        <f t="shared" si="28"/>
        <v>NAO-WF630</v>
      </c>
      <c r="O31" s="320">
        <v>48.06999999999999</v>
      </c>
      <c r="P31" s="139" t="str">
        <f t="shared" si="29"/>
        <v>WHO-WF630</v>
      </c>
      <c r="Q31" s="320">
        <v>78.2</v>
      </c>
      <c r="R31" s="154" t="str">
        <f t="shared" si="30"/>
        <v>MAW-WF630</v>
      </c>
      <c r="S31" s="320">
        <v>78.2</v>
      </c>
      <c r="T31" s="154" t="str">
        <f t="shared" si="31"/>
        <v>MAG-WF630</v>
      </c>
      <c r="U31" s="320">
        <v>78.2</v>
      </c>
      <c r="V31" s="154" t="str">
        <f t="shared" si="32"/>
        <v>MAB-WF630</v>
      </c>
      <c r="W31" s="320">
        <v>78.2</v>
      </c>
      <c r="X31" s="146" t="str">
        <f t="shared" si="33"/>
        <v>GLB-WF630</v>
      </c>
      <c r="Y31" s="162"/>
      <c r="Z31" s="162"/>
    </row>
    <row r="32" ht="14.25" customHeight="1">
      <c r="A32" s="139" t="s">
        <v>996</v>
      </c>
      <c r="B32" s="316" t="s">
        <v>505</v>
      </c>
      <c r="C32" s="320">
        <v>93.96</v>
      </c>
      <c r="D32" s="154" t="str">
        <f t="shared" si="23"/>
        <v>GLW-WF636</v>
      </c>
      <c r="E32" s="320">
        <v>57.614999999999995</v>
      </c>
      <c r="F32" s="154" t="str">
        <f t="shared" si="24"/>
        <v>SLO-WF636</v>
      </c>
      <c r="G32" s="320">
        <v>70.955</v>
      </c>
      <c r="H32" s="154" t="str">
        <f t="shared" si="25"/>
        <v>BLW-WF636</v>
      </c>
      <c r="I32" s="320">
        <v>57.614999999999995</v>
      </c>
      <c r="J32" s="154" t="str">
        <f t="shared" si="26"/>
        <v>WEO-WF636</v>
      </c>
      <c r="K32" s="320">
        <v>93.96</v>
      </c>
      <c r="L32" s="154" t="str">
        <f t="shared" si="27"/>
        <v>GLG-WF636</v>
      </c>
      <c r="M32" s="320">
        <v>57.614999999999995</v>
      </c>
      <c r="N32" s="154" t="str">
        <f t="shared" si="28"/>
        <v>NAO-WF636</v>
      </c>
      <c r="O32" s="320">
        <v>57.614999999999995</v>
      </c>
      <c r="P32" s="139" t="str">
        <f t="shared" si="29"/>
        <v>WHO-WF636</v>
      </c>
      <c r="Q32" s="320">
        <v>93.96</v>
      </c>
      <c r="R32" s="154" t="str">
        <f t="shared" si="30"/>
        <v>MAW-WF636</v>
      </c>
      <c r="S32" s="320">
        <v>93.96</v>
      </c>
      <c r="T32" s="154" t="str">
        <f t="shared" si="31"/>
        <v>MAG-WF636</v>
      </c>
      <c r="U32" s="320">
        <v>93.96</v>
      </c>
      <c r="V32" s="154" t="str">
        <f t="shared" si="32"/>
        <v>MAB-WF636</v>
      </c>
      <c r="W32" s="320">
        <v>93.96</v>
      </c>
      <c r="X32" s="146" t="str">
        <f t="shared" si="33"/>
        <v>GLB-WF636</v>
      </c>
      <c r="Y32" s="162"/>
      <c r="Z32" s="162"/>
    </row>
    <row r="33" ht="14.25" customHeight="1">
      <c r="A33" s="139" t="s">
        <v>997</v>
      </c>
      <c r="B33" s="316" t="s">
        <v>507</v>
      </c>
      <c r="C33" s="320">
        <v>109.6</v>
      </c>
      <c r="D33" s="154" t="str">
        <f t="shared" si="23"/>
        <v>GLW-WF642</v>
      </c>
      <c r="E33" s="320">
        <v>67.27499999999999</v>
      </c>
      <c r="F33" s="154" t="str">
        <f t="shared" si="24"/>
        <v>SLO-WF642</v>
      </c>
      <c r="G33" s="320">
        <v>82.8</v>
      </c>
      <c r="H33" s="154" t="str">
        <f t="shared" si="25"/>
        <v>BLW-WF642</v>
      </c>
      <c r="I33" s="320">
        <v>67.27499999999999</v>
      </c>
      <c r="J33" s="154" t="str">
        <f t="shared" si="26"/>
        <v>WEO-WF642</v>
      </c>
      <c r="K33" s="320">
        <v>109.6</v>
      </c>
      <c r="L33" s="154" t="str">
        <f t="shared" si="27"/>
        <v>GLG-WF642</v>
      </c>
      <c r="M33" s="320">
        <v>67.27499999999999</v>
      </c>
      <c r="N33" s="154" t="str">
        <f t="shared" si="28"/>
        <v>NAO-WF642</v>
      </c>
      <c r="O33" s="320">
        <v>67.27499999999999</v>
      </c>
      <c r="P33" s="139" t="str">
        <f t="shared" si="29"/>
        <v>WHO-WF642</v>
      </c>
      <c r="Q33" s="320">
        <v>109.6</v>
      </c>
      <c r="R33" s="154" t="str">
        <f t="shared" si="30"/>
        <v>MAW-WF642</v>
      </c>
      <c r="S33" s="320">
        <v>109.6</v>
      </c>
      <c r="T33" s="154" t="str">
        <f t="shared" si="31"/>
        <v>MAG-WF642</v>
      </c>
      <c r="U33" s="320">
        <v>109.6</v>
      </c>
      <c r="V33" s="154" t="str">
        <f t="shared" si="32"/>
        <v>MAB-WF642</v>
      </c>
      <c r="W33" s="320">
        <v>109.6</v>
      </c>
      <c r="X33" s="146" t="str">
        <f t="shared" si="33"/>
        <v>GLB-WF642</v>
      </c>
      <c r="Y33" s="162"/>
      <c r="Z33" s="162"/>
    </row>
    <row r="34" ht="14.25" customHeight="1">
      <c r="A34" s="139" t="s">
        <v>998</v>
      </c>
      <c r="B34" s="316" t="s">
        <v>513</v>
      </c>
      <c r="C34" s="320">
        <v>125.24</v>
      </c>
      <c r="D34" s="154" t="str">
        <f t="shared" si="23"/>
        <v>GLW-TF396</v>
      </c>
      <c r="E34" s="320">
        <v>76.935</v>
      </c>
      <c r="F34" s="154" t="str">
        <f t="shared" si="24"/>
        <v>SLO-TF396</v>
      </c>
      <c r="G34" s="320">
        <v>94.64500000000001</v>
      </c>
      <c r="H34" s="154" t="str">
        <f t="shared" si="25"/>
        <v>BLW-TF396</v>
      </c>
      <c r="I34" s="320">
        <v>76.935</v>
      </c>
      <c r="J34" s="154" t="str">
        <f t="shared" si="26"/>
        <v>WEO-TF396</v>
      </c>
      <c r="K34" s="320">
        <v>125.24</v>
      </c>
      <c r="L34" s="154" t="str">
        <f t="shared" si="27"/>
        <v>GLG-TF396</v>
      </c>
      <c r="M34" s="320">
        <v>76.935</v>
      </c>
      <c r="N34" s="154" t="str">
        <f t="shared" si="28"/>
        <v>NAO-TF396</v>
      </c>
      <c r="O34" s="320">
        <v>76.935</v>
      </c>
      <c r="P34" s="139" t="str">
        <f t="shared" si="29"/>
        <v>WHO-TF396</v>
      </c>
      <c r="Q34" s="320">
        <v>125.24</v>
      </c>
      <c r="R34" s="154" t="str">
        <f t="shared" si="30"/>
        <v>MAW-TF396</v>
      </c>
      <c r="S34" s="320">
        <v>125.24</v>
      </c>
      <c r="T34" s="154" t="str">
        <f t="shared" si="31"/>
        <v>MAG-TF396</v>
      </c>
      <c r="U34" s="320">
        <v>125.24</v>
      </c>
      <c r="V34" s="154" t="str">
        <f t="shared" si="32"/>
        <v>MAB-TF396</v>
      </c>
      <c r="W34" s="320">
        <v>125.24</v>
      </c>
      <c r="X34" s="146" t="str">
        <f t="shared" si="33"/>
        <v>GLB-TF396</v>
      </c>
      <c r="Y34" s="162"/>
      <c r="Z34" s="162"/>
    </row>
    <row r="35" ht="14.25" customHeight="1">
      <c r="A35" s="139" t="s">
        <v>999</v>
      </c>
      <c r="B35" s="316" t="s">
        <v>515</v>
      </c>
      <c r="C35" s="317">
        <v>250.47</v>
      </c>
      <c r="D35" s="154" t="str">
        <f t="shared" si="23"/>
        <v>GLW-TF696</v>
      </c>
      <c r="E35" s="317">
        <v>153.755</v>
      </c>
      <c r="F35" s="154" t="str">
        <f t="shared" si="24"/>
        <v>SLO-TF696</v>
      </c>
      <c r="G35" s="317">
        <v>189.29000000000002</v>
      </c>
      <c r="H35" s="154" t="str">
        <f t="shared" si="25"/>
        <v>BLW-TF696</v>
      </c>
      <c r="I35" s="317">
        <v>153.755</v>
      </c>
      <c r="J35" s="154" t="str">
        <f t="shared" si="26"/>
        <v>WEO-TF696</v>
      </c>
      <c r="K35" s="317">
        <v>250.47</v>
      </c>
      <c r="L35" s="154" t="str">
        <f t="shared" si="27"/>
        <v>GLG-TF696</v>
      </c>
      <c r="M35" s="317">
        <v>153.755</v>
      </c>
      <c r="N35" s="154" t="str">
        <f t="shared" si="28"/>
        <v>NAO-TF696</v>
      </c>
      <c r="O35" s="317">
        <v>153.755</v>
      </c>
      <c r="P35" s="139" t="str">
        <f t="shared" si="29"/>
        <v>WHO-TF696</v>
      </c>
      <c r="Q35" s="317">
        <v>250.47</v>
      </c>
      <c r="R35" s="154" t="str">
        <f t="shared" si="30"/>
        <v>MAW-TF696</v>
      </c>
      <c r="S35" s="317">
        <v>250.47</v>
      </c>
      <c r="T35" s="154" t="str">
        <f t="shared" si="31"/>
        <v>MAG-TF696</v>
      </c>
      <c r="U35" s="317">
        <v>250.47</v>
      </c>
      <c r="V35" s="154" t="str">
        <f t="shared" si="32"/>
        <v>MAB-TF696</v>
      </c>
      <c r="W35" s="317">
        <v>250.47</v>
      </c>
      <c r="X35" s="146" t="str">
        <f t="shared" si="33"/>
        <v>GLB-TF696</v>
      </c>
      <c r="Y35" s="162"/>
      <c r="Z35" s="162"/>
    </row>
    <row r="36" ht="14.25" customHeight="1">
      <c r="A36" s="149" t="s">
        <v>1000</v>
      </c>
      <c r="B36" s="316"/>
      <c r="C36" s="317"/>
      <c r="D36" s="154"/>
      <c r="E36" s="317"/>
      <c r="F36" s="154"/>
      <c r="G36" s="317"/>
      <c r="H36" s="154"/>
      <c r="I36" s="317"/>
      <c r="J36" s="154"/>
      <c r="K36" s="317"/>
      <c r="L36" s="154"/>
      <c r="M36" s="317"/>
      <c r="N36" s="154"/>
      <c r="O36" s="317"/>
      <c r="P36" s="139"/>
      <c r="Q36" s="317"/>
      <c r="R36" s="154"/>
      <c r="S36" s="317"/>
      <c r="T36" s="154"/>
      <c r="U36" s="317"/>
      <c r="V36" s="154"/>
      <c r="W36" s="317"/>
      <c r="X36" s="146"/>
      <c r="Y36" s="162"/>
      <c r="Z36" s="162"/>
    </row>
    <row r="37" ht="14.25" customHeight="1">
      <c r="A37" s="139" t="s">
        <v>1000</v>
      </c>
      <c r="B37" s="318" t="s">
        <v>1000</v>
      </c>
      <c r="C37" s="319">
        <v>48.0</v>
      </c>
      <c r="D37" s="154" t="str">
        <f>CONCATENATE("GLW-",B37,)</f>
        <v>GLW-Sample Door</v>
      </c>
      <c r="E37" s="321">
        <v>42.0</v>
      </c>
      <c r="F37" s="138" t="str">
        <f>CONCATENATE("SLO-",B37,)</f>
        <v>SLO-Sample Door</v>
      </c>
      <c r="G37" s="321">
        <v>35.0</v>
      </c>
      <c r="H37" s="138" t="str">
        <f>CONCATENATE("BLW-",B37,)</f>
        <v>BLW-Sample Door</v>
      </c>
      <c r="I37" s="321">
        <v>42.0</v>
      </c>
      <c r="J37" s="138" t="str">
        <f>CONCATENATE("WEO-",B37)</f>
        <v>WEO-Sample Door</v>
      </c>
      <c r="K37" s="319">
        <v>48.0</v>
      </c>
      <c r="L37" s="138" t="str">
        <f>CONCATENATE("GLG-",B37,)</f>
        <v>GLG-Sample Door</v>
      </c>
      <c r="M37" s="321">
        <v>32.0</v>
      </c>
      <c r="N37" s="138" t="str">
        <f>CONCATENATE("NAO-",B37,)</f>
        <v>NAO-Sample Door</v>
      </c>
      <c r="O37" s="321">
        <v>32.0</v>
      </c>
      <c r="P37" s="158" t="str">
        <f>CONCATENATE("WHO-",B37,)</f>
        <v>WHO-Sample Door</v>
      </c>
      <c r="Q37" s="319">
        <v>48.0</v>
      </c>
      <c r="R37" s="138" t="str">
        <f>CONCATENATE("MAW-",B37,)</f>
        <v>MAW-Sample Door</v>
      </c>
      <c r="S37" s="319">
        <v>48.0</v>
      </c>
      <c r="T37" s="138" t="str">
        <f>CONCATENATE("MAG-",B37,)</f>
        <v>MAG-Sample Door</v>
      </c>
      <c r="U37" s="319">
        <v>48.0</v>
      </c>
      <c r="V37" s="138" t="str">
        <f>CONCATENATE("MAB-",B37,)</f>
        <v>MAB-Sample Door</v>
      </c>
      <c r="W37" s="319">
        <v>48.0</v>
      </c>
      <c r="X37" s="146" t="str">
        <f>CONCATENATE("GLB-",B37,)</f>
        <v>GLB-Sample Door</v>
      </c>
      <c r="Y37" s="162"/>
      <c r="Z37" s="162"/>
    </row>
    <row r="38" ht="14.25" customHeight="1">
      <c r="A38" s="149" t="s">
        <v>1001</v>
      </c>
      <c r="B38" s="318"/>
      <c r="C38" s="319"/>
      <c r="D38" s="154"/>
      <c r="E38" s="321"/>
      <c r="F38" s="138"/>
      <c r="G38" s="321"/>
      <c r="H38" s="138"/>
      <c r="I38" s="321"/>
      <c r="J38" s="138"/>
      <c r="K38" s="319"/>
      <c r="L38" s="138"/>
      <c r="M38" s="321"/>
      <c r="N38" s="138"/>
      <c r="O38" s="321"/>
      <c r="P38" s="158"/>
      <c r="Q38" s="319"/>
      <c r="R38" s="138"/>
      <c r="S38" s="319"/>
      <c r="T38" s="138"/>
      <c r="U38" s="319"/>
      <c r="V38" s="138"/>
      <c r="W38" s="319"/>
      <c r="X38" s="146"/>
      <c r="Y38" s="162"/>
      <c r="Z38" s="162"/>
    </row>
    <row r="39" ht="14.25" customHeight="1">
      <c r="A39" s="139" t="s">
        <v>1002</v>
      </c>
      <c r="B39" s="322" t="s">
        <v>1003</v>
      </c>
      <c r="C39" s="323">
        <v>4.6</v>
      </c>
      <c r="D39" s="154" t="str">
        <f>CONCATENATE("GLW-",B39,)</f>
        <v>GLW-Edgebanding</v>
      </c>
      <c r="E39" s="323">
        <v>2.0</v>
      </c>
      <c r="F39" s="138" t="str">
        <f>CONCATENATE("SLO-",B39,)</f>
        <v>SLO-Edgebanding</v>
      </c>
      <c r="G39" s="323">
        <v>2.0</v>
      </c>
      <c r="H39" s="138" t="str">
        <f>CONCATENATE("BLW-",B39,)</f>
        <v>BLW-Edgebanding</v>
      </c>
      <c r="I39" s="323">
        <v>2.0</v>
      </c>
      <c r="J39" s="138" t="str">
        <f>CONCATENATE("WEO-",B39)</f>
        <v>WEO-Edgebanding</v>
      </c>
      <c r="K39" s="323">
        <v>4.6</v>
      </c>
      <c r="L39" s="138" t="str">
        <f>CONCATENATE("GLG-",B39,)</f>
        <v>GLG-Edgebanding</v>
      </c>
      <c r="M39" s="323">
        <v>2.0</v>
      </c>
      <c r="N39" s="138" t="str">
        <f>CONCATENATE("NAO-",B39,)</f>
        <v>NAO-Edgebanding</v>
      </c>
      <c r="O39" s="323">
        <v>2.0</v>
      </c>
      <c r="P39" s="158" t="str">
        <f>CONCATENATE("WHO-",B39,)</f>
        <v>WHO-Edgebanding</v>
      </c>
      <c r="Q39" s="323">
        <v>4.6</v>
      </c>
      <c r="R39" s="138" t="str">
        <f>CONCATENATE("MAW-",B39,)</f>
        <v>MAW-Edgebanding</v>
      </c>
      <c r="S39" s="323">
        <v>4.6</v>
      </c>
      <c r="T39" s="138" t="str">
        <f>CONCATENATE("MAG-",B39,)</f>
        <v>MAG-Edgebanding</v>
      </c>
      <c r="U39" s="323">
        <v>4.6</v>
      </c>
      <c r="V39" s="138" t="str">
        <f>CONCATENATE("MAB-",B39,)</f>
        <v>MAB-Edgebanding</v>
      </c>
      <c r="W39" s="323">
        <v>4.6</v>
      </c>
      <c r="X39" s="146" t="str">
        <f>CONCATENATE("GLB-",B39,)</f>
        <v>GLB-Edgebanding</v>
      </c>
      <c r="Y39" s="162"/>
      <c r="Z39" s="162"/>
    </row>
    <row r="40" ht="14.25" customHeight="1">
      <c r="A40" s="139" t="s">
        <v>1004</v>
      </c>
      <c r="B40" s="139" t="s">
        <v>1005</v>
      </c>
      <c r="C40" s="324">
        <v>14.0</v>
      </c>
      <c r="D40" s="139" t="s">
        <v>1005</v>
      </c>
      <c r="E40" s="324">
        <v>14.0</v>
      </c>
      <c r="F40" s="139" t="s">
        <v>1005</v>
      </c>
      <c r="G40" s="324">
        <v>14.0</v>
      </c>
      <c r="H40" s="139" t="s">
        <v>1005</v>
      </c>
      <c r="I40" s="324">
        <v>14.0</v>
      </c>
      <c r="J40" s="139" t="s">
        <v>1005</v>
      </c>
      <c r="K40" s="324">
        <v>14.0</v>
      </c>
      <c r="L40" s="139" t="s">
        <v>1005</v>
      </c>
      <c r="M40" s="324">
        <v>14.0</v>
      </c>
      <c r="N40" s="139" t="s">
        <v>1005</v>
      </c>
      <c r="O40" s="324">
        <v>14.0</v>
      </c>
      <c r="P40" s="139" t="s">
        <v>1005</v>
      </c>
      <c r="Q40" s="324">
        <v>14.0</v>
      </c>
      <c r="R40" s="139" t="s">
        <v>1005</v>
      </c>
      <c r="S40" s="324">
        <v>14.0</v>
      </c>
      <c r="T40" s="139" t="s">
        <v>1005</v>
      </c>
      <c r="U40" s="324">
        <v>14.0</v>
      </c>
      <c r="V40" s="139" t="s">
        <v>1005</v>
      </c>
      <c r="W40" s="324">
        <v>14.0</v>
      </c>
      <c r="X40" s="139" t="s">
        <v>1005</v>
      </c>
      <c r="Y40" s="162"/>
      <c r="Z40" s="162"/>
    </row>
    <row r="41" ht="14.25" customHeight="1">
      <c r="A41" s="139" t="s">
        <v>1006</v>
      </c>
      <c r="B41" s="139" t="s">
        <v>1007</v>
      </c>
      <c r="C41" s="324">
        <v>26.0</v>
      </c>
      <c r="D41" s="139" t="s">
        <v>1007</v>
      </c>
      <c r="E41" s="324">
        <v>26.0</v>
      </c>
      <c r="F41" s="139" t="s">
        <v>1007</v>
      </c>
      <c r="G41" s="324">
        <v>26.0</v>
      </c>
      <c r="H41" s="139" t="s">
        <v>1007</v>
      </c>
      <c r="I41" s="324">
        <v>26.0</v>
      </c>
      <c r="J41" s="139" t="s">
        <v>1007</v>
      </c>
      <c r="K41" s="324">
        <v>26.0</v>
      </c>
      <c r="L41" s="139" t="s">
        <v>1007</v>
      </c>
      <c r="M41" s="324">
        <v>26.0</v>
      </c>
      <c r="N41" s="139" t="s">
        <v>1007</v>
      </c>
      <c r="O41" s="324">
        <v>26.0</v>
      </c>
      <c r="P41" s="139" t="s">
        <v>1007</v>
      </c>
      <c r="Q41" s="324">
        <v>26.0</v>
      </c>
      <c r="R41" s="139" t="s">
        <v>1007</v>
      </c>
      <c r="S41" s="324">
        <v>26.0</v>
      </c>
      <c r="T41" s="139" t="s">
        <v>1007</v>
      </c>
      <c r="U41" s="324">
        <v>26.0</v>
      </c>
      <c r="V41" s="139" t="s">
        <v>1007</v>
      </c>
      <c r="W41" s="324">
        <v>26.0</v>
      </c>
      <c r="X41" s="139" t="s">
        <v>1007</v>
      </c>
      <c r="Y41" s="162"/>
      <c r="Z41" s="162"/>
    </row>
    <row r="42" ht="14.25" customHeight="1">
      <c r="A42" s="139" t="s">
        <v>1008</v>
      </c>
      <c r="B42" s="325" t="s">
        <v>1009</v>
      </c>
      <c r="C42" s="324">
        <v>24.0</v>
      </c>
      <c r="D42" s="325" t="s">
        <v>1009</v>
      </c>
      <c r="E42" s="324">
        <v>24.0</v>
      </c>
      <c r="F42" s="325" t="s">
        <v>1009</v>
      </c>
      <c r="G42" s="324">
        <v>24.0</v>
      </c>
      <c r="H42" s="325" t="s">
        <v>1009</v>
      </c>
      <c r="I42" s="324">
        <v>24.0</v>
      </c>
      <c r="J42" s="325" t="s">
        <v>1009</v>
      </c>
      <c r="K42" s="324">
        <v>24.0</v>
      </c>
      <c r="L42" s="325" t="s">
        <v>1009</v>
      </c>
      <c r="M42" s="324">
        <v>24.0</v>
      </c>
      <c r="N42" s="325" t="s">
        <v>1009</v>
      </c>
      <c r="O42" s="324">
        <v>24.0</v>
      </c>
      <c r="P42" s="325" t="s">
        <v>1009</v>
      </c>
      <c r="Q42" s="324">
        <v>24.0</v>
      </c>
      <c r="R42" s="325" t="s">
        <v>1009</v>
      </c>
      <c r="S42" s="324">
        <v>24.0</v>
      </c>
      <c r="T42" s="325" t="s">
        <v>1009</v>
      </c>
      <c r="U42" s="324">
        <v>24.0</v>
      </c>
      <c r="V42" s="325" t="s">
        <v>1009</v>
      </c>
      <c r="W42" s="324">
        <v>24.0</v>
      </c>
      <c r="X42" s="325" t="s">
        <v>1009</v>
      </c>
      <c r="Y42" s="162"/>
      <c r="Z42" s="162"/>
    </row>
    <row r="43" ht="14.25" customHeight="1">
      <c r="A43" s="139" t="s">
        <v>1010</v>
      </c>
      <c r="B43" s="325" t="s">
        <v>1011</v>
      </c>
      <c r="C43" s="324">
        <v>28.0</v>
      </c>
      <c r="D43" s="325" t="s">
        <v>1011</v>
      </c>
      <c r="E43" s="324">
        <v>28.0</v>
      </c>
      <c r="F43" s="325" t="s">
        <v>1011</v>
      </c>
      <c r="G43" s="324">
        <v>28.0</v>
      </c>
      <c r="H43" s="325" t="s">
        <v>1011</v>
      </c>
      <c r="I43" s="324">
        <v>28.0</v>
      </c>
      <c r="J43" s="325" t="s">
        <v>1011</v>
      </c>
      <c r="K43" s="324">
        <v>28.0</v>
      </c>
      <c r="L43" s="325" t="s">
        <v>1011</v>
      </c>
      <c r="M43" s="324">
        <v>28.0</v>
      </c>
      <c r="N43" s="325" t="s">
        <v>1011</v>
      </c>
      <c r="O43" s="324">
        <v>28.0</v>
      </c>
      <c r="P43" s="325" t="s">
        <v>1011</v>
      </c>
      <c r="Q43" s="324">
        <v>28.0</v>
      </c>
      <c r="R43" s="325" t="s">
        <v>1011</v>
      </c>
      <c r="S43" s="324">
        <v>28.0</v>
      </c>
      <c r="T43" s="325" t="s">
        <v>1011</v>
      </c>
      <c r="U43" s="324">
        <v>28.0</v>
      </c>
      <c r="V43" s="325" t="s">
        <v>1011</v>
      </c>
      <c r="W43" s="324">
        <v>28.0</v>
      </c>
      <c r="X43" s="325" t="s">
        <v>1011</v>
      </c>
      <c r="Y43" s="162"/>
      <c r="Z43" s="162"/>
    </row>
    <row r="44" ht="14.25" customHeight="1">
      <c r="A44" s="139" t="s">
        <v>1012</v>
      </c>
      <c r="B44" s="325" t="s">
        <v>1013</v>
      </c>
      <c r="C44" s="324">
        <v>28.0</v>
      </c>
      <c r="D44" s="325" t="s">
        <v>1013</v>
      </c>
      <c r="E44" s="324">
        <v>28.0</v>
      </c>
      <c r="F44" s="325" t="s">
        <v>1013</v>
      </c>
      <c r="G44" s="324">
        <v>28.0</v>
      </c>
      <c r="H44" s="325" t="s">
        <v>1013</v>
      </c>
      <c r="I44" s="324">
        <v>28.0</v>
      </c>
      <c r="J44" s="325" t="s">
        <v>1013</v>
      </c>
      <c r="K44" s="324">
        <v>28.0</v>
      </c>
      <c r="L44" s="325" t="s">
        <v>1013</v>
      </c>
      <c r="M44" s="324">
        <v>28.0</v>
      </c>
      <c r="N44" s="325" t="s">
        <v>1013</v>
      </c>
      <c r="O44" s="324">
        <v>28.0</v>
      </c>
      <c r="P44" s="325" t="s">
        <v>1013</v>
      </c>
      <c r="Q44" s="324">
        <v>28.0</v>
      </c>
      <c r="R44" s="325" t="s">
        <v>1013</v>
      </c>
      <c r="S44" s="324">
        <v>28.0</v>
      </c>
      <c r="T44" s="325" t="s">
        <v>1013</v>
      </c>
      <c r="U44" s="324">
        <v>28.0</v>
      </c>
      <c r="V44" s="325" t="s">
        <v>1013</v>
      </c>
      <c r="W44" s="324">
        <v>28.0</v>
      </c>
      <c r="X44" s="325" t="s">
        <v>1013</v>
      </c>
      <c r="Y44" s="162"/>
      <c r="Z44" s="162"/>
    </row>
    <row r="45" ht="14.25" customHeight="1">
      <c r="A45" s="139" t="s">
        <v>1014</v>
      </c>
      <c r="B45" s="139" t="s">
        <v>1015</v>
      </c>
      <c r="C45" s="324">
        <v>100.0</v>
      </c>
      <c r="D45" s="139" t="s">
        <v>1015</v>
      </c>
      <c r="E45" s="324">
        <v>100.0</v>
      </c>
      <c r="F45" s="139" t="s">
        <v>1015</v>
      </c>
      <c r="G45" s="324">
        <v>100.0</v>
      </c>
      <c r="H45" s="139" t="s">
        <v>1015</v>
      </c>
      <c r="I45" s="324">
        <v>100.0</v>
      </c>
      <c r="J45" s="139" t="s">
        <v>1015</v>
      </c>
      <c r="K45" s="324">
        <v>100.0</v>
      </c>
      <c r="L45" s="139" t="s">
        <v>1015</v>
      </c>
      <c r="M45" s="324">
        <v>100.0</v>
      </c>
      <c r="N45" s="139" t="s">
        <v>1015</v>
      </c>
      <c r="O45" s="324">
        <v>100.0</v>
      </c>
      <c r="P45" s="139" t="s">
        <v>1015</v>
      </c>
      <c r="Q45" s="324">
        <v>100.0</v>
      </c>
      <c r="R45" s="139" t="s">
        <v>1015</v>
      </c>
      <c r="S45" s="324">
        <v>100.0</v>
      </c>
      <c r="T45" s="139" t="s">
        <v>1015</v>
      </c>
      <c r="U45" s="324">
        <v>100.0</v>
      </c>
      <c r="V45" s="139" t="s">
        <v>1015</v>
      </c>
      <c r="W45" s="324">
        <v>100.0</v>
      </c>
      <c r="X45" s="139" t="s">
        <v>1015</v>
      </c>
      <c r="Y45" s="162"/>
      <c r="Z45" s="162"/>
    </row>
    <row r="46" ht="14.25" customHeight="1">
      <c r="A46" s="139" t="s">
        <v>1016</v>
      </c>
      <c r="B46" s="139" t="s">
        <v>1017</v>
      </c>
      <c r="C46" s="324">
        <v>125.0</v>
      </c>
      <c r="D46" s="139" t="s">
        <v>1017</v>
      </c>
      <c r="E46" s="324">
        <v>125.0</v>
      </c>
      <c r="F46" s="139" t="s">
        <v>1017</v>
      </c>
      <c r="G46" s="324">
        <v>125.0</v>
      </c>
      <c r="H46" s="139" t="s">
        <v>1017</v>
      </c>
      <c r="I46" s="324">
        <v>125.0</v>
      </c>
      <c r="J46" s="139" t="s">
        <v>1017</v>
      </c>
      <c r="K46" s="324">
        <v>125.0</v>
      </c>
      <c r="L46" s="139" t="s">
        <v>1017</v>
      </c>
      <c r="M46" s="324">
        <v>125.0</v>
      </c>
      <c r="N46" s="139" t="s">
        <v>1017</v>
      </c>
      <c r="O46" s="324">
        <v>125.0</v>
      </c>
      <c r="P46" s="139" t="s">
        <v>1017</v>
      </c>
      <c r="Q46" s="324">
        <v>125.0</v>
      </c>
      <c r="R46" s="139" t="s">
        <v>1017</v>
      </c>
      <c r="S46" s="324">
        <v>125.0</v>
      </c>
      <c r="T46" s="139" t="s">
        <v>1017</v>
      </c>
      <c r="U46" s="324">
        <v>125.0</v>
      </c>
      <c r="V46" s="139" t="s">
        <v>1017</v>
      </c>
      <c r="W46" s="324">
        <v>125.0</v>
      </c>
      <c r="X46" s="139" t="s">
        <v>1017</v>
      </c>
      <c r="Y46" s="162"/>
      <c r="Z46" s="162"/>
    </row>
    <row r="47" ht="14.25" customHeight="1">
      <c r="A47" s="139" t="s">
        <v>1018</v>
      </c>
      <c r="B47" s="139" t="s">
        <v>1019</v>
      </c>
      <c r="C47" s="324">
        <v>188.0</v>
      </c>
      <c r="D47" s="139" t="s">
        <v>1019</v>
      </c>
      <c r="E47" s="324">
        <v>188.0</v>
      </c>
      <c r="F47" s="139" t="s">
        <v>1019</v>
      </c>
      <c r="G47" s="324">
        <v>188.0</v>
      </c>
      <c r="H47" s="139" t="s">
        <v>1019</v>
      </c>
      <c r="I47" s="324">
        <v>188.0</v>
      </c>
      <c r="J47" s="139" t="s">
        <v>1019</v>
      </c>
      <c r="K47" s="324">
        <v>188.0</v>
      </c>
      <c r="L47" s="139" t="s">
        <v>1019</v>
      </c>
      <c r="M47" s="324">
        <v>188.0</v>
      </c>
      <c r="N47" s="139" t="s">
        <v>1019</v>
      </c>
      <c r="O47" s="324">
        <v>188.0</v>
      </c>
      <c r="P47" s="139" t="s">
        <v>1019</v>
      </c>
      <c r="Q47" s="324">
        <v>188.0</v>
      </c>
      <c r="R47" s="139" t="s">
        <v>1019</v>
      </c>
      <c r="S47" s="324">
        <v>188.0</v>
      </c>
      <c r="T47" s="139" t="s">
        <v>1019</v>
      </c>
      <c r="U47" s="324">
        <v>188.0</v>
      </c>
      <c r="V47" s="139" t="s">
        <v>1019</v>
      </c>
      <c r="W47" s="324">
        <v>188.0</v>
      </c>
      <c r="X47" s="139" t="s">
        <v>1019</v>
      </c>
      <c r="Y47" s="162"/>
      <c r="Z47" s="162"/>
    </row>
    <row r="48" ht="14.25" customHeight="1">
      <c r="A48" s="196" t="s">
        <v>1020</v>
      </c>
      <c r="B48" s="196" t="s">
        <v>1021</v>
      </c>
      <c r="C48" s="326">
        <v>250.0</v>
      </c>
      <c r="D48" s="196" t="s">
        <v>1021</v>
      </c>
      <c r="E48" s="326">
        <v>250.0</v>
      </c>
      <c r="F48" s="196" t="s">
        <v>1021</v>
      </c>
      <c r="G48" s="326">
        <v>250.0</v>
      </c>
      <c r="H48" s="196" t="s">
        <v>1021</v>
      </c>
      <c r="I48" s="326">
        <v>250.0</v>
      </c>
      <c r="J48" s="196" t="s">
        <v>1021</v>
      </c>
      <c r="K48" s="326">
        <v>250.0</v>
      </c>
      <c r="L48" s="196" t="s">
        <v>1021</v>
      </c>
      <c r="M48" s="326">
        <v>250.0</v>
      </c>
      <c r="N48" s="196" t="s">
        <v>1021</v>
      </c>
      <c r="O48" s="326">
        <v>250.0</v>
      </c>
      <c r="P48" s="196" t="s">
        <v>1021</v>
      </c>
      <c r="Q48" s="326">
        <v>250.0</v>
      </c>
      <c r="R48" s="196" t="s">
        <v>1021</v>
      </c>
      <c r="S48" s="326">
        <v>250.0</v>
      </c>
      <c r="T48" s="196" t="s">
        <v>1021</v>
      </c>
      <c r="U48" s="326">
        <v>250.0</v>
      </c>
      <c r="V48" s="196" t="s">
        <v>1021</v>
      </c>
      <c r="W48" s="326">
        <v>250.0</v>
      </c>
      <c r="X48" s="196" t="s">
        <v>1021</v>
      </c>
      <c r="Y48" s="307"/>
      <c r="Z48" s="307"/>
    </row>
    <row r="49" ht="14.25" customHeight="1">
      <c r="A49" s="327"/>
      <c r="B49" s="328"/>
      <c r="C49" s="329"/>
      <c r="D49" s="330"/>
      <c r="E49" s="331"/>
      <c r="F49" s="330"/>
      <c r="G49" s="331"/>
      <c r="H49" s="330"/>
      <c r="I49" s="331"/>
      <c r="J49" s="330"/>
      <c r="K49" s="331"/>
      <c r="L49" s="330"/>
      <c r="M49" s="331"/>
      <c r="N49" s="330"/>
      <c r="O49" s="331"/>
      <c r="P49" s="327"/>
      <c r="Q49" s="331"/>
      <c r="R49" s="330"/>
      <c r="S49" s="329"/>
      <c r="T49" s="330"/>
      <c r="U49" s="329"/>
      <c r="V49" s="330"/>
      <c r="W49" s="329"/>
      <c r="X49" s="330"/>
      <c r="Y49" s="223"/>
      <c r="Z49" s="223"/>
    </row>
    <row r="50" ht="15.0" customHeight="1">
      <c r="A50" s="327"/>
      <c r="B50" s="328" t="s">
        <v>1022</v>
      </c>
      <c r="C50" s="115" t="s">
        <v>567</v>
      </c>
      <c r="D50" s="116"/>
      <c r="E50" s="117" t="s">
        <v>940</v>
      </c>
      <c r="F50" s="116"/>
      <c r="G50" s="118" t="s">
        <v>569</v>
      </c>
      <c r="H50" s="119"/>
      <c r="I50" s="120" t="s">
        <v>941</v>
      </c>
      <c r="J50" s="116"/>
      <c r="K50" s="121" t="s">
        <v>571</v>
      </c>
      <c r="L50" s="116"/>
      <c r="M50" s="294" t="s">
        <v>572</v>
      </c>
      <c r="N50" s="116"/>
      <c r="O50" s="186" t="s">
        <v>573</v>
      </c>
      <c r="P50" s="116"/>
      <c r="Q50" s="187" t="s">
        <v>574</v>
      </c>
      <c r="R50" s="116"/>
      <c r="S50" s="188" t="s">
        <v>575</v>
      </c>
      <c r="T50" s="116"/>
      <c r="U50" s="189" t="s">
        <v>576</v>
      </c>
      <c r="V50" s="116"/>
      <c r="W50" s="166" t="s">
        <v>577</v>
      </c>
      <c r="X50" s="116"/>
      <c r="Y50" s="162"/>
      <c r="Z50" s="162"/>
    </row>
    <row r="51" ht="14.25" customHeight="1">
      <c r="A51" s="332" t="s">
        <v>1022</v>
      </c>
      <c r="B51" s="139"/>
      <c r="C51" s="154"/>
      <c r="D51" s="333"/>
      <c r="E51" s="334"/>
      <c r="F51" s="333"/>
      <c r="G51" s="334"/>
      <c r="H51" s="333"/>
      <c r="I51" s="334"/>
      <c r="J51" s="333"/>
      <c r="K51" s="334"/>
      <c r="L51" s="333"/>
      <c r="M51" s="204"/>
      <c r="N51" s="333"/>
      <c r="O51" s="334"/>
      <c r="P51" s="333"/>
      <c r="Q51" s="334"/>
      <c r="R51" s="333"/>
      <c r="S51" s="154"/>
      <c r="T51" s="333"/>
      <c r="U51" s="154"/>
      <c r="V51" s="139"/>
      <c r="W51" s="154"/>
      <c r="X51" s="335"/>
    </row>
    <row r="52" ht="14.25" customHeight="1">
      <c r="A52" s="139"/>
      <c r="B52" s="139" t="s">
        <v>1023</v>
      </c>
      <c r="C52" s="334">
        <v>207.23</v>
      </c>
      <c r="D52" s="154" t="str">
        <f t="shared" ref="D52:D59" si="34">CONCATENATE("GLW-",B52,)</f>
        <v>GLW-*MWEP1233</v>
      </c>
      <c r="E52" s="334"/>
      <c r="F52" s="333"/>
      <c r="G52" s="334"/>
      <c r="H52" s="333"/>
      <c r="I52" s="334"/>
      <c r="J52" s="333"/>
      <c r="K52" s="334">
        <v>207.23</v>
      </c>
      <c r="L52" s="154" t="str">
        <f t="shared" ref="L52:L59" si="35">CONCATENATE("GLG-",B52,)</f>
        <v>GLG-*MWEP1233</v>
      </c>
      <c r="M52" s="204"/>
      <c r="N52" s="154" t="str">
        <f t="shared" ref="N52:N59" si="36">CONCATENATE("NAO-",B52,)</f>
        <v>NAO-*MWEP1233</v>
      </c>
      <c r="O52" s="334"/>
      <c r="P52" s="139" t="str">
        <f t="shared" ref="P52:P59" si="37">CONCATENATE("WHO-",B52,)</f>
        <v>WHO-*MWEP1233</v>
      </c>
      <c r="Q52" s="334">
        <v>207.23</v>
      </c>
      <c r="R52" s="154" t="str">
        <f t="shared" ref="R52:R59" si="38">CONCATENATE("MAW-",B52,)</f>
        <v>MAW-*MWEP1233</v>
      </c>
      <c r="S52" s="334">
        <v>207.23</v>
      </c>
      <c r="T52" s="154" t="str">
        <f t="shared" ref="T52:T59" si="39">CONCATENATE("MAG-",B52,)</f>
        <v>MAG-*MWEP1233</v>
      </c>
      <c r="U52" s="334">
        <v>207.23</v>
      </c>
      <c r="V52" s="154" t="str">
        <f t="shared" ref="V52:V59" si="40">CONCATENATE("MAB-",B52,)</f>
        <v>MAB-*MWEP1233</v>
      </c>
      <c r="W52" s="334">
        <v>207.23</v>
      </c>
      <c r="X52" s="146" t="str">
        <f t="shared" ref="X52:X59" si="41">CONCATENATE("GLB-",B52,)</f>
        <v>GLB-*MWEP1233</v>
      </c>
    </row>
    <row r="53" ht="14.25" customHeight="1">
      <c r="A53" s="139"/>
      <c r="B53" s="325" t="s">
        <v>1024</v>
      </c>
      <c r="C53" s="334">
        <v>254.85</v>
      </c>
      <c r="D53" s="154" t="str">
        <f t="shared" si="34"/>
        <v>GLW-*MWEP1245</v>
      </c>
      <c r="E53" s="334"/>
      <c r="F53" s="333"/>
      <c r="G53" s="334"/>
      <c r="H53" s="333"/>
      <c r="I53" s="334"/>
      <c r="J53" s="333"/>
      <c r="K53" s="334">
        <v>254.85</v>
      </c>
      <c r="L53" s="154" t="str">
        <f t="shared" si="35"/>
        <v>GLG-*MWEP1245</v>
      </c>
      <c r="M53" s="204"/>
      <c r="N53" s="154" t="str">
        <f t="shared" si="36"/>
        <v>NAO-*MWEP1245</v>
      </c>
      <c r="O53" s="334"/>
      <c r="P53" s="139" t="str">
        <f t="shared" si="37"/>
        <v>WHO-*MWEP1245</v>
      </c>
      <c r="Q53" s="334">
        <v>254.85</v>
      </c>
      <c r="R53" s="154" t="str">
        <f t="shared" si="38"/>
        <v>MAW-*MWEP1245</v>
      </c>
      <c r="S53" s="334">
        <v>254.85</v>
      </c>
      <c r="T53" s="154" t="str">
        <f t="shared" si="39"/>
        <v>MAG-*MWEP1245</v>
      </c>
      <c r="U53" s="334">
        <v>254.85</v>
      </c>
      <c r="V53" s="154" t="str">
        <f t="shared" si="40"/>
        <v>MAB-*MWEP1245</v>
      </c>
      <c r="W53" s="334">
        <v>254.85</v>
      </c>
      <c r="X53" s="146" t="str">
        <f t="shared" si="41"/>
        <v>GLB-*MWEP1245</v>
      </c>
    </row>
    <row r="54" ht="14.25" customHeight="1">
      <c r="A54" s="139"/>
      <c r="B54" s="325" t="s">
        <v>1025</v>
      </c>
      <c r="C54" s="334">
        <v>793.96</v>
      </c>
      <c r="D54" s="154" t="str">
        <f t="shared" si="34"/>
        <v>GLW-*TEP8436</v>
      </c>
      <c r="E54" s="334"/>
      <c r="F54" s="333"/>
      <c r="G54" s="334"/>
      <c r="H54" s="333"/>
      <c r="I54" s="334"/>
      <c r="J54" s="333"/>
      <c r="K54" s="334">
        <v>793.96</v>
      </c>
      <c r="L54" s="154" t="str">
        <f t="shared" si="35"/>
        <v>GLG-*TEP8436</v>
      </c>
      <c r="M54" s="204"/>
      <c r="N54" s="154" t="str">
        <f t="shared" si="36"/>
        <v>NAO-*TEP8436</v>
      </c>
      <c r="O54" s="334"/>
      <c r="P54" s="139" t="str">
        <f t="shared" si="37"/>
        <v>WHO-*TEP8436</v>
      </c>
      <c r="Q54" s="334">
        <v>793.96</v>
      </c>
      <c r="R54" s="154" t="str">
        <f t="shared" si="38"/>
        <v>MAW-*TEP8436</v>
      </c>
      <c r="S54" s="334">
        <v>793.96</v>
      </c>
      <c r="T54" s="154" t="str">
        <f t="shared" si="39"/>
        <v>MAG-*TEP8436</v>
      </c>
      <c r="U54" s="334">
        <v>793.96</v>
      </c>
      <c r="V54" s="154" t="str">
        <f t="shared" si="40"/>
        <v>MAB-*TEP8436</v>
      </c>
      <c r="W54" s="334">
        <v>793.96</v>
      </c>
      <c r="X54" s="146" t="str">
        <f t="shared" si="41"/>
        <v>GLB-*TEP8436</v>
      </c>
    </row>
    <row r="55" ht="14.25" customHeight="1">
      <c r="A55" s="139"/>
      <c r="B55" s="325" t="s">
        <v>1026</v>
      </c>
      <c r="C55" s="334">
        <v>158.01</v>
      </c>
      <c r="D55" s="154" t="str">
        <f t="shared" si="34"/>
        <v>GLW-*MWEP1230</v>
      </c>
      <c r="E55" s="334"/>
      <c r="F55" s="333"/>
      <c r="G55" s="334"/>
      <c r="H55" s="333"/>
      <c r="I55" s="334"/>
      <c r="J55" s="333"/>
      <c r="K55" s="334">
        <v>158.01</v>
      </c>
      <c r="L55" s="154" t="str">
        <f t="shared" si="35"/>
        <v>GLG-*MWEP1230</v>
      </c>
      <c r="M55" s="204"/>
      <c r="N55" s="154" t="str">
        <f t="shared" si="36"/>
        <v>NAO-*MWEP1230</v>
      </c>
      <c r="O55" s="334"/>
      <c r="P55" s="139" t="str">
        <f t="shared" si="37"/>
        <v>WHO-*MWEP1230</v>
      </c>
      <c r="Q55" s="334">
        <v>158.01</v>
      </c>
      <c r="R55" s="154" t="str">
        <f t="shared" si="38"/>
        <v>MAW-*MWEP1230</v>
      </c>
      <c r="S55" s="334">
        <v>158.01</v>
      </c>
      <c r="T55" s="154" t="str">
        <f t="shared" si="39"/>
        <v>MAG-*MWEP1230</v>
      </c>
      <c r="U55" s="334">
        <v>158.01</v>
      </c>
      <c r="V55" s="154" t="str">
        <f t="shared" si="40"/>
        <v>MAB-*MWEP1230</v>
      </c>
      <c r="W55" s="334">
        <v>158.01</v>
      </c>
      <c r="X55" s="146" t="str">
        <f t="shared" si="41"/>
        <v>GLB-*MWEP1230</v>
      </c>
    </row>
    <row r="56" ht="14.25" customHeight="1">
      <c r="A56" s="139"/>
      <c r="B56" s="325" t="s">
        <v>1027</v>
      </c>
      <c r="C56" s="334">
        <v>207.23</v>
      </c>
      <c r="D56" s="154" t="str">
        <f t="shared" si="34"/>
        <v>GLW-*MWEP1240</v>
      </c>
      <c r="E56" s="334"/>
      <c r="F56" s="333"/>
      <c r="G56" s="334"/>
      <c r="H56" s="333"/>
      <c r="I56" s="334"/>
      <c r="J56" s="333"/>
      <c r="K56" s="334">
        <v>207.23</v>
      </c>
      <c r="L56" s="154" t="str">
        <f t="shared" si="35"/>
        <v>GLG-*MWEP1240</v>
      </c>
      <c r="M56" s="204"/>
      <c r="N56" s="154" t="str">
        <f t="shared" si="36"/>
        <v>NAO-*MWEP1240</v>
      </c>
      <c r="O56" s="334"/>
      <c r="P56" s="139" t="str">
        <f t="shared" si="37"/>
        <v>WHO-*MWEP1240</v>
      </c>
      <c r="Q56" s="334">
        <v>207.23</v>
      </c>
      <c r="R56" s="154" t="str">
        <f t="shared" si="38"/>
        <v>MAW-*MWEP1240</v>
      </c>
      <c r="S56" s="334">
        <v>207.23</v>
      </c>
      <c r="T56" s="154" t="str">
        <f t="shared" si="39"/>
        <v>MAG-*MWEP1240</v>
      </c>
      <c r="U56" s="334">
        <v>207.23</v>
      </c>
      <c r="V56" s="154" t="str">
        <f t="shared" si="40"/>
        <v>MAB-*MWEP1240</v>
      </c>
      <c r="W56" s="334">
        <v>207.23</v>
      </c>
      <c r="X56" s="146" t="str">
        <f t="shared" si="41"/>
        <v>GLB-*MWEP1240</v>
      </c>
    </row>
    <row r="57" ht="14.25" customHeight="1">
      <c r="A57" s="139"/>
      <c r="B57" s="325" t="s">
        <v>1028</v>
      </c>
      <c r="C57" s="334">
        <v>598.35</v>
      </c>
      <c r="D57" s="154" t="str">
        <f t="shared" si="34"/>
        <v>GLW-*REF2484</v>
      </c>
      <c r="E57" s="334"/>
      <c r="F57" s="333"/>
      <c r="G57" s="334"/>
      <c r="H57" s="333"/>
      <c r="I57" s="334"/>
      <c r="J57" s="333"/>
      <c r="K57" s="334">
        <v>598.35</v>
      </c>
      <c r="L57" s="154" t="str">
        <f t="shared" si="35"/>
        <v>GLG-*REF2484</v>
      </c>
      <c r="M57" s="204"/>
      <c r="N57" s="154" t="str">
        <f t="shared" si="36"/>
        <v>NAO-*REF2484</v>
      </c>
      <c r="O57" s="334"/>
      <c r="P57" s="139" t="str">
        <f t="shared" si="37"/>
        <v>WHO-*REF2484</v>
      </c>
      <c r="Q57" s="334">
        <v>598.35</v>
      </c>
      <c r="R57" s="154" t="str">
        <f t="shared" si="38"/>
        <v>MAW-*REF2484</v>
      </c>
      <c r="S57" s="334">
        <v>598.35</v>
      </c>
      <c r="T57" s="154" t="str">
        <f t="shared" si="39"/>
        <v>MAG-*REF2484</v>
      </c>
      <c r="U57" s="334">
        <v>598.35</v>
      </c>
      <c r="V57" s="154" t="str">
        <f t="shared" si="40"/>
        <v>MAB-*REF2484</v>
      </c>
      <c r="W57" s="334">
        <v>598.35</v>
      </c>
      <c r="X57" s="146" t="str">
        <f t="shared" si="41"/>
        <v>GLB-*REF2484</v>
      </c>
    </row>
    <row r="58" ht="14.25" customHeight="1">
      <c r="A58" s="139"/>
      <c r="B58" s="325" t="s">
        <v>1029</v>
      </c>
      <c r="C58" s="334">
        <v>598.35</v>
      </c>
      <c r="D58" s="154" t="str">
        <f t="shared" si="34"/>
        <v>GLW-*REF2490</v>
      </c>
      <c r="E58" s="334"/>
      <c r="F58" s="333"/>
      <c r="G58" s="334"/>
      <c r="H58" s="333"/>
      <c r="I58" s="334"/>
      <c r="J58" s="333"/>
      <c r="K58" s="334">
        <v>598.35</v>
      </c>
      <c r="L58" s="154" t="str">
        <f t="shared" si="35"/>
        <v>GLG-*REF2490</v>
      </c>
      <c r="M58" s="204"/>
      <c r="N58" s="154" t="str">
        <f t="shared" si="36"/>
        <v>NAO-*REF2490</v>
      </c>
      <c r="O58" s="334"/>
      <c r="P58" s="139" t="str">
        <f t="shared" si="37"/>
        <v>WHO-*REF2490</v>
      </c>
      <c r="Q58" s="334">
        <v>598.35</v>
      </c>
      <c r="R58" s="154" t="str">
        <f t="shared" si="38"/>
        <v>MAW-*REF2490</v>
      </c>
      <c r="S58" s="334">
        <v>598.35</v>
      </c>
      <c r="T58" s="154" t="str">
        <f t="shared" si="39"/>
        <v>MAG-*REF2490</v>
      </c>
      <c r="U58" s="334">
        <v>598.35</v>
      </c>
      <c r="V58" s="154" t="str">
        <f t="shared" si="40"/>
        <v>MAB-*REF2490</v>
      </c>
      <c r="W58" s="334">
        <v>598.35</v>
      </c>
      <c r="X58" s="146" t="str">
        <f t="shared" si="41"/>
        <v>GLB-*REF2490</v>
      </c>
    </row>
    <row r="59" ht="14.25" customHeight="1">
      <c r="A59" s="139"/>
      <c r="B59" s="325" t="s">
        <v>1030</v>
      </c>
      <c r="C59" s="334">
        <v>770.5</v>
      </c>
      <c r="D59" s="154" t="str">
        <f t="shared" si="34"/>
        <v>GLW-*REF9634</v>
      </c>
      <c r="E59" s="334"/>
      <c r="F59" s="333"/>
      <c r="G59" s="334"/>
      <c r="H59" s="333"/>
      <c r="I59" s="334"/>
      <c r="J59" s="333"/>
      <c r="K59" s="334">
        <v>770.5</v>
      </c>
      <c r="L59" s="154" t="str">
        <f t="shared" si="35"/>
        <v>GLG-*REF9634</v>
      </c>
      <c r="M59" s="204"/>
      <c r="N59" s="154" t="str">
        <f t="shared" si="36"/>
        <v>NAO-*REF9634</v>
      </c>
      <c r="O59" s="334"/>
      <c r="P59" s="139" t="str">
        <f t="shared" si="37"/>
        <v>WHO-*REF9634</v>
      </c>
      <c r="Q59" s="334">
        <v>770.5</v>
      </c>
      <c r="R59" s="154" t="str">
        <f t="shared" si="38"/>
        <v>MAW-*REF9634</v>
      </c>
      <c r="S59" s="334">
        <v>770.5</v>
      </c>
      <c r="T59" s="154" t="str">
        <f t="shared" si="39"/>
        <v>MAG-*REF9634</v>
      </c>
      <c r="U59" s="334">
        <v>770.5</v>
      </c>
      <c r="V59" s="154" t="str">
        <f t="shared" si="40"/>
        <v>MAB-*REF9634</v>
      </c>
      <c r="W59" s="334">
        <v>770.5</v>
      </c>
      <c r="X59" s="146" t="str">
        <f t="shared" si="41"/>
        <v>GLB-*REF9634</v>
      </c>
    </row>
    <row r="60" ht="14.25" customHeight="1">
      <c r="A60" s="332" t="s">
        <v>1031</v>
      </c>
      <c r="B60" s="139"/>
      <c r="C60" s="334"/>
      <c r="D60" s="154"/>
      <c r="E60" s="334"/>
      <c r="F60" s="333"/>
      <c r="G60" s="334"/>
      <c r="H60" s="154"/>
      <c r="I60" s="334"/>
      <c r="J60" s="154"/>
      <c r="K60" s="334"/>
      <c r="L60" s="154"/>
      <c r="M60" s="204"/>
      <c r="N60" s="154"/>
      <c r="O60" s="334"/>
      <c r="P60" s="139"/>
      <c r="Q60" s="334"/>
      <c r="R60" s="154"/>
      <c r="S60" s="334"/>
      <c r="T60" s="154"/>
      <c r="U60" s="334"/>
      <c r="V60" s="154"/>
      <c r="W60" s="334"/>
      <c r="X60" s="146"/>
    </row>
    <row r="61" ht="14.25" customHeight="1">
      <c r="A61" s="139"/>
      <c r="B61" s="139" t="s">
        <v>1032</v>
      </c>
      <c r="C61" s="334">
        <v>1144.29</v>
      </c>
      <c r="D61" s="154" t="str">
        <f t="shared" ref="D61:D62" si="42">CONCATENATE("GLW-",B61,)</f>
        <v>GLW-*OPEN SHELVES 123034</v>
      </c>
      <c r="E61" s="334"/>
      <c r="F61" s="333"/>
      <c r="G61" s="334"/>
      <c r="H61" s="333"/>
      <c r="I61" s="334"/>
      <c r="J61" s="333"/>
      <c r="K61" s="334">
        <v>1144.29</v>
      </c>
      <c r="L61" s="154" t="str">
        <f t="shared" ref="L61:L62" si="43">CONCATENATE("GLG-",B61,)</f>
        <v>GLG-*OPEN SHELVES 123034</v>
      </c>
      <c r="M61" s="204"/>
      <c r="N61" s="154" t="str">
        <f t="shared" ref="N61:N62" si="44">CONCATENATE("NAO-",B61,)</f>
        <v>NAO-*OPEN SHELVES 123034</v>
      </c>
      <c r="O61" s="334"/>
      <c r="P61" s="139" t="str">
        <f t="shared" ref="P61:P62" si="45">CONCATENATE("WHO-",B61,)</f>
        <v>WHO-*OPEN SHELVES 123034</v>
      </c>
      <c r="Q61" s="334">
        <v>1144.29</v>
      </c>
      <c r="R61" s="154" t="str">
        <f t="shared" ref="R61:R62" si="46">CONCATENATE("MAW-",B61,)</f>
        <v>MAW-*OPEN SHELVES 123034</v>
      </c>
      <c r="S61" s="334">
        <v>1144.29</v>
      </c>
      <c r="T61" s="154" t="str">
        <f t="shared" ref="T61:T62" si="47">CONCATENATE("MAG-",B61,)</f>
        <v>MAG-*OPEN SHELVES 123034</v>
      </c>
      <c r="U61" s="334">
        <v>1144.29</v>
      </c>
      <c r="V61" s="154" t="str">
        <f t="shared" ref="V61:V62" si="48">CONCATENATE("MAB-",B61,)</f>
        <v>MAB-*OPEN SHELVES 123034</v>
      </c>
      <c r="W61" s="334">
        <v>1144.29</v>
      </c>
      <c r="X61" s="146" t="str">
        <f t="shared" ref="X61:X62" si="49">CONCATENATE("GLB-",B61,)</f>
        <v>GLB-*OPEN SHELVES 123034</v>
      </c>
    </row>
    <row r="62" ht="14.25" customHeight="1">
      <c r="A62" s="139"/>
      <c r="B62" s="139" t="s">
        <v>1033</v>
      </c>
      <c r="C62" s="204">
        <v>476.19</v>
      </c>
      <c r="D62" s="154" t="str">
        <f t="shared" si="42"/>
        <v>GLW-*Shelf 361202</v>
      </c>
      <c r="E62" s="204"/>
      <c r="F62" s="333"/>
      <c r="G62" s="204"/>
      <c r="H62" s="139"/>
      <c r="I62" s="204"/>
      <c r="J62" s="139"/>
      <c r="K62" s="204">
        <v>476.19</v>
      </c>
      <c r="L62" s="154" t="str">
        <f t="shared" si="43"/>
        <v>GLG-*Shelf 361202</v>
      </c>
      <c r="M62" s="204"/>
      <c r="N62" s="154" t="str">
        <f t="shared" si="44"/>
        <v>NAO-*Shelf 361202</v>
      </c>
      <c r="O62" s="204"/>
      <c r="P62" s="139" t="str">
        <f t="shared" si="45"/>
        <v>WHO-*Shelf 361202</v>
      </c>
      <c r="Q62" s="204">
        <v>476.19</v>
      </c>
      <c r="R62" s="154" t="str">
        <f t="shared" si="46"/>
        <v>MAW-*Shelf 361202</v>
      </c>
      <c r="S62" s="204">
        <v>476.19</v>
      </c>
      <c r="T62" s="154" t="str">
        <f t="shared" si="47"/>
        <v>MAG-*Shelf 361202</v>
      </c>
      <c r="U62" s="204">
        <v>476.19</v>
      </c>
      <c r="V62" s="154" t="str">
        <f t="shared" si="48"/>
        <v>MAB-*Shelf 361202</v>
      </c>
      <c r="W62" s="204">
        <v>476.19</v>
      </c>
      <c r="X62" s="146" t="str">
        <f t="shared" si="49"/>
        <v>GLB-*Shelf 361202</v>
      </c>
    </row>
    <row r="63" ht="14.25" customHeight="1">
      <c r="A63" s="332" t="s">
        <v>1034</v>
      </c>
      <c r="B63" s="139"/>
      <c r="C63" s="204"/>
      <c r="D63" s="154"/>
      <c r="E63" s="204"/>
      <c r="F63" s="333"/>
      <c r="G63" s="204"/>
      <c r="H63" s="139"/>
      <c r="I63" s="204"/>
      <c r="J63" s="139"/>
      <c r="K63" s="204"/>
      <c r="L63" s="154"/>
      <c r="M63" s="204"/>
      <c r="N63" s="154"/>
      <c r="O63" s="204"/>
      <c r="P63" s="139"/>
      <c r="Q63" s="204"/>
      <c r="R63" s="154"/>
      <c r="S63" s="204"/>
      <c r="T63" s="154"/>
      <c r="U63" s="204"/>
      <c r="V63" s="154"/>
      <c r="W63" s="204"/>
      <c r="X63" s="146"/>
    </row>
    <row r="64" ht="14.25" customHeight="1">
      <c r="A64" s="139"/>
      <c r="B64" s="139" t="s">
        <v>1035</v>
      </c>
      <c r="C64" s="204">
        <v>207.23</v>
      </c>
      <c r="D64" s="154" t="str">
        <f t="shared" ref="D64:D65" si="50">CONCATENATE("GLW-",B64,)</f>
        <v>GLW-*SINK FASCIA 33 * 5</v>
      </c>
      <c r="E64" s="204"/>
      <c r="F64" s="333"/>
      <c r="G64" s="204"/>
      <c r="H64" s="139"/>
      <c r="I64" s="204"/>
      <c r="J64" s="139"/>
      <c r="K64" s="204">
        <v>207.23</v>
      </c>
      <c r="L64" s="154" t="str">
        <f t="shared" ref="L64:L71" si="51">CONCATENATE("GLG-",B64,)</f>
        <v>GLG-*SINK FASCIA 33 * 5</v>
      </c>
      <c r="M64" s="204"/>
      <c r="N64" s="154" t="str">
        <f t="shared" ref="N64:N71" si="52">CONCATENATE("NAO-",B64,)</f>
        <v>NAO-*SINK FASCIA 33 * 5</v>
      </c>
      <c r="O64" s="204"/>
      <c r="P64" s="139" t="str">
        <f t="shared" ref="P64:P71" si="53">CONCATENATE("WHO-",B64,)</f>
        <v>WHO-*SINK FASCIA 33 * 5</v>
      </c>
      <c r="Q64" s="204">
        <v>207.23</v>
      </c>
      <c r="R64" s="154" t="str">
        <f t="shared" ref="R64:R71" si="54">CONCATENATE("MAW-",B64,)</f>
        <v>MAW-*SINK FASCIA 33 * 5</v>
      </c>
      <c r="S64" s="204">
        <v>207.23</v>
      </c>
      <c r="T64" s="154" t="str">
        <f t="shared" ref="T64:T71" si="55">CONCATENATE("MAG-",B64,)</f>
        <v>MAG-*SINK FASCIA 33 * 5</v>
      </c>
      <c r="U64" s="204">
        <v>207.23</v>
      </c>
      <c r="V64" s="154" t="str">
        <f t="shared" ref="V64:V71" si="56">CONCATENATE("MAB-",B64,)</f>
        <v>MAB-*SINK FASCIA 33 * 5</v>
      </c>
      <c r="W64" s="204">
        <v>207.23</v>
      </c>
      <c r="X64" s="146" t="str">
        <f t="shared" ref="X64:X71" si="57">CONCATENATE("GLB-",B64,)</f>
        <v>GLB-*SINK FASCIA 33 * 5</v>
      </c>
    </row>
    <row r="65" ht="14.25" customHeight="1">
      <c r="A65" s="139"/>
      <c r="B65" s="139" t="s">
        <v>1036</v>
      </c>
      <c r="C65" s="204">
        <v>207.23</v>
      </c>
      <c r="D65" s="154" t="str">
        <f t="shared" si="50"/>
        <v>GLW-*SINK FASCIA 42 * 5</v>
      </c>
      <c r="E65" s="204"/>
      <c r="F65" s="333"/>
      <c r="G65" s="204"/>
      <c r="H65" s="139"/>
      <c r="I65" s="204"/>
      <c r="J65" s="139"/>
      <c r="K65" s="204">
        <v>207.23</v>
      </c>
      <c r="L65" s="154" t="str">
        <f t="shared" si="51"/>
        <v>GLG-*SINK FASCIA 42 * 5</v>
      </c>
      <c r="M65" s="204"/>
      <c r="N65" s="154" t="str">
        <f t="shared" si="52"/>
        <v>NAO-*SINK FASCIA 42 * 5</v>
      </c>
      <c r="O65" s="204"/>
      <c r="P65" s="139" t="str">
        <f t="shared" si="53"/>
        <v>WHO-*SINK FASCIA 42 * 5</v>
      </c>
      <c r="Q65" s="204">
        <v>207.23</v>
      </c>
      <c r="R65" s="154" t="str">
        <f t="shared" si="54"/>
        <v>MAW-*SINK FASCIA 42 * 5</v>
      </c>
      <c r="S65" s="204">
        <v>207.23</v>
      </c>
      <c r="T65" s="154" t="str">
        <f t="shared" si="55"/>
        <v>MAG-*SINK FASCIA 42 * 5</v>
      </c>
      <c r="U65" s="204">
        <v>207.23</v>
      </c>
      <c r="V65" s="154" t="str">
        <f t="shared" si="56"/>
        <v>MAB-*SINK FASCIA 42 * 5</v>
      </c>
      <c r="W65" s="204">
        <v>207.23</v>
      </c>
      <c r="X65" s="146" t="str">
        <f t="shared" si="57"/>
        <v>GLB-*SINK FASCIA 42 * 5</v>
      </c>
    </row>
    <row r="66" ht="14.25" customHeight="1">
      <c r="A66" s="139"/>
      <c r="B66" s="139" t="s">
        <v>1037</v>
      </c>
      <c r="C66" s="204"/>
      <c r="D66" s="154"/>
      <c r="E66" s="204"/>
      <c r="F66" s="333"/>
      <c r="G66" s="204"/>
      <c r="H66" s="139"/>
      <c r="I66" s="204"/>
      <c r="J66" s="139"/>
      <c r="K66" s="204"/>
      <c r="L66" s="336" t="str">
        <f t="shared" si="51"/>
        <v>GLG-*False Drawer Front 38 * 6</v>
      </c>
      <c r="M66" s="337">
        <v>67.28</v>
      </c>
      <c r="N66" s="153" t="str">
        <f t="shared" si="52"/>
        <v>NAO-*False Drawer Front 38 * 6</v>
      </c>
      <c r="O66" s="337">
        <v>67.28</v>
      </c>
      <c r="P66" s="139" t="str">
        <f t="shared" si="53"/>
        <v>WHO-*False Drawer Front 38 * 6</v>
      </c>
      <c r="Q66" s="204"/>
      <c r="R66" s="154" t="str">
        <f t="shared" si="54"/>
        <v>MAW-*False Drawer Front 38 * 6</v>
      </c>
      <c r="S66" s="204"/>
      <c r="T66" s="154" t="str">
        <f t="shared" si="55"/>
        <v>MAG-*False Drawer Front 38 * 6</v>
      </c>
      <c r="U66" s="204"/>
      <c r="V66" s="154" t="str">
        <f t="shared" si="56"/>
        <v>MAB-*False Drawer Front 38 * 6</v>
      </c>
      <c r="W66" s="204"/>
      <c r="X66" s="146" t="str">
        <f t="shared" si="57"/>
        <v>GLB-*False Drawer Front 38 * 6</v>
      </c>
    </row>
    <row r="67" ht="14.25" customHeight="1">
      <c r="A67" s="139"/>
      <c r="B67" s="139" t="s">
        <v>1038</v>
      </c>
      <c r="C67" s="204">
        <v>250.47</v>
      </c>
      <c r="D67" s="154" t="str">
        <f t="shared" ref="D67:D71" si="58">CONCATENATE("GLW-",B67,)</f>
        <v>GLW-*False Drawer Front 68 * 4</v>
      </c>
      <c r="E67" s="204"/>
      <c r="F67" s="333"/>
      <c r="G67" s="204"/>
      <c r="H67" s="139"/>
      <c r="I67" s="204"/>
      <c r="J67" s="139"/>
      <c r="K67" s="204">
        <v>250.47</v>
      </c>
      <c r="L67" s="336" t="str">
        <f t="shared" si="51"/>
        <v>GLG-*False Drawer Front 68 * 4</v>
      </c>
      <c r="M67" s="338">
        <v>153.76</v>
      </c>
      <c r="N67" s="153" t="str">
        <f t="shared" si="52"/>
        <v>NAO-*False Drawer Front 68 * 4</v>
      </c>
      <c r="O67" s="338">
        <v>153.76</v>
      </c>
      <c r="P67" s="139" t="str">
        <f t="shared" si="53"/>
        <v>WHO-*False Drawer Front 68 * 4</v>
      </c>
      <c r="Q67" s="204">
        <v>250.47</v>
      </c>
      <c r="R67" s="154" t="str">
        <f t="shared" si="54"/>
        <v>MAW-*False Drawer Front 68 * 4</v>
      </c>
      <c r="S67" s="204">
        <v>250.47</v>
      </c>
      <c r="T67" s="154" t="str">
        <f t="shared" si="55"/>
        <v>MAG-*False Drawer Front 68 * 4</v>
      </c>
      <c r="U67" s="204">
        <v>250.47</v>
      </c>
      <c r="V67" s="154" t="str">
        <f t="shared" si="56"/>
        <v>MAB-*False Drawer Front 68 * 4</v>
      </c>
      <c r="W67" s="204">
        <v>250.47</v>
      </c>
      <c r="X67" s="146" t="str">
        <f t="shared" si="57"/>
        <v>GLB-*False Drawer Front 68 * 4</v>
      </c>
    </row>
    <row r="68" ht="14.25" customHeight="1">
      <c r="A68" s="139"/>
      <c r="B68" s="139" t="s">
        <v>1039</v>
      </c>
      <c r="C68" s="204">
        <v>250.47</v>
      </c>
      <c r="D68" s="154" t="str">
        <f t="shared" si="58"/>
        <v>GLW-*False Drawer Front 70 * 4</v>
      </c>
      <c r="E68" s="204"/>
      <c r="F68" s="333"/>
      <c r="G68" s="204"/>
      <c r="H68" s="139"/>
      <c r="I68" s="204"/>
      <c r="J68" s="139"/>
      <c r="K68" s="204">
        <v>250.47</v>
      </c>
      <c r="L68" s="336" t="str">
        <f t="shared" si="51"/>
        <v>GLG-*False Drawer Front 70 * 4</v>
      </c>
      <c r="M68" s="338">
        <v>153.76</v>
      </c>
      <c r="N68" s="153" t="str">
        <f t="shared" si="52"/>
        <v>NAO-*False Drawer Front 70 * 4</v>
      </c>
      <c r="O68" s="338">
        <v>153.76</v>
      </c>
      <c r="P68" s="139" t="str">
        <f t="shared" si="53"/>
        <v>WHO-*False Drawer Front 70 * 4</v>
      </c>
      <c r="Q68" s="204">
        <v>250.47</v>
      </c>
      <c r="R68" s="154" t="str">
        <f t="shared" si="54"/>
        <v>MAW-*False Drawer Front 70 * 4</v>
      </c>
      <c r="S68" s="204">
        <v>250.47</v>
      </c>
      <c r="T68" s="154" t="str">
        <f t="shared" si="55"/>
        <v>MAG-*False Drawer Front 70 * 4</v>
      </c>
      <c r="U68" s="204">
        <v>250.47</v>
      </c>
      <c r="V68" s="154" t="str">
        <f t="shared" si="56"/>
        <v>MAB-*False Drawer Front 70 * 4</v>
      </c>
      <c r="W68" s="204">
        <v>250.47</v>
      </c>
      <c r="X68" s="146" t="str">
        <f t="shared" si="57"/>
        <v>GLB-*False Drawer Front 70 * 4</v>
      </c>
    </row>
    <row r="69" ht="14.25" customHeight="1">
      <c r="A69" s="139"/>
      <c r="B69" s="139" t="s">
        <v>1037</v>
      </c>
      <c r="C69" s="204">
        <v>109.6</v>
      </c>
      <c r="D69" s="154" t="str">
        <f t="shared" si="58"/>
        <v>GLW-*False Drawer Front 38 * 6</v>
      </c>
      <c r="E69" s="204"/>
      <c r="F69" s="333"/>
      <c r="G69" s="204"/>
      <c r="H69" s="139"/>
      <c r="I69" s="204"/>
      <c r="J69" s="139"/>
      <c r="K69" s="204">
        <v>109.6</v>
      </c>
      <c r="L69" s="336" t="str">
        <f t="shared" si="51"/>
        <v>GLG-*False Drawer Front 38 * 6</v>
      </c>
      <c r="M69" s="204"/>
      <c r="N69" s="153" t="str">
        <f t="shared" si="52"/>
        <v>NAO-*False Drawer Front 38 * 6</v>
      </c>
      <c r="O69" s="204"/>
      <c r="P69" s="139" t="str">
        <f t="shared" si="53"/>
        <v>WHO-*False Drawer Front 38 * 6</v>
      </c>
      <c r="Q69" s="204">
        <v>109.6</v>
      </c>
      <c r="R69" s="154" t="str">
        <f t="shared" si="54"/>
        <v>MAW-*False Drawer Front 38 * 6</v>
      </c>
      <c r="S69" s="204">
        <v>109.6</v>
      </c>
      <c r="T69" s="154" t="str">
        <f t="shared" si="55"/>
        <v>MAG-*False Drawer Front 38 * 6</v>
      </c>
      <c r="U69" s="204">
        <v>109.6</v>
      </c>
      <c r="V69" s="154" t="str">
        <f t="shared" si="56"/>
        <v>MAB-*False Drawer Front 38 * 6</v>
      </c>
      <c r="W69" s="204">
        <v>109.6</v>
      </c>
      <c r="X69" s="146" t="str">
        <f t="shared" si="57"/>
        <v>GLB-*False Drawer Front 38 * 6</v>
      </c>
    </row>
    <row r="70" ht="14.25" customHeight="1">
      <c r="A70" s="139"/>
      <c r="B70" s="139" t="s">
        <v>1040</v>
      </c>
      <c r="C70" s="204">
        <v>476.19</v>
      </c>
      <c r="D70" s="154" t="str">
        <f t="shared" si="58"/>
        <v>GLW-*SHELVES 33 * 2</v>
      </c>
      <c r="E70" s="204"/>
      <c r="F70" s="333"/>
      <c r="G70" s="204"/>
      <c r="H70" s="139"/>
      <c r="I70" s="204"/>
      <c r="J70" s="139"/>
      <c r="K70" s="204">
        <v>476.19</v>
      </c>
      <c r="L70" s="336" t="str">
        <f t="shared" si="51"/>
        <v>GLG-*SHELVES 33 * 2</v>
      </c>
      <c r="M70" s="338">
        <v>476.19</v>
      </c>
      <c r="N70" s="153" t="str">
        <f t="shared" si="52"/>
        <v>NAO-*SHELVES 33 * 2</v>
      </c>
      <c r="O70" s="338">
        <v>476.19</v>
      </c>
      <c r="P70" s="139" t="str">
        <f t="shared" si="53"/>
        <v>WHO-*SHELVES 33 * 2</v>
      </c>
      <c r="Q70" s="204">
        <v>476.19</v>
      </c>
      <c r="R70" s="154" t="str">
        <f t="shared" si="54"/>
        <v>MAW-*SHELVES 33 * 2</v>
      </c>
      <c r="S70" s="204">
        <v>476.19</v>
      </c>
      <c r="T70" s="154" t="str">
        <f t="shared" si="55"/>
        <v>MAG-*SHELVES 33 * 2</v>
      </c>
      <c r="U70" s="204">
        <v>476.19</v>
      </c>
      <c r="V70" s="154" t="str">
        <f t="shared" si="56"/>
        <v>MAB-*SHELVES 33 * 2</v>
      </c>
      <c r="W70" s="204">
        <v>476.19</v>
      </c>
      <c r="X70" s="146" t="str">
        <f t="shared" si="57"/>
        <v>GLB-*SHELVES 33 * 2</v>
      </c>
    </row>
    <row r="71" ht="14.25" customHeight="1">
      <c r="A71" s="139"/>
      <c r="B71" s="139" t="s">
        <v>1041</v>
      </c>
      <c r="C71" s="204">
        <v>420.63</v>
      </c>
      <c r="D71" s="154" t="str">
        <f t="shared" si="58"/>
        <v>GLW-*SHELVES 23 * 2</v>
      </c>
      <c r="E71" s="204"/>
      <c r="F71" s="333"/>
      <c r="G71" s="204"/>
      <c r="H71" s="139"/>
      <c r="I71" s="204"/>
      <c r="J71" s="139"/>
      <c r="K71" s="204">
        <v>420.63</v>
      </c>
      <c r="L71" s="336" t="str">
        <f t="shared" si="51"/>
        <v>GLG-*SHELVES 23 * 2</v>
      </c>
      <c r="M71" s="338">
        <v>396.83</v>
      </c>
      <c r="N71" s="153" t="str">
        <f t="shared" si="52"/>
        <v>NAO-*SHELVES 23 * 2</v>
      </c>
      <c r="O71" s="338">
        <v>396.83</v>
      </c>
      <c r="P71" s="139" t="str">
        <f t="shared" si="53"/>
        <v>WHO-*SHELVES 23 * 2</v>
      </c>
      <c r="Q71" s="204">
        <v>420.63</v>
      </c>
      <c r="R71" s="154" t="str">
        <f t="shared" si="54"/>
        <v>MAW-*SHELVES 23 * 2</v>
      </c>
      <c r="S71" s="204">
        <v>420.63</v>
      </c>
      <c r="T71" s="154" t="str">
        <f t="shared" si="55"/>
        <v>MAG-*SHELVES 23 * 2</v>
      </c>
      <c r="U71" s="204">
        <v>420.63</v>
      </c>
      <c r="V71" s="154" t="str">
        <f t="shared" si="56"/>
        <v>MAB-*SHELVES 23 * 2</v>
      </c>
      <c r="W71" s="204">
        <v>420.63</v>
      </c>
      <c r="X71" s="146" t="str">
        <f t="shared" si="57"/>
        <v>GLB-*SHELVES 23 * 2</v>
      </c>
    </row>
    <row r="72" ht="14.25" customHeight="1">
      <c r="A72" s="162"/>
      <c r="B72" s="162"/>
      <c r="C72" s="162"/>
      <c r="D72" s="162"/>
      <c r="E72" s="293"/>
      <c r="F72" s="162"/>
      <c r="G72" s="293"/>
      <c r="H72" s="162"/>
      <c r="I72" s="293"/>
      <c r="J72" s="162"/>
      <c r="K72" s="293"/>
      <c r="L72" s="162"/>
      <c r="M72" s="293"/>
      <c r="N72" s="162"/>
      <c r="O72" s="293"/>
      <c r="P72" s="162"/>
      <c r="Q72" s="293"/>
      <c r="R72" s="162"/>
      <c r="S72" s="162"/>
      <c r="T72" s="162"/>
      <c r="U72" s="162"/>
      <c r="V72" s="162"/>
      <c r="W72" s="162"/>
      <c r="X72" s="162"/>
      <c r="Y72" s="162"/>
      <c r="Z72" s="162"/>
    </row>
    <row r="73" ht="14.25" customHeight="1">
      <c r="A73" s="162"/>
      <c r="B73" s="162"/>
      <c r="C73" s="162"/>
      <c r="D73" s="162"/>
      <c r="E73" s="293"/>
      <c r="F73" s="162"/>
      <c r="G73" s="293"/>
      <c r="H73" s="162"/>
      <c r="I73" s="293"/>
      <c r="J73" s="162"/>
      <c r="K73" s="293"/>
      <c r="L73" s="162"/>
      <c r="M73" s="293"/>
      <c r="N73" s="162"/>
      <c r="O73" s="293"/>
      <c r="P73" s="162"/>
      <c r="Q73" s="293"/>
      <c r="R73" s="162"/>
      <c r="S73" s="162"/>
      <c r="T73" s="162"/>
      <c r="U73" s="162"/>
      <c r="V73" s="162"/>
      <c r="W73" s="162"/>
      <c r="X73" s="162"/>
      <c r="Y73" s="162"/>
      <c r="Z73" s="162"/>
    </row>
    <row r="74" ht="14.25" customHeight="1">
      <c r="A74" s="162"/>
      <c r="B74" s="162"/>
      <c r="C74" s="162"/>
      <c r="D74" s="162"/>
      <c r="E74" s="293"/>
      <c r="F74" s="162"/>
      <c r="G74" s="293"/>
      <c r="H74" s="162"/>
      <c r="I74" s="293"/>
      <c r="J74" s="162"/>
      <c r="K74" s="293"/>
      <c r="L74" s="162"/>
      <c r="M74" s="293"/>
      <c r="N74" s="162"/>
      <c r="O74" s="293"/>
      <c r="P74" s="162"/>
      <c r="Q74" s="293"/>
      <c r="R74" s="162"/>
      <c r="S74" s="162"/>
      <c r="T74" s="162"/>
      <c r="U74" s="162"/>
      <c r="V74" s="162"/>
      <c r="W74" s="162"/>
      <c r="X74" s="162"/>
      <c r="Y74" s="162"/>
      <c r="Z74" s="162"/>
    </row>
    <row r="75" ht="14.25" customHeight="1">
      <c r="A75" s="162"/>
      <c r="B75" s="162"/>
      <c r="C75" s="162"/>
      <c r="D75" s="162"/>
      <c r="E75" s="293"/>
      <c r="F75" s="162"/>
      <c r="G75" s="293"/>
      <c r="H75" s="162"/>
      <c r="I75" s="293"/>
      <c r="J75" s="162"/>
      <c r="K75" s="293"/>
      <c r="L75" s="162"/>
      <c r="M75" s="293"/>
      <c r="N75" s="162"/>
      <c r="O75" s="293"/>
      <c r="P75" s="162"/>
      <c r="Q75" s="293"/>
      <c r="R75" s="162"/>
      <c r="S75" s="162"/>
      <c r="T75" s="162"/>
      <c r="U75" s="162"/>
      <c r="V75" s="162"/>
      <c r="W75" s="162"/>
      <c r="X75" s="162"/>
      <c r="Y75" s="162"/>
      <c r="Z75" s="162"/>
    </row>
    <row r="76" ht="14.25" customHeight="1">
      <c r="A76" s="162"/>
      <c r="B76" s="162"/>
      <c r="C76" s="162"/>
      <c r="D76" s="162"/>
      <c r="E76" s="293"/>
      <c r="F76" s="162"/>
      <c r="G76" s="293"/>
      <c r="H76" s="162"/>
      <c r="I76" s="293"/>
      <c r="J76" s="162"/>
      <c r="K76" s="293"/>
      <c r="L76" s="162"/>
      <c r="M76" s="293"/>
      <c r="N76" s="162"/>
      <c r="O76" s="293"/>
      <c r="P76" s="162"/>
      <c r="Q76" s="293"/>
      <c r="R76" s="162"/>
      <c r="S76" s="162"/>
      <c r="T76" s="162"/>
      <c r="U76" s="162"/>
      <c r="V76" s="162"/>
      <c r="W76" s="162"/>
      <c r="X76" s="162"/>
      <c r="Y76" s="162"/>
      <c r="Z76" s="162"/>
    </row>
    <row r="77" ht="14.25" customHeight="1">
      <c r="A77" s="162"/>
      <c r="B77" s="162"/>
      <c r="C77" s="162"/>
      <c r="D77" s="162"/>
      <c r="E77" s="293"/>
      <c r="F77" s="162"/>
      <c r="G77" s="293"/>
      <c r="H77" s="162"/>
      <c r="I77" s="293"/>
      <c r="J77" s="162"/>
      <c r="K77" s="293"/>
      <c r="L77" s="162"/>
      <c r="M77" s="293"/>
      <c r="N77" s="162"/>
      <c r="O77" s="293"/>
      <c r="P77" s="162"/>
      <c r="Q77" s="293"/>
      <c r="R77" s="162"/>
      <c r="S77" s="162"/>
      <c r="T77" s="162"/>
      <c r="U77" s="162"/>
      <c r="V77" s="162"/>
      <c r="W77" s="162"/>
      <c r="X77" s="162"/>
      <c r="Y77" s="162"/>
      <c r="Z77" s="162"/>
    </row>
    <row r="78" ht="14.25" customHeight="1">
      <c r="A78" s="162"/>
      <c r="B78" s="162"/>
      <c r="C78" s="162"/>
      <c r="D78" s="162"/>
      <c r="E78" s="293"/>
      <c r="F78" s="162"/>
      <c r="G78" s="293"/>
      <c r="H78" s="162"/>
      <c r="I78" s="293"/>
      <c r="J78" s="162"/>
      <c r="K78" s="293"/>
      <c r="L78" s="162"/>
      <c r="M78" s="293"/>
      <c r="N78" s="162"/>
      <c r="O78" s="293"/>
      <c r="P78" s="162"/>
      <c r="Q78" s="293"/>
      <c r="R78" s="162"/>
      <c r="S78" s="162"/>
      <c r="T78" s="162"/>
      <c r="U78" s="162"/>
      <c r="V78" s="162"/>
      <c r="W78" s="162"/>
      <c r="X78" s="162"/>
      <c r="Y78" s="162"/>
      <c r="Z78" s="162"/>
    </row>
    <row r="79" ht="14.25" customHeight="1">
      <c r="A79" s="162"/>
      <c r="B79" s="162"/>
      <c r="C79" s="162"/>
      <c r="D79" s="162"/>
      <c r="E79" s="293"/>
      <c r="F79" s="162"/>
      <c r="G79" s="293"/>
      <c r="H79" s="162"/>
      <c r="I79" s="293"/>
      <c r="J79" s="162"/>
      <c r="K79" s="293"/>
      <c r="L79" s="162"/>
      <c r="M79" s="293"/>
      <c r="N79" s="162"/>
      <c r="O79" s="293"/>
      <c r="P79" s="162"/>
      <c r="Q79" s="293"/>
      <c r="R79" s="162"/>
      <c r="S79" s="162"/>
      <c r="T79" s="162"/>
      <c r="U79" s="162"/>
      <c r="V79" s="162"/>
      <c r="W79" s="162"/>
      <c r="X79" s="162"/>
      <c r="Y79" s="162"/>
      <c r="Z79" s="162"/>
    </row>
    <row r="80" ht="14.25" customHeight="1">
      <c r="A80" s="162"/>
      <c r="B80" s="162"/>
      <c r="C80" s="162"/>
      <c r="D80" s="162"/>
      <c r="E80" s="293"/>
      <c r="F80" s="162"/>
      <c r="G80" s="293"/>
      <c r="H80" s="162"/>
      <c r="I80" s="293"/>
      <c r="J80" s="162"/>
      <c r="K80" s="293"/>
      <c r="L80" s="162"/>
      <c r="M80" s="293"/>
      <c r="N80" s="162"/>
      <c r="O80" s="293"/>
      <c r="P80" s="162"/>
      <c r="Q80" s="293"/>
      <c r="R80" s="162"/>
      <c r="S80" s="162"/>
      <c r="T80" s="162"/>
      <c r="U80" s="162"/>
      <c r="V80" s="162"/>
      <c r="W80" s="162"/>
      <c r="X80" s="162"/>
      <c r="Y80" s="162"/>
      <c r="Z80" s="162"/>
    </row>
    <row r="81" ht="14.25" customHeight="1">
      <c r="A81" s="162"/>
      <c r="B81" s="162"/>
      <c r="C81" s="162"/>
      <c r="D81" s="162"/>
      <c r="E81" s="293"/>
      <c r="F81" s="162"/>
      <c r="G81" s="293"/>
      <c r="H81" s="162"/>
      <c r="I81" s="293"/>
      <c r="J81" s="162"/>
      <c r="K81" s="293"/>
      <c r="L81" s="162"/>
      <c r="M81" s="293"/>
      <c r="N81" s="162"/>
      <c r="O81" s="293"/>
      <c r="P81" s="162"/>
      <c r="Q81" s="293"/>
      <c r="R81" s="162"/>
      <c r="S81" s="162"/>
      <c r="T81" s="162"/>
      <c r="U81" s="162"/>
      <c r="V81" s="162"/>
      <c r="W81" s="162"/>
      <c r="X81" s="162"/>
      <c r="Y81" s="162"/>
      <c r="Z81" s="162"/>
    </row>
    <row r="82" ht="14.25" customHeight="1">
      <c r="A82" s="162"/>
      <c r="B82" s="162"/>
      <c r="C82" s="162"/>
      <c r="D82" s="162"/>
      <c r="E82" s="293"/>
      <c r="F82" s="162"/>
      <c r="G82" s="293"/>
      <c r="H82" s="162"/>
      <c r="I82" s="293"/>
      <c r="J82" s="162"/>
      <c r="K82" s="293"/>
      <c r="L82" s="162"/>
      <c r="M82" s="293"/>
      <c r="N82" s="162"/>
      <c r="O82" s="293"/>
      <c r="P82" s="162"/>
      <c r="Q82" s="293"/>
      <c r="R82" s="162"/>
      <c r="S82" s="162"/>
      <c r="T82" s="162"/>
      <c r="U82" s="162"/>
      <c r="V82" s="162"/>
      <c r="W82" s="162"/>
      <c r="X82" s="162"/>
      <c r="Y82" s="162"/>
      <c r="Z82" s="162"/>
    </row>
    <row r="83" ht="14.25" customHeight="1">
      <c r="A83" s="162"/>
      <c r="B83" s="162"/>
      <c r="C83" s="162"/>
      <c r="D83" s="162"/>
      <c r="E83" s="293"/>
      <c r="F83" s="162"/>
      <c r="G83" s="293"/>
      <c r="H83" s="162"/>
      <c r="I83" s="293"/>
      <c r="J83" s="162"/>
      <c r="K83" s="293"/>
      <c r="L83" s="162"/>
      <c r="M83" s="293"/>
      <c r="N83" s="162"/>
      <c r="O83" s="293"/>
      <c r="P83" s="162"/>
      <c r="Q83" s="293"/>
      <c r="R83" s="162"/>
      <c r="S83" s="162"/>
      <c r="T83" s="162"/>
      <c r="U83" s="162"/>
      <c r="V83" s="162"/>
      <c r="W83" s="162"/>
      <c r="X83" s="162"/>
      <c r="Y83" s="162"/>
      <c r="Z83" s="162"/>
    </row>
    <row r="84" ht="14.25" customHeight="1">
      <c r="A84" s="162"/>
      <c r="B84" s="162"/>
      <c r="C84" s="162"/>
      <c r="D84" s="162"/>
      <c r="E84" s="293"/>
      <c r="F84" s="162"/>
      <c r="G84" s="293"/>
      <c r="H84" s="162"/>
      <c r="I84" s="293"/>
      <c r="J84" s="162"/>
      <c r="K84" s="293"/>
      <c r="L84" s="162"/>
      <c r="M84" s="293"/>
      <c r="N84" s="162"/>
      <c r="O84" s="293"/>
      <c r="P84" s="162"/>
      <c r="Q84" s="293"/>
      <c r="R84" s="162"/>
      <c r="S84" s="162"/>
      <c r="T84" s="162"/>
      <c r="U84" s="162"/>
      <c r="V84" s="162"/>
      <c r="W84" s="162"/>
      <c r="X84" s="162"/>
      <c r="Y84" s="162"/>
      <c r="Z84" s="162"/>
    </row>
    <row r="85" ht="14.25" customHeight="1">
      <c r="A85" s="162"/>
      <c r="B85" s="162"/>
      <c r="C85" s="162"/>
      <c r="D85" s="162"/>
      <c r="E85" s="293"/>
      <c r="F85" s="162"/>
      <c r="G85" s="293"/>
      <c r="H85" s="162"/>
      <c r="I85" s="293"/>
      <c r="J85" s="162"/>
      <c r="K85" s="293"/>
      <c r="L85" s="162"/>
      <c r="M85" s="293"/>
      <c r="N85" s="162"/>
      <c r="O85" s="293"/>
      <c r="P85" s="162"/>
      <c r="Q85" s="293"/>
      <c r="R85" s="162"/>
      <c r="S85" s="162"/>
      <c r="T85" s="162"/>
      <c r="U85" s="162"/>
      <c r="V85" s="162"/>
      <c r="W85" s="162"/>
      <c r="X85" s="162"/>
      <c r="Y85" s="162"/>
      <c r="Z85" s="162"/>
    </row>
    <row r="86" ht="14.25" customHeight="1">
      <c r="A86" s="162"/>
      <c r="B86" s="162"/>
      <c r="C86" s="162"/>
      <c r="D86" s="162"/>
      <c r="E86" s="293"/>
      <c r="F86" s="162"/>
      <c r="G86" s="293"/>
      <c r="H86" s="162"/>
      <c r="I86" s="293"/>
      <c r="J86" s="162"/>
      <c r="K86" s="293"/>
      <c r="L86" s="162"/>
      <c r="M86" s="293"/>
      <c r="N86" s="162"/>
      <c r="O86" s="293"/>
      <c r="P86" s="162"/>
      <c r="Q86" s="293"/>
      <c r="R86" s="162"/>
      <c r="S86" s="162"/>
      <c r="T86" s="162"/>
      <c r="U86" s="162"/>
      <c r="V86" s="162"/>
      <c r="W86" s="162"/>
      <c r="X86" s="162"/>
      <c r="Y86" s="162"/>
      <c r="Z86" s="162"/>
    </row>
    <row r="87" ht="14.25" customHeight="1">
      <c r="A87" s="162"/>
      <c r="B87" s="162"/>
      <c r="C87" s="162"/>
      <c r="D87" s="162"/>
      <c r="E87" s="293"/>
      <c r="F87" s="162"/>
      <c r="G87" s="293"/>
      <c r="H87" s="162"/>
      <c r="I87" s="293"/>
      <c r="J87" s="162"/>
      <c r="K87" s="293"/>
      <c r="L87" s="162"/>
      <c r="M87" s="293"/>
      <c r="N87" s="162"/>
      <c r="O87" s="293"/>
      <c r="P87" s="162"/>
      <c r="Q87" s="293"/>
      <c r="R87" s="162"/>
      <c r="S87" s="162"/>
      <c r="T87" s="162"/>
      <c r="U87" s="162"/>
      <c r="V87" s="162"/>
      <c r="W87" s="162"/>
      <c r="X87" s="162"/>
      <c r="Y87" s="162"/>
      <c r="Z87" s="162"/>
    </row>
    <row r="88" ht="14.25" customHeight="1">
      <c r="A88" s="162"/>
      <c r="B88" s="162"/>
      <c r="C88" s="162"/>
      <c r="D88" s="162"/>
      <c r="E88" s="293"/>
      <c r="F88" s="162"/>
      <c r="G88" s="293"/>
      <c r="H88" s="162"/>
      <c r="I88" s="293"/>
      <c r="J88" s="162"/>
      <c r="K88" s="293"/>
      <c r="L88" s="162"/>
      <c r="M88" s="293"/>
      <c r="N88" s="162"/>
      <c r="O88" s="293"/>
      <c r="P88" s="162"/>
      <c r="Q88" s="293"/>
      <c r="R88" s="162"/>
      <c r="S88" s="162"/>
      <c r="T88" s="162"/>
      <c r="U88" s="162"/>
      <c r="V88" s="162"/>
      <c r="W88" s="162"/>
      <c r="X88" s="162"/>
      <c r="Y88" s="162"/>
      <c r="Z88" s="162"/>
    </row>
    <row r="89" ht="14.25" customHeight="1">
      <c r="A89" s="162"/>
      <c r="B89" s="162"/>
      <c r="C89" s="162"/>
      <c r="D89" s="162"/>
      <c r="E89" s="293"/>
      <c r="F89" s="162"/>
      <c r="G89" s="293"/>
      <c r="H89" s="162"/>
      <c r="I89" s="293"/>
      <c r="J89" s="162"/>
      <c r="K89" s="293"/>
      <c r="L89" s="162"/>
      <c r="M89" s="293"/>
      <c r="N89" s="162"/>
      <c r="O89" s="293"/>
      <c r="P89" s="162"/>
      <c r="Q89" s="293"/>
      <c r="R89" s="162"/>
      <c r="S89" s="162"/>
      <c r="T89" s="162"/>
      <c r="U89" s="162"/>
      <c r="V89" s="162"/>
      <c r="W89" s="162"/>
      <c r="X89" s="162"/>
      <c r="Y89" s="162"/>
      <c r="Z89" s="162"/>
    </row>
    <row r="90" ht="14.25" customHeight="1">
      <c r="A90" s="162"/>
      <c r="B90" s="162"/>
      <c r="C90" s="162"/>
      <c r="D90" s="162"/>
      <c r="E90" s="293"/>
      <c r="F90" s="162"/>
      <c r="G90" s="293"/>
      <c r="H90" s="162"/>
      <c r="I90" s="293"/>
      <c r="J90" s="162"/>
      <c r="K90" s="293"/>
      <c r="L90" s="162"/>
      <c r="M90" s="293"/>
      <c r="N90" s="162"/>
      <c r="O90" s="293"/>
      <c r="P90" s="162"/>
      <c r="Q90" s="293"/>
      <c r="R90" s="162"/>
      <c r="S90" s="162"/>
      <c r="T90" s="162"/>
      <c r="U90" s="162"/>
      <c r="V90" s="162"/>
      <c r="W90" s="162"/>
      <c r="X90" s="162"/>
      <c r="Y90" s="162"/>
      <c r="Z90" s="162"/>
    </row>
    <row r="91" ht="14.25" customHeight="1">
      <c r="A91" s="162"/>
      <c r="B91" s="162"/>
      <c r="C91" s="162"/>
      <c r="D91" s="162"/>
      <c r="E91" s="293"/>
      <c r="F91" s="162"/>
      <c r="G91" s="293"/>
      <c r="H91" s="162"/>
      <c r="I91" s="293"/>
      <c r="J91" s="162"/>
      <c r="K91" s="293"/>
      <c r="L91" s="162"/>
      <c r="M91" s="293"/>
      <c r="N91" s="162"/>
      <c r="O91" s="293"/>
      <c r="P91" s="162"/>
      <c r="Q91" s="293"/>
      <c r="R91" s="162"/>
      <c r="S91" s="162"/>
      <c r="T91" s="162"/>
      <c r="U91" s="162"/>
      <c r="V91" s="162"/>
      <c r="W91" s="162"/>
      <c r="X91" s="162"/>
      <c r="Y91" s="162"/>
      <c r="Z91" s="162"/>
    </row>
    <row r="92" ht="14.25" customHeight="1">
      <c r="A92" s="162"/>
      <c r="B92" s="162"/>
      <c r="C92" s="162"/>
      <c r="D92" s="162"/>
      <c r="E92" s="293"/>
      <c r="F92" s="162"/>
      <c r="G92" s="293"/>
      <c r="H92" s="162"/>
      <c r="I92" s="293"/>
      <c r="J92" s="162"/>
      <c r="K92" s="293"/>
      <c r="L92" s="162"/>
      <c r="M92" s="293"/>
      <c r="N92" s="162"/>
      <c r="O92" s="293"/>
      <c r="P92" s="162"/>
      <c r="Q92" s="293"/>
      <c r="R92" s="162"/>
      <c r="S92" s="162"/>
      <c r="T92" s="162"/>
      <c r="U92" s="162"/>
      <c r="V92" s="162"/>
      <c r="W92" s="162"/>
      <c r="X92" s="162"/>
      <c r="Y92" s="162"/>
      <c r="Z92" s="162"/>
    </row>
    <row r="93" ht="14.25" customHeight="1">
      <c r="A93" s="162"/>
      <c r="B93" s="162"/>
      <c r="C93" s="162"/>
      <c r="D93" s="162"/>
      <c r="E93" s="293"/>
      <c r="F93" s="162"/>
      <c r="G93" s="293"/>
      <c r="H93" s="162"/>
      <c r="I93" s="293"/>
      <c r="J93" s="162"/>
      <c r="K93" s="293"/>
      <c r="L93" s="162"/>
      <c r="M93" s="293"/>
      <c r="N93" s="162"/>
      <c r="O93" s="293"/>
      <c r="P93" s="162"/>
      <c r="Q93" s="293"/>
      <c r="R93" s="162"/>
      <c r="S93" s="162"/>
      <c r="T93" s="162"/>
      <c r="U93" s="162"/>
      <c r="V93" s="162"/>
      <c r="W93" s="162"/>
      <c r="X93" s="162"/>
      <c r="Y93" s="162"/>
      <c r="Z93" s="162"/>
    </row>
    <row r="94" ht="14.25" customHeight="1">
      <c r="A94" s="162"/>
      <c r="B94" s="162"/>
      <c r="C94" s="162"/>
      <c r="D94" s="162"/>
      <c r="E94" s="293"/>
      <c r="F94" s="162"/>
      <c r="G94" s="293"/>
      <c r="H94" s="162"/>
      <c r="I94" s="293"/>
      <c r="J94" s="162"/>
      <c r="K94" s="293"/>
      <c r="L94" s="162"/>
      <c r="M94" s="293"/>
      <c r="N94" s="162"/>
      <c r="O94" s="293"/>
      <c r="P94" s="162"/>
      <c r="Q94" s="293"/>
      <c r="R94" s="162"/>
      <c r="S94" s="162"/>
      <c r="T94" s="162"/>
      <c r="U94" s="162"/>
      <c r="V94" s="162"/>
      <c r="W94" s="162"/>
      <c r="X94" s="162"/>
      <c r="Y94" s="162"/>
      <c r="Z94" s="162"/>
    </row>
    <row r="95" ht="14.25" customHeight="1">
      <c r="A95" s="162"/>
      <c r="B95" s="162"/>
      <c r="C95" s="162"/>
      <c r="D95" s="162"/>
      <c r="E95" s="293"/>
      <c r="F95" s="162"/>
      <c r="G95" s="293"/>
      <c r="H95" s="162"/>
      <c r="I95" s="293"/>
      <c r="J95" s="162"/>
      <c r="K95" s="293"/>
      <c r="L95" s="162"/>
      <c r="M95" s="293"/>
      <c r="N95" s="162"/>
      <c r="O95" s="293"/>
      <c r="P95" s="162"/>
      <c r="Q95" s="293"/>
      <c r="R95" s="162"/>
      <c r="S95" s="162"/>
      <c r="T95" s="162"/>
      <c r="U95" s="162"/>
      <c r="V95" s="162"/>
      <c r="W95" s="162"/>
      <c r="X95" s="162"/>
      <c r="Y95" s="162"/>
      <c r="Z95" s="162"/>
    </row>
    <row r="96" ht="14.25" customHeight="1">
      <c r="A96" s="162"/>
      <c r="B96" s="162"/>
      <c r="C96" s="162"/>
      <c r="D96" s="162"/>
      <c r="E96" s="293"/>
      <c r="F96" s="162"/>
      <c r="G96" s="293"/>
      <c r="H96" s="162"/>
      <c r="I96" s="293"/>
      <c r="J96" s="162"/>
      <c r="K96" s="293"/>
      <c r="L96" s="162"/>
      <c r="M96" s="293"/>
      <c r="N96" s="162"/>
      <c r="O96" s="293"/>
      <c r="P96" s="162"/>
      <c r="Q96" s="293"/>
      <c r="R96" s="162"/>
      <c r="S96" s="162"/>
      <c r="T96" s="162"/>
      <c r="U96" s="162"/>
      <c r="V96" s="162"/>
      <c r="W96" s="162"/>
      <c r="X96" s="162"/>
      <c r="Y96" s="162"/>
      <c r="Z96" s="162"/>
    </row>
    <row r="97" ht="14.25" customHeight="1">
      <c r="A97" s="162"/>
      <c r="B97" s="162"/>
      <c r="C97" s="162"/>
      <c r="D97" s="162"/>
      <c r="E97" s="293"/>
      <c r="F97" s="162"/>
      <c r="G97" s="293"/>
      <c r="H97" s="162"/>
      <c r="I97" s="293"/>
      <c r="J97" s="162"/>
      <c r="K97" s="293"/>
      <c r="L97" s="162"/>
      <c r="M97" s="293"/>
      <c r="N97" s="162"/>
      <c r="O97" s="293"/>
      <c r="P97" s="162"/>
      <c r="Q97" s="293"/>
      <c r="R97" s="162"/>
      <c r="S97" s="162"/>
      <c r="T97" s="162"/>
      <c r="U97" s="162"/>
      <c r="V97" s="162"/>
      <c r="W97" s="162"/>
      <c r="X97" s="162"/>
      <c r="Y97" s="162"/>
      <c r="Z97" s="162"/>
    </row>
    <row r="98" ht="14.25" customHeight="1">
      <c r="A98" s="162"/>
      <c r="B98" s="162"/>
      <c r="C98" s="162"/>
      <c r="D98" s="162"/>
      <c r="E98" s="293"/>
      <c r="F98" s="162"/>
      <c r="G98" s="293"/>
      <c r="H98" s="162"/>
      <c r="I98" s="293"/>
      <c r="J98" s="162"/>
      <c r="K98" s="293"/>
      <c r="L98" s="162"/>
      <c r="M98" s="293"/>
      <c r="N98" s="162"/>
      <c r="O98" s="293"/>
      <c r="P98" s="162"/>
      <c r="Q98" s="293"/>
      <c r="R98" s="162"/>
      <c r="S98" s="162"/>
      <c r="T98" s="162"/>
      <c r="U98" s="162"/>
      <c r="V98" s="162"/>
      <c r="W98" s="162"/>
      <c r="X98" s="162"/>
      <c r="Y98" s="162"/>
      <c r="Z98" s="162"/>
    </row>
    <row r="99" ht="14.25" customHeight="1">
      <c r="A99" s="162"/>
      <c r="B99" s="162"/>
      <c r="C99" s="162"/>
      <c r="D99" s="162"/>
      <c r="E99" s="293"/>
      <c r="F99" s="162"/>
      <c r="G99" s="293"/>
      <c r="H99" s="162"/>
      <c r="I99" s="293"/>
      <c r="J99" s="162"/>
      <c r="K99" s="293"/>
      <c r="L99" s="162"/>
      <c r="M99" s="293"/>
      <c r="N99" s="162"/>
      <c r="O99" s="293"/>
      <c r="P99" s="162"/>
      <c r="Q99" s="293"/>
      <c r="R99" s="162"/>
      <c r="S99" s="162"/>
      <c r="T99" s="162"/>
      <c r="U99" s="162"/>
      <c r="V99" s="162"/>
      <c r="W99" s="162"/>
      <c r="X99" s="162"/>
      <c r="Y99" s="162"/>
      <c r="Z99" s="162"/>
    </row>
    <row r="100" ht="14.25" customHeight="1">
      <c r="A100" s="162"/>
      <c r="B100" s="162"/>
      <c r="C100" s="162"/>
      <c r="D100" s="162"/>
      <c r="E100" s="293"/>
      <c r="F100" s="162"/>
      <c r="G100" s="293"/>
      <c r="H100" s="162"/>
      <c r="I100" s="293"/>
      <c r="J100" s="162"/>
      <c r="K100" s="293"/>
      <c r="L100" s="162"/>
      <c r="M100" s="293"/>
      <c r="N100" s="162"/>
      <c r="O100" s="293"/>
      <c r="P100" s="162"/>
      <c r="Q100" s="293"/>
      <c r="R100" s="162"/>
      <c r="S100" s="162"/>
      <c r="T100" s="162"/>
      <c r="U100" s="162"/>
      <c r="V100" s="162"/>
      <c r="W100" s="162"/>
      <c r="X100" s="162"/>
      <c r="Y100" s="162"/>
      <c r="Z100" s="162"/>
    </row>
    <row r="101" ht="14.25" customHeight="1">
      <c r="A101" s="162"/>
      <c r="B101" s="162"/>
      <c r="C101" s="162"/>
      <c r="D101" s="162"/>
      <c r="E101" s="293"/>
      <c r="F101" s="162"/>
      <c r="G101" s="293"/>
      <c r="H101" s="162"/>
      <c r="I101" s="293"/>
      <c r="J101" s="162"/>
      <c r="K101" s="293"/>
      <c r="L101" s="162"/>
      <c r="M101" s="293"/>
      <c r="N101" s="162"/>
      <c r="O101" s="293"/>
      <c r="P101" s="162"/>
      <c r="Q101" s="293"/>
      <c r="R101" s="162"/>
      <c r="S101" s="162"/>
      <c r="T101" s="162"/>
      <c r="U101" s="162"/>
      <c r="V101" s="162"/>
      <c r="W101" s="162"/>
      <c r="X101" s="162"/>
      <c r="Y101" s="162"/>
      <c r="Z101" s="162"/>
    </row>
    <row r="102" ht="14.25" customHeight="1">
      <c r="A102" s="162"/>
      <c r="B102" s="162"/>
      <c r="C102" s="162"/>
      <c r="D102" s="162"/>
      <c r="E102" s="293"/>
      <c r="F102" s="162"/>
      <c r="G102" s="293"/>
      <c r="H102" s="162"/>
      <c r="I102" s="293"/>
      <c r="J102" s="162"/>
      <c r="K102" s="293"/>
      <c r="L102" s="162"/>
      <c r="M102" s="293"/>
      <c r="N102" s="162"/>
      <c r="O102" s="293"/>
      <c r="P102" s="162"/>
      <c r="Q102" s="293"/>
      <c r="R102" s="162"/>
      <c r="S102" s="162"/>
      <c r="T102" s="162"/>
      <c r="U102" s="162"/>
      <c r="V102" s="162"/>
      <c r="W102" s="162"/>
      <c r="X102" s="162"/>
      <c r="Y102" s="162"/>
      <c r="Z102" s="162"/>
    </row>
    <row r="103" ht="14.25" customHeight="1">
      <c r="A103" s="162"/>
      <c r="B103" s="162"/>
      <c r="C103" s="162"/>
      <c r="D103" s="162"/>
      <c r="E103" s="293"/>
      <c r="F103" s="162"/>
      <c r="G103" s="293"/>
      <c r="H103" s="162"/>
      <c r="I103" s="293"/>
      <c r="J103" s="162"/>
      <c r="K103" s="293"/>
      <c r="L103" s="162"/>
      <c r="M103" s="293"/>
      <c r="N103" s="162"/>
      <c r="O103" s="293"/>
      <c r="P103" s="162"/>
      <c r="Q103" s="293"/>
      <c r="R103" s="162"/>
      <c r="S103" s="162"/>
      <c r="T103" s="162"/>
      <c r="U103" s="162"/>
      <c r="V103" s="162"/>
      <c r="W103" s="162"/>
      <c r="X103" s="162"/>
      <c r="Y103" s="162"/>
      <c r="Z103" s="162"/>
    </row>
    <row r="104" ht="14.25" customHeight="1">
      <c r="A104" s="162"/>
      <c r="B104" s="162"/>
      <c r="C104" s="162"/>
      <c r="D104" s="162"/>
      <c r="E104" s="293"/>
      <c r="F104" s="162"/>
      <c r="G104" s="293"/>
      <c r="H104" s="162"/>
      <c r="I104" s="293"/>
      <c r="J104" s="162"/>
      <c r="K104" s="293"/>
      <c r="L104" s="162"/>
      <c r="M104" s="293"/>
      <c r="N104" s="162"/>
      <c r="O104" s="293"/>
      <c r="P104" s="162"/>
      <c r="Q104" s="293"/>
      <c r="R104" s="162"/>
      <c r="S104" s="162"/>
      <c r="T104" s="162"/>
      <c r="U104" s="162"/>
      <c r="V104" s="162"/>
      <c r="W104" s="162"/>
      <c r="X104" s="162"/>
      <c r="Y104" s="162"/>
      <c r="Z104" s="162"/>
    </row>
    <row r="105" ht="14.25" customHeight="1">
      <c r="A105" s="162"/>
      <c r="B105" s="162"/>
      <c r="C105" s="162"/>
      <c r="D105" s="162"/>
      <c r="E105" s="293"/>
      <c r="F105" s="162"/>
      <c r="G105" s="293"/>
      <c r="H105" s="162"/>
      <c r="I105" s="293"/>
      <c r="J105" s="162"/>
      <c r="K105" s="293"/>
      <c r="L105" s="162"/>
      <c r="M105" s="293"/>
      <c r="N105" s="162"/>
      <c r="O105" s="293"/>
      <c r="P105" s="162"/>
      <c r="Q105" s="293"/>
      <c r="R105" s="162"/>
      <c r="S105" s="162"/>
      <c r="T105" s="162"/>
      <c r="U105" s="162"/>
      <c r="V105" s="162"/>
      <c r="W105" s="162"/>
      <c r="X105" s="162"/>
      <c r="Y105" s="162"/>
      <c r="Z105" s="162"/>
    </row>
    <row r="106" ht="14.25" customHeight="1">
      <c r="A106" s="162"/>
      <c r="B106" s="162"/>
      <c r="C106" s="162"/>
      <c r="D106" s="162"/>
      <c r="E106" s="293"/>
      <c r="F106" s="162"/>
      <c r="G106" s="293"/>
      <c r="H106" s="162"/>
      <c r="I106" s="293"/>
      <c r="J106" s="162"/>
      <c r="K106" s="293"/>
      <c r="L106" s="162"/>
      <c r="M106" s="293"/>
      <c r="N106" s="162"/>
      <c r="O106" s="293"/>
      <c r="P106" s="162"/>
      <c r="Q106" s="293"/>
      <c r="R106" s="162"/>
      <c r="S106" s="162"/>
      <c r="T106" s="162"/>
      <c r="U106" s="162"/>
      <c r="V106" s="162"/>
      <c r="W106" s="162"/>
      <c r="X106" s="162"/>
      <c r="Y106" s="162"/>
      <c r="Z106" s="162"/>
    </row>
    <row r="107" ht="14.25" customHeight="1">
      <c r="A107" s="162"/>
      <c r="B107" s="162"/>
      <c r="C107" s="162"/>
      <c r="D107" s="162"/>
      <c r="E107" s="293"/>
      <c r="F107" s="162"/>
      <c r="G107" s="293"/>
      <c r="H107" s="162"/>
      <c r="I107" s="293"/>
      <c r="J107" s="162"/>
      <c r="K107" s="293"/>
      <c r="L107" s="162"/>
      <c r="M107" s="293"/>
      <c r="N107" s="162"/>
      <c r="O107" s="293"/>
      <c r="P107" s="162"/>
      <c r="Q107" s="293"/>
      <c r="R107" s="162"/>
      <c r="S107" s="162"/>
      <c r="T107" s="162"/>
      <c r="U107" s="162"/>
      <c r="V107" s="162"/>
      <c r="W107" s="162"/>
      <c r="X107" s="162"/>
      <c r="Y107" s="162"/>
      <c r="Z107" s="162"/>
    </row>
    <row r="108" ht="14.25" customHeight="1">
      <c r="A108" s="162"/>
      <c r="B108" s="162"/>
      <c r="C108" s="162"/>
      <c r="D108" s="162"/>
      <c r="E108" s="293"/>
      <c r="F108" s="162"/>
      <c r="G108" s="293"/>
      <c r="H108" s="162"/>
      <c r="I108" s="293"/>
      <c r="J108" s="162"/>
      <c r="K108" s="293"/>
      <c r="L108" s="162"/>
      <c r="M108" s="293"/>
      <c r="N108" s="162"/>
      <c r="O108" s="293"/>
      <c r="P108" s="162"/>
      <c r="Q108" s="293"/>
      <c r="R108" s="162"/>
      <c r="S108" s="162"/>
      <c r="T108" s="162"/>
      <c r="U108" s="162"/>
      <c r="V108" s="162"/>
      <c r="W108" s="162"/>
      <c r="X108" s="162"/>
      <c r="Y108" s="162"/>
      <c r="Z108" s="162"/>
    </row>
    <row r="109" ht="14.25" customHeight="1">
      <c r="A109" s="162"/>
      <c r="B109" s="162"/>
      <c r="C109" s="162"/>
      <c r="D109" s="162"/>
      <c r="E109" s="293"/>
      <c r="F109" s="162"/>
      <c r="G109" s="293"/>
      <c r="H109" s="162"/>
      <c r="I109" s="293"/>
      <c r="J109" s="162"/>
      <c r="K109" s="293"/>
      <c r="L109" s="162"/>
      <c r="M109" s="293"/>
      <c r="N109" s="162"/>
      <c r="O109" s="293"/>
      <c r="P109" s="162"/>
      <c r="Q109" s="293"/>
      <c r="R109" s="162"/>
      <c r="S109" s="162"/>
      <c r="T109" s="162"/>
      <c r="U109" s="162"/>
      <c r="V109" s="162"/>
      <c r="W109" s="162"/>
      <c r="X109" s="162"/>
      <c r="Y109" s="162"/>
      <c r="Z109" s="162"/>
    </row>
    <row r="110" ht="14.25" customHeight="1">
      <c r="A110" s="162"/>
      <c r="B110" s="162"/>
      <c r="C110" s="162"/>
      <c r="D110" s="162"/>
      <c r="E110" s="293"/>
      <c r="F110" s="162"/>
      <c r="G110" s="293"/>
      <c r="H110" s="162"/>
      <c r="I110" s="293"/>
      <c r="J110" s="162"/>
      <c r="K110" s="293"/>
      <c r="L110" s="162"/>
      <c r="M110" s="293"/>
      <c r="N110" s="162"/>
      <c r="O110" s="293"/>
      <c r="P110" s="162"/>
      <c r="Q110" s="293"/>
      <c r="R110" s="162"/>
      <c r="S110" s="162"/>
      <c r="T110" s="162"/>
      <c r="U110" s="162"/>
      <c r="V110" s="162"/>
      <c r="W110" s="162"/>
      <c r="X110" s="162"/>
      <c r="Y110" s="162"/>
      <c r="Z110" s="162"/>
    </row>
    <row r="111" ht="14.25" customHeight="1">
      <c r="A111" s="162"/>
      <c r="B111" s="162"/>
      <c r="C111" s="162"/>
      <c r="D111" s="162"/>
      <c r="E111" s="293"/>
      <c r="F111" s="162"/>
      <c r="G111" s="293"/>
      <c r="H111" s="162"/>
      <c r="I111" s="293"/>
      <c r="J111" s="162"/>
      <c r="K111" s="293"/>
      <c r="L111" s="162"/>
      <c r="M111" s="293"/>
      <c r="N111" s="162"/>
      <c r="O111" s="293"/>
      <c r="P111" s="162"/>
      <c r="Q111" s="293"/>
      <c r="R111" s="162"/>
      <c r="S111" s="162"/>
      <c r="T111" s="162"/>
      <c r="U111" s="162"/>
      <c r="V111" s="162"/>
      <c r="W111" s="162"/>
      <c r="X111" s="162"/>
      <c r="Y111" s="162"/>
      <c r="Z111" s="162"/>
    </row>
    <row r="112" ht="14.25" customHeight="1">
      <c r="A112" s="162"/>
      <c r="B112" s="162"/>
      <c r="C112" s="162"/>
      <c r="D112" s="162"/>
      <c r="E112" s="293"/>
      <c r="F112" s="162"/>
      <c r="G112" s="293"/>
      <c r="H112" s="162"/>
      <c r="I112" s="293"/>
      <c r="J112" s="162"/>
      <c r="K112" s="293"/>
      <c r="L112" s="162"/>
      <c r="M112" s="293"/>
      <c r="N112" s="162"/>
      <c r="O112" s="293"/>
      <c r="P112" s="162"/>
      <c r="Q112" s="293"/>
      <c r="R112" s="162"/>
      <c r="S112" s="162"/>
      <c r="T112" s="162"/>
      <c r="U112" s="162"/>
      <c r="V112" s="162"/>
      <c r="W112" s="162"/>
      <c r="X112" s="162"/>
      <c r="Y112" s="162"/>
      <c r="Z112" s="162"/>
    </row>
    <row r="113" ht="14.25" customHeight="1">
      <c r="A113" s="162"/>
      <c r="B113" s="162"/>
      <c r="C113" s="162"/>
      <c r="D113" s="162"/>
      <c r="E113" s="293"/>
      <c r="F113" s="162"/>
      <c r="G113" s="293"/>
      <c r="H113" s="162"/>
      <c r="I113" s="293"/>
      <c r="J113" s="162"/>
      <c r="K113" s="293"/>
      <c r="L113" s="162"/>
      <c r="M113" s="293"/>
      <c r="N113" s="162"/>
      <c r="O113" s="293"/>
      <c r="P113" s="162"/>
      <c r="Q113" s="293"/>
      <c r="R113" s="162"/>
      <c r="S113" s="162"/>
      <c r="T113" s="162"/>
      <c r="U113" s="162"/>
      <c r="V113" s="162"/>
      <c r="W113" s="162"/>
      <c r="X113" s="162"/>
      <c r="Y113" s="162"/>
      <c r="Z113" s="162"/>
    </row>
    <row r="114" ht="14.25" customHeight="1">
      <c r="A114" s="162"/>
      <c r="B114" s="162"/>
      <c r="C114" s="162"/>
      <c r="D114" s="162"/>
      <c r="E114" s="293"/>
      <c r="F114" s="162"/>
      <c r="G114" s="293"/>
      <c r="H114" s="162"/>
      <c r="I114" s="293"/>
      <c r="J114" s="162"/>
      <c r="K114" s="293"/>
      <c r="L114" s="162"/>
      <c r="M114" s="293"/>
      <c r="N114" s="162"/>
      <c r="O114" s="293"/>
      <c r="P114" s="162"/>
      <c r="Q114" s="293"/>
      <c r="R114" s="162"/>
      <c r="S114" s="162"/>
      <c r="T114" s="162"/>
      <c r="U114" s="162"/>
      <c r="V114" s="162"/>
      <c r="W114" s="162"/>
      <c r="X114" s="162"/>
      <c r="Y114" s="162"/>
      <c r="Z114" s="162"/>
    </row>
    <row r="115" ht="14.25" customHeight="1">
      <c r="A115" s="162"/>
      <c r="B115" s="162"/>
      <c r="C115" s="162"/>
      <c r="D115" s="162"/>
      <c r="E115" s="293"/>
      <c r="F115" s="162"/>
      <c r="G115" s="293"/>
      <c r="H115" s="162"/>
      <c r="I115" s="293"/>
      <c r="J115" s="162"/>
      <c r="K115" s="293"/>
      <c r="L115" s="162"/>
      <c r="M115" s="293"/>
      <c r="N115" s="162"/>
      <c r="O115" s="293"/>
      <c r="P115" s="162"/>
      <c r="Q115" s="293"/>
      <c r="R115" s="162"/>
      <c r="S115" s="162"/>
      <c r="T115" s="162"/>
      <c r="U115" s="162"/>
      <c r="V115" s="162"/>
      <c r="W115" s="162"/>
      <c r="X115" s="162"/>
      <c r="Y115" s="162"/>
      <c r="Z115" s="162"/>
    </row>
    <row r="116" ht="14.25" customHeight="1">
      <c r="A116" s="162"/>
      <c r="B116" s="162"/>
      <c r="C116" s="162"/>
      <c r="D116" s="162"/>
      <c r="E116" s="293"/>
      <c r="F116" s="162"/>
      <c r="G116" s="293"/>
      <c r="H116" s="162"/>
      <c r="I116" s="293"/>
      <c r="J116" s="162"/>
      <c r="K116" s="293"/>
      <c r="L116" s="162"/>
      <c r="M116" s="293"/>
      <c r="N116" s="162"/>
      <c r="O116" s="293"/>
      <c r="P116" s="162"/>
      <c r="Q116" s="293"/>
      <c r="R116" s="162"/>
      <c r="S116" s="162"/>
      <c r="T116" s="162"/>
      <c r="U116" s="162"/>
      <c r="V116" s="162"/>
      <c r="W116" s="162"/>
      <c r="X116" s="162"/>
      <c r="Y116" s="162"/>
      <c r="Z116" s="162"/>
    </row>
    <row r="117" ht="14.25" customHeight="1">
      <c r="A117" s="162"/>
      <c r="B117" s="162"/>
      <c r="C117" s="162"/>
      <c r="D117" s="162"/>
      <c r="E117" s="293"/>
      <c r="F117" s="162"/>
      <c r="G117" s="293"/>
      <c r="H117" s="162"/>
      <c r="I117" s="293"/>
      <c r="J117" s="162"/>
      <c r="K117" s="293"/>
      <c r="L117" s="162"/>
      <c r="M117" s="293"/>
      <c r="N117" s="162"/>
      <c r="O117" s="293"/>
      <c r="P117" s="162"/>
      <c r="Q117" s="293"/>
      <c r="R117" s="162"/>
      <c r="S117" s="162"/>
      <c r="T117" s="162"/>
      <c r="U117" s="162"/>
      <c r="V117" s="162"/>
      <c r="W117" s="162"/>
      <c r="X117" s="162"/>
      <c r="Y117" s="162"/>
      <c r="Z117" s="162"/>
    </row>
    <row r="118" ht="14.25" customHeight="1">
      <c r="A118" s="162"/>
      <c r="B118" s="162"/>
      <c r="C118" s="162"/>
      <c r="D118" s="162"/>
      <c r="E118" s="293"/>
      <c r="F118" s="162"/>
      <c r="G118" s="293"/>
      <c r="H118" s="162"/>
      <c r="I118" s="293"/>
      <c r="J118" s="162"/>
      <c r="K118" s="293"/>
      <c r="L118" s="162"/>
      <c r="M118" s="293"/>
      <c r="N118" s="162"/>
      <c r="O118" s="293"/>
      <c r="P118" s="162"/>
      <c r="Q118" s="293"/>
      <c r="R118" s="162"/>
      <c r="S118" s="162"/>
      <c r="T118" s="162"/>
      <c r="U118" s="162"/>
      <c r="V118" s="162"/>
      <c r="W118" s="162"/>
      <c r="X118" s="162"/>
      <c r="Y118" s="162"/>
      <c r="Z118" s="162"/>
    </row>
    <row r="119" ht="14.25" customHeight="1">
      <c r="A119" s="162"/>
      <c r="B119" s="162"/>
      <c r="C119" s="162"/>
      <c r="D119" s="162"/>
      <c r="E119" s="293"/>
      <c r="F119" s="162"/>
      <c r="G119" s="293"/>
      <c r="H119" s="162"/>
      <c r="I119" s="293"/>
      <c r="J119" s="162"/>
      <c r="K119" s="293"/>
      <c r="L119" s="162"/>
      <c r="M119" s="293"/>
      <c r="N119" s="162"/>
      <c r="O119" s="293"/>
      <c r="P119" s="162"/>
      <c r="Q119" s="293"/>
      <c r="R119" s="162"/>
      <c r="S119" s="162"/>
      <c r="T119" s="162"/>
      <c r="U119" s="162"/>
      <c r="V119" s="162"/>
      <c r="W119" s="162"/>
      <c r="X119" s="162"/>
      <c r="Y119" s="162"/>
      <c r="Z119" s="162"/>
    </row>
    <row r="120" ht="14.25" customHeight="1">
      <c r="A120" s="162"/>
      <c r="B120" s="162"/>
      <c r="C120" s="162"/>
      <c r="D120" s="162"/>
      <c r="E120" s="293"/>
      <c r="F120" s="162"/>
      <c r="G120" s="293"/>
      <c r="H120" s="162"/>
      <c r="I120" s="293"/>
      <c r="J120" s="162"/>
      <c r="K120" s="293"/>
      <c r="L120" s="162"/>
      <c r="M120" s="293"/>
      <c r="N120" s="162"/>
      <c r="O120" s="293"/>
      <c r="P120" s="162"/>
      <c r="Q120" s="293"/>
      <c r="R120" s="162"/>
      <c r="S120" s="162"/>
      <c r="T120" s="162"/>
      <c r="U120" s="162"/>
      <c r="V120" s="162"/>
      <c r="W120" s="162"/>
      <c r="X120" s="162"/>
      <c r="Y120" s="162"/>
      <c r="Z120" s="162"/>
    </row>
    <row r="121" ht="14.25" customHeight="1">
      <c r="A121" s="162"/>
      <c r="B121" s="162"/>
      <c r="C121" s="162"/>
      <c r="D121" s="162"/>
      <c r="E121" s="293"/>
      <c r="F121" s="162"/>
      <c r="G121" s="293"/>
      <c r="H121" s="162"/>
      <c r="I121" s="293"/>
      <c r="J121" s="162"/>
      <c r="K121" s="293"/>
      <c r="L121" s="162"/>
      <c r="M121" s="293"/>
      <c r="N121" s="162"/>
      <c r="O121" s="293"/>
      <c r="P121" s="162"/>
      <c r="Q121" s="293"/>
      <c r="R121" s="162"/>
      <c r="S121" s="162"/>
      <c r="T121" s="162"/>
      <c r="U121" s="162"/>
      <c r="V121" s="162"/>
      <c r="W121" s="162"/>
      <c r="X121" s="162"/>
      <c r="Y121" s="162"/>
      <c r="Z121" s="162"/>
    </row>
    <row r="122" ht="14.25" customHeight="1">
      <c r="A122" s="162"/>
      <c r="B122" s="162"/>
      <c r="C122" s="162"/>
      <c r="D122" s="162"/>
      <c r="E122" s="293"/>
      <c r="F122" s="162"/>
      <c r="G122" s="293"/>
      <c r="H122" s="162"/>
      <c r="I122" s="293"/>
      <c r="J122" s="162"/>
      <c r="K122" s="293"/>
      <c r="L122" s="162"/>
      <c r="M122" s="293"/>
      <c r="N122" s="162"/>
      <c r="O122" s="293"/>
      <c r="P122" s="162"/>
      <c r="Q122" s="293"/>
      <c r="R122" s="162"/>
      <c r="S122" s="162"/>
      <c r="T122" s="162"/>
      <c r="U122" s="162"/>
      <c r="V122" s="162"/>
      <c r="W122" s="162"/>
      <c r="X122" s="162"/>
      <c r="Y122" s="162"/>
      <c r="Z122" s="162"/>
    </row>
    <row r="123" ht="14.25" customHeight="1">
      <c r="A123" s="162"/>
      <c r="B123" s="162"/>
      <c r="C123" s="162"/>
      <c r="D123" s="162"/>
      <c r="E123" s="293"/>
      <c r="F123" s="162"/>
      <c r="G123" s="293"/>
      <c r="H123" s="162"/>
      <c r="I123" s="293"/>
      <c r="J123" s="162"/>
      <c r="K123" s="293"/>
      <c r="L123" s="162"/>
      <c r="M123" s="293"/>
      <c r="N123" s="162"/>
      <c r="O123" s="293"/>
      <c r="P123" s="162"/>
      <c r="Q123" s="293"/>
      <c r="R123" s="162"/>
      <c r="S123" s="162"/>
      <c r="T123" s="162"/>
      <c r="U123" s="162"/>
      <c r="V123" s="162"/>
      <c r="W123" s="162"/>
      <c r="X123" s="162"/>
      <c r="Y123" s="162"/>
      <c r="Z123" s="162"/>
    </row>
    <row r="124" ht="14.25" customHeight="1">
      <c r="A124" s="162"/>
      <c r="B124" s="162"/>
      <c r="C124" s="162"/>
      <c r="D124" s="162"/>
      <c r="E124" s="293"/>
      <c r="F124" s="162"/>
      <c r="G124" s="293"/>
      <c r="H124" s="162"/>
      <c r="I124" s="293"/>
      <c r="J124" s="162"/>
      <c r="K124" s="293"/>
      <c r="L124" s="162"/>
      <c r="M124" s="293"/>
      <c r="N124" s="162"/>
      <c r="O124" s="293"/>
      <c r="P124" s="162"/>
      <c r="Q124" s="293"/>
      <c r="R124" s="162"/>
      <c r="S124" s="162"/>
      <c r="T124" s="162"/>
      <c r="U124" s="162"/>
      <c r="V124" s="162"/>
      <c r="W124" s="162"/>
      <c r="X124" s="162"/>
      <c r="Y124" s="162"/>
      <c r="Z124" s="162"/>
    </row>
    <row r="125" ht="14.25" customHeight="1">
      <c r="A125" s="162"/>
      <c r="B125" s="162"/>
      <c r="C125" s="162"/>
      <c r="D125" s="162"/>
      <c r="E125" s="293"/>
      <c r="F125" s="162"/>
      <c r="G125" s="293"/>
      <c r="H125" s="162"/>
      <c r="I125" s="293"/>
      <c r="J125" s="162"/>
      <c r="K125" s="293"/>
      <c r="L125" s="162"/>
      <c r="M125" s="293"/>
      <c r="N125" s="162"/>
      <c r="O125" s="293"/>
      <c r="P125" s="162"/>
      <c r="Q125" s="293"/>
      <c r="R125" s="162"/>
      <c r="S125" s="162"/>
      <c r="T125" s="162"/>
      <c r="U125" s="162"/>
      <c r="V125" s="162"/>
      <c r="W125" s="162"/>
      <c r="X125" s="162"/>
      <c r="Y125" s="162"/>
      <c r="Z125" s="162"/>
    </row>
    <row r="126" ht="14.25" customHeight="1">
      <c r="A126" s="162"/>
      <c r="B126" s="162"/>
      <c r="C126" s="162"/>
      <c r="D126" s="162"/>
      <c r="E126" s="293"/>
      <c r="F126" s="162"/>
      <c r="G126" s="293"/>
      <c r="H126" s="162"/>
      <c r="I126" s="293"/>
      <c r="J126" s="162"/>
      <c r="K126" s="293"/>
      <c r="L126" s="162"/>
      <c r="M126" s="293"/>
      <c r="N126" s="162"/>
      <c r="O126" s="293"/>
      <c r="P126" s="162"/>
      <c r="Q126" s="293"/>
      <c r="R126" s="162"/>
      <c r="S126" s="162"/>
      <c r="T126" s="162"/>
      <c r="U126" s="162"/>
      <c r="V126" s="162"/>
      <c r="W126" s="162"/>
      <c r="X126" s="162"/>
      <c r="Y126" s="162"/>
      <c r="Z126" s="162"/>
    </row>
    <row r="127" ht="14.25" customHeight="1">
      <c r="A127" s="162"/>
      <c r="B127" s="162"/>
      <c r="C127" s="162"/>
      <c r="D127" s="162"/>
      <c r="E127" s="293"/>
      <c r="F127" s="162"/>
      <c r="G127" s="293"/>
      <c r="H127" s="162"/>
      <c r="I127" s="293"/>
      <c r="J127" s="162"/>
      <c r="K127" s="293"/>
      <c r="L127" s="162"/>
      <c r="M127" s="293"/>
      <c r="N127" s="162"/>
      <c r="O127" s="293"/>
      <c r="P127" s="162"/>
      <c r="Q127" s="293"/>
      <c r="R127" s="162"/>
      <c r="S127" s="162"/>
      <c r="T127" s="162"/>
      <c r="U127" s="162"/>
      <c r="V127" s="162"/>
      <c r="W127" s="162"/>
      <c r="X127" s="162"/>
      <c r="Y127" s="162"/>
      <c r="Z127" s="162"/>
    </row>
    <row r="128" ht="14.25" customHeight="1">
      <c r="A128" s="162"/>
      <c r="B128" s="162"/>
      <c r="C128" s="162"/>
      <c r="D128" s="162"/>
      <c r="E128" s="293"/>
      <c r="F128" s="162"/>
      <c r="G128" s="293"/>
      <c r="H128" s="162"/>
      <c r="I128" s="293"/>
      <c r="J128" s="162"/>
      <c r="K128" s="293"/>
      <c r="L128" s="162"/>
      <c r="M128" s="293"/>
      <c r="N128" s="162"/>
      <c r="O128" s="293"/>
      <c r="P128" s="162"/>
      <c r="Q128" s="293"/>
      <c r="R128" s="162"/>
      <c r="S128" s="162"/>
      <c r="T128" s="162"/>
      <c r="U128" s="162"/>
      <c r="V128" s="162"/>
      <c r="W128" s="162"/>
      <c r="X128" s="162"/>
      <c r="Y128" s="162"/>
      <c r="Z128" s="162"/>
    </row>
    <row r="129" ht="14.25" customHeight="1">
      <c r="A129" s="162"/>
      <c r="B129" s="162"/>
      <c r="C129" s="162"/>
      <c r="D129" s="162"/>
      <c r="E129" s="293"/>
      <c r="F129" s="162"/>
      <c r="G129" s="293"/>
      <c r="H129" s="162"/>
      <c r="I129" s="293"/>
      <c r="J129" s="162"/>
      <c r="K129" s="293"/>
      <c r="L129" s="162"/>
      <c r="M129" s="293"/>
      <c r="N129" s="162"/>
      <c r="O129" s="293"/>
      <c r="P129" s="162"/>
      <c r="Q129" s="293"/>
      <c r="R129" s="162"/>
      <c r="S129" s="162"/>
      <c r="T129" s="162"/>
      <c r="U129" s="162"/>
      <c r="V129" s="162"/>
      <c r="W129" s="162"/>
      <c r="X129" s="162"/>
      <c r="Y129" s="162"/>
      <c r="Z129" s="162"/>
    </row>
    <row r="130" ht="14.25" customHeight="1">
      <c r="A130" s="162"/>
      <c r="B130" s="162"/>
      <c r="C130" s="162"/>
      <c r="D130" s="162"/>
      <c r="E130" s="293"/>
      <c r="F130" s="162"/>
      <c r="G130" s="293"/>
      <c r="H130" s="162"/>
      <c r="I130" s="293"/>
      <c r="J130" s="162"/>
      <c r="K130" s="293"/>
      <c r="L130" s="162"/>
      <c r="M130" s="293"/>
      <c r="N130" s="162"/>
      <c r="O130" s="293"/>
      <c r="P130" s="162"/>
      <c r="Q130" s="293"/>
      <c r="R130" s="162"/>
      <c r="S130" s="162"/>
      <c r="T130" s="162"/>
      <c r="U130" s="162"/>
      <c r="V130" s="162"/>
      <c r="W130" s="162"/>
      <c r="X130" s="162"/>
      <c r="Y130" s="162"/>
      <c r="Z130" s="162"/>
    </row>
    <row r="131" ht="14.25" customHeight="1">
      <c r="A131" s="162"/>
      <c r="B131" s="162"/>
      <c r="C131" s="162"/>
      <c r="D131" s="162"/>
      <c r="E131" s="293"/>
      <c r="F131" s="162"/>
      <c r="G131" s="293"/>
      <c r="H131" s="162"/>
      <c r="I131" s="293"/>
      <c r="J131" s="162"/>
      <c r="K131" s="293"/>
      <c r="L131" s="162"/>
      <c r="M131" s="293"/>
      <c r="N131" s="162"/>
      <c r="O131" s="293"/>
      <c r="P131" s="162"/>
      <c r="Q131" s="293"/>
      <c r="R131" s="162"/>
      <c r="S131" s="162"/>
      <c r="T131" s="162"/>
      <c r="U131" s="162"/>
      <c r="V131" s="162"/>
      <c r="W131" s="162"/>
      <c r="X131" s="162"/>
      <c r="Y131" s="162"/>
      <c r="Z131" s="162"/>
    </row>
    <row r="132" ht="14.25" customHeight="1">
      <c r="A132" s="162"/>
      <c r="B132" s="162"/>
      <c r="C132" s="162"/>
      <c r="D132" s="162"/>
      <c r="E132" s="293"/>
      <c r="F132" s="162"/>
      <c r="G132" s="293"/>
      <c r="H132" s="162"/>
      <c r="I132" s="293"/>
      <c r="J132" s="162"/>
      <c r="K132" s="293"/>
      <c r="L132" s="162"/>
      <c r="M132" s="293"/>
      <c r="N132" s="162"/>
      <c r="O132" s="293"/>
      <c r="P132" s="162"/>
      <c r="Q132" s="293"/>
      <c r="R132" s="162"/>
      <c r="S132" s="162"/>
      <c r="T132" s="162"/>
      <c r="U132" s="162"/>
      <c r="V132" s="162"/>
      <c r="W132" s="162"/>
      <c r="X132" s="162"/>
      <c r="Y132" s="162"/>
      <c r="Z132" s="162"/>
    </row>
    <row r="133" ht="14.25" customHeight="1">
      <c r="A133" s="162"/>
      <c r="B133" s="162"/>
      <c r="C133" s="162"/>
      <c r="D133" s="162"/>
      <c r="E133" s="293"/>
      <c r="F133" s="162"/>
      <c r="G133" s="293"/>
      <c r="H133" s="162"/>
      <c r="I133" s="293"/>
      <c r="J133" s="162"/>
      <c r="K133" s="293"/>
      <c r="L133" s="162"/>
      <c r="M133" s="293"/>
      <c r="N133" s="162"/>
      <c r="O133" s="293"/>
      <c r="P133" s="162"/>
      <c r="Q133" s="293"/>
      <c r="R133" s="162"/>
      <c r="S133" s="162"/>
      <c r="T133" s="162"/>
      <c r="U133" s="162"/>
      <c r="V133" s="162"/>
      <c r="W133" s="162"/>
      <c r="X133" s="162"/>
      <c r="Y133" s="162"/>
      <c r="Z133" s="162"/>
    </row>
    <row r="134" ht="14.25" customHeight="1">
      <c r="A134" s="162"/>
      <c r="B134" s="162"/>
      <c r="C134" s="162"/>
      <c r="D134" s="162"/>
      <c r="E134" s="293"/>
      <c r="F134" s="162"/>
      <c r="G134" s="293"/>
      <c r="H134" s="162"/>
      <c r="I134" s="293"/>
      <c r="J134" s="162"/>
      <c r="K134" s="293"/>
      <c r="L134" s="162"/>
      <c r="M134" s="293"/>
      <c r="N134" s="162"/>
      <c r="O134" s="293"/>
      <c r="P134" s="162"/>
      <c r="Q134" s="293"/>
      <c r="R134" s="162"/>
      <c r="S134" s="162"/>
      <c r="T134" s="162"/>
      <c r="U134" s="162"/>
      <c r="V134" s="162"/>
      <c r="W134" s="162"/>
      <c r="X134" s="162"/>
      <c r="Y134" s="162"/>
      <c r="Z134" s="162"/>
    </row>
    <row r="135" ht="14.25" customHeight="1">
      <c r="A135" s="162"/>
      <c r="B135" s="162"/>
      <c r="C135" s="162"/>
      <c r="D135" s="162"/>
      <c r="E135" s="293"/>
      <c r="F135" s="162"/>
      <c r="G135" s="293"/>
      <c r="H135" s="162"/>
      <c r="I135" s="293"/>
      <c r="J135" s="162"/>
      <c r="K135" s="293"/>
      <c r="L135" s="162"/>
      <c r="M135" s="293"/>
      <c r="N135" s="162"/>
      <c r="O135" s="293"/>
      <c r="P135" s="162"/>
      <c r="Q135" s="293"/>
      <c r="R135" s="162"/>
      <c r="S135" s="162"/>
      <c r="T135" s="162"/>
      <c r="U135" s="162"/>
      <c r="V135" s="162"/>
      <c r="W135" s="162"/>
      <c r="X135" s="162"/>
      <c r="Y135" s="162"/>
      <c r="Z135" s="162"/>
    </row>
    <row r="136" ht="14.25" customHeight="1">
      <c r="A136" s="162"/>
      <c r="B136" s="162"/>
      <c r="C136" s="162"/>
      <c r="D136" s="162"/>
      <c r="E136" s="293"/>
      <c r="F136" s="162"/>
      <c r="G136" s="293"/>
      <c r="H136" s="162"/>
      <c r="I136" s="293"/>
      <c r="J136" s="162"/>
      <c r="K136" s="293"/>
      <c r="L136" s="162"/>
      <c r="M136" s="293"/>
      <c r="N136" s="162"/>
      <c r="O136" s="293"/>
      <c r="P136" s="162"/>
      <c r="Q136" s="293"/>
      <c r="R136" s="162"/>
      <c r="S136" s="162"/>
      <c r="T136" s="162"/>
      <c r="U136" s="162"/>
      <c r="V136" s="162"/>
      <c r="W136" s="162"/>
      <c r="X136" s="162"/>
      <c r="Y136" s="162"/>
      <c r="Z136" s="162"/>
    </row>
    <row r="137" ht="14.25" customHeight="1">
      <c r="A137" s="162"/>
      <c r="B137" s="162"/>
      <c r="C137" s="162"/>
      <c r="D137" s="162"/>
      <c r="E137" s="293"/>
      <c r="F137" s="162"/>
      <c r="G137" s="293"/>
      <c r="H137" s="162"/>
      <c r="I137" s="293"/>
      <c r="J137" s="162"/>
      <c r="K137" s="293"/>
      <c r="L137" s="162"/>
      <c r="M137" s="293"/>
      <c r="N137" s="162"/>
      <c r="O137" s="293"/>
      <c r="P137" s="162"/>
      <c r="Q137" s="293"/>
      <c r="R137" s="162"/>
      <c r="S137" s="162"/>
      <c r="T137" s="162"/>
      <c r="U137" s="162"/>
      <c r="V137" s="162"/>
      <c r="W137" s="162"/>
      <c r="X137" s="162"/>
      <c r="Y137" s="162"/>
      <c r="Z137" s="162"/>
    </row>
    <row r="138" ht="14.25" customHeight="1">
      <c r="A138" s="162"/>
      <c r="B138" s="162"/>
      <c r="C138" s="162"/>
      <c r="D138" s="162"/>
      <c r="E138" s="293"/>
      <c r="F138" s="162"/>
      <c r="G138" s="293"/>
      <c r="H138" s="162"/>
      <c r="I138" s="293"/>
      <c r="J138" s="162"/>
      <c r="K138" s="293"/>
      <c r="L138" s="162"/>
      <c r="M138" s="293"/>
      <c r="N138" s="162"/>
      <c r="O138" s="293"/>
      <c r="P138" s="162"/>
      <c r="Q138" s="293"/>
      <c r="R138" s="162"/>
      <c r="S138" s="162"/>
      <c r="T138" s="162"/>
      <c r="U138" s="162"/>
      <c r="V138" s="162"/>
      <c r="W138" s="162"/>
      <c r="X138" s="162"/>
      <c r="Y138" s="162"/>
      <c r="Z138" s="162"/>
    </row>
    <row r="139" ht="14.25" customHeight="1">
      <c r="A139" s="162"/>
      <c r="B139" s="162"/>
      <c r="C139" s="162"/>
      <c r="D139" s="162"/>
      <c r="E139" s="293"/>
      <c r="F139" s="162"/>
      <c r="G139" s="293"/>
      <c r="H139" s="162"/>
      <c r="I139" s="293"/>
      <c r="J139" s="162"/>
      <c r="K139" s="293"/>
      <c r="L139" s="162"/>
      <c r="M139" s="293"/>
      <c r="N139" s="162"/>
      <c r="O139" s="293"/>
      <c r="P139" s="162"/>
      <c r="Q139" s="293"/>
      <c r="R139" s="162"/>
      <c r="S139" s="162"/>
      <c r="T139" s="162"/>
      <c r="U139" s="162"/>
      <c r="V139" s="162"/>
      <c r="W139" s="162"/>
      <c r="X139" s="162"/>
      <c r="Y139" s="162"/>
      <c r="Z139" s="162"/>
    </row>
    <row r="140" ht="14.25" customHeight="1">
      <c r="A140" s="162"/>
      <c r="B140" s="162"/>
      <c r="C140" s="162"/>
      <c r="D140" s="162"/>
      <c r="E140" s="293"/>
      <c r="F140" s="162"/>
      <c r="G140" s="293"/>
      <c r="H140" s="162"/>
      <c r="I140" s="293"/>
      <c r="J140" s="162"/>
      <c r="K140" s="293"/>
      <c r="L140" s="162"/>
      <c r="M140" s="293"/>
      <c r="N140" s="162"/>
      <c r="O140" s="293"/>
      <c r="P140" s="162"/>
      <c r="Q140" s="293"/>
      <c r="R140" s="162"/>
      <c r="S140" s="162"/>
      <c r="T140" s="162"/>
      <c r="U140" s="162"/>
      <c r="V140" s="162"/>
      <c r="W140" s="162"/>
      <c r="X140" s="162"/>
      <c r="Y140" s="162"/>
      <c r="Z140" s="162"/>
    </row>
    <row r="141" ht="14.25" customHeight="1">
      <c r="A141" s="162"/>
      <c r="B141" s="162"/>
      <c r="C141" s="162"/>
      <c r="D141" s="162"/>
      <c r="E141" s="293"/>
      <c r="F141" s="162"/>
      <c r="G141" s="293"/>
      <c r="H141" s="162"/>
      <c r="I141" s="293"/>
      <c r="J141" s="162"/>
      <c r="K141" s="293"/>
      <c r="L141" s="162"/>
      <c r="M141" s="293"/>
      <c r="N141" s="162"/>
      <c r="O141" s="293"/>
      <c r="P141" s="162"/>
      <c r="Q141" s="293"/>
      <c r="R141" s="162"/>
      <c r="S141" s="162"/>
      <c r="T141" s="162"/>
      <c r="U141" s="162"/>
      <c r="V141" s="162"/>
      <c r="W141" s="162"/>
      <c r="X141" s="162"/>
      <c r="Y141" s="162"/>
      <c r="Z141" s="162"/>
    </row>
    <row r="142" ht="14.25" customHeight="1">
      <c r="A142" s="162"/>
      <c r="B142" s="162"/>
      <c r="C142" s="162"/>
      <c r="D142" s="162"/>
      <c r="E142" s="293"/>
      <c r="F142" s="162"/>
      <c r="G142" s="293"/>
      <c r="H142" s="162"/>
      <c r="I142" s="293"/>
      <c r="J142" s="162"/>
      <c r="K142" s="293"/>
      <c r="L142" s="162"/>
      <c r="M142" s="293"/>
      <c r="N142" s="162"/>
      <c r="O142" s="293"/>
      <c r="P142" s="162"/>
      <c r="Q142" s="293"/>
      <c r="R142" s="162"/>
      <c r="S142" s="162"/>
      <c r="T142" s="162"/>
      <c r="U142" s="162"/>
      <c r="V142" s="162"/>
      <c r="W142" s="162"/>
      <c r="X142" s="162"/>
      <c r="Y142" s="162"/>
      <c r="Z142" s="162"/>
    </row>
    <row r="143" ht="14.25" customHeight="1">
      <c r="A143" s="162"/>
      <c r="B143" s="162"/>
      <c r="C143" s="162"/>
      <c r="D143" s="162"/>
      <c r="E143" s="293"/>
      <c r="F143" s="162"/>
      <c r="G143" s="293"/>
      <c r="H143" s="162"/>
      <c r="I143" s="293"/>
      <c r="J143" s="162"/>
      <c r="K143" s="293"/>
      <c r="L143" s="162"/>
      <c r="M143" s="293"/>
      <c r="N143" s="162"/>
      <c r="O143" s="293"/>
      <c r="P143" s="162"/>
      <c r="Q143" s="293"/>
      <c r="R143" s="162"/>
      <c r="S143" s="162"/>
      <c r="T143" s="162"/>
      <c r="U143" s="162"/>
      <c r="V143" s="162"/>
      <c r="W143" s="162"/>
      <c r="X143" s="162"/>
      <c r="Y143" s="162"/>
      <c r="Z143" s="162"/>
    </row>
    <row r="144" ht="14.25" customHeight="1">
      <c r="A144" s="162"/>
      <c r="B144" s="162"/>
      <c r="C144" s="162"/>
      <c r="D144" s="162"/>
      <c r="E144" s="293"/>
      <c r="F144" s="162"/>
      <c r="G144" s="293"/>
      <c r="H144" s="162"/>
      <c r="I144" s="293"/>
      <c r="J144" s="162"/>
      <c r="K144" s="293"/>
      <c r="L144" s="162"/>
      <c r="M144" s="293"/>
      <c r="N144" s="162"/>
      <c r="O144" s="293"/>
      <c r="P144" s="162"/>
      <c r="Q144" s="293"/>
      <c r="R144" s="162"/>
      <c r="S144" s="162"/>
      <c r="T144" s="162"/>
      <c r="U144" s="162"/>
      <c r="V144" s="162"/>
      <c r="W144" s="162"/>
      <c r="X144" s="162"/>
      <c r="Y144" s="162"/>
      <c r="Z144" s="162"/>
    </row>
    <row r="145" ht="14.25" customHeight="1">
      <c r="A145" s="162"/>
      <c r="B145" s="162"/>
      <c r="C145" s="162"/>
      <c r="D145" s="162"/>
      <c r="E145" s="293"/>
      <c r="F145" s="162"/>
      <c r="G145" s="293"/>
      <c r="H145" s="162"/>
      <c r="I145" s="293"/>
      <c r="J145" s="162"/>
      <c r="K145" s="293"/>
      <c r="L145" s="162"/>
      <c r="M145" s="293"/>
      <c r="N145" s="162"/>
      <c r="O145" s="293"/>
      <c r="P145" s="162"/>
      <c r="Q145" s="293"/>
      <c r="R145" s="162"/>
      <c r="S145" s="162"/>
      <c r="T145" s="162"/>
      <c r="U145" s="162"/>
      <c r="V145" s="162"/>
      <c r="W145" s="162"/>
      <c r="X145" s="162"/>
      <c r="Y145" s="162"/>
      <c r="Z145" s="162"/>
    </row>
    <row r="146" ht="14.25" customHeight="1">
      <c r="A146" s="162"/>
      <c r="B146" s="162"/>
      <c r="C146" s="162"/>
      <c r="D146" s="162"/>
      <c r="E146" s="293"/>
      <c r="F146" s="162"/>
      <c r="G146" s="293"/>
      <c r="H146" s="162"/>
      <c r="I146" s="293"/>
      <c r="J146" s="162"/>
      <c r="K146" s="293"/>
      <c r="L146" s="162"/>
      <c r="M146" s="293"/>
      <c r="N146" s="162"/>
      <c r="O146" s="293"/>
      <c r="P146" s="162"/>
      <c r="Q146" s="293"/>
      <c r="R146" s="162"/>
      <c r="S146" s="162"/>
      <c r="T146" s="162"/>
      <c r="U146" s="162"/>
      <c r="V146" s="162"/>
      <c r="W146" s="162"/>
      <c r="X146" s="162"/>
      <c r="Y146" s="162"/>
      <c r="Z146" s="162"/>
    </row>
    <row r="147" ht="14.25" customHeight="1">
      <c r="A147" s="162"/>
      <c r="B147" s="162"/>
      <c r="C147" s="162"/>
      <c r="D147" s="162"/>
      <c r="E147" s="293"/>
      <c r="F147" s="162"/>
      <c r="G147" s="293"/>
      <c r="H147" s="162"/>
      <c r="I147" s="293"/>
      <c r="J147" s="162"/>
      <c r="K147" s="293"/>
      <c r="L147" s="162"/>
      <c r="M147" s="293"/>
      <c r="N147" s="162"/>
      <c r="O147" s="293"/>
      <c r="P147" s="162"/>
      <c r="Q147" s="293"/>
      <c r="R147" s="162"/>
      <c r="S147" s="162"/>
      <c r="T147" s="162"/>
      <c r="U147" s="162"/>
      <c r="V147" s="162"/>
      <c r="W147" s="162"/>
      <c r="X147" s="162"/>
      <c r="Y147" s="162"/>
      <c r="Z147" s="162"/>
    </row>
    <row r="148" ht="14.25" customHeight="1">
      <c r="A148" s="162"/>
      <c r="B148" s="162"/>
      <c r="C148" s="162"/>
      <c r="D148" s="162"/>
      <c r="E148" s="293"/>
      <c r="F148" s="162"/>
      <c r="G148" s="293"/>
      <c r="H148" s="162"/>
      <c r="I148" s="293"/>
      <c r="J148" s="162"/>
      <c r="K148" s="293"/>
      <c r="L148" s="162"/>
      <c r="M148" s="293"/>
      <c r="N148" s="162"/>
      <c r="O148" s="293"/>
      <c r="P148" s="162"/>
      <c r="Q148" s="293"/>
      <c r="R148" s="162"/>
      <c r="S148" s="162"/>
      <c r="T148" s="162"/>
      <c r="U148" s="162"/>
      <c r="V148" s="162"/>
      <c r="W148" s="162"/>
      <c r="X148" s="162"/>
      <c r="Y148" s="162"/>
      <c r="Z148" s="162"/>
    </row>
    <row r="149" ht="14.25" customHeight="1">
      <c r="A149" s="162"/>
      <c r="B149" s="162"/>
      <c r="C149" s="162"/>
      <c r="D149" s="162"/>
      <c r="E149" s="293"/>
      <c r="F149" s="162"/>
      <c r="G149" s="293"/>
      <c r="H149" s="162"/>
      <c r="I149" s="293"/>
      <c r="J149" s="162"/>
      <c r="K149" s="293"/>
      <c r="L149" s="162"/>
      <c r="M149" s="293"/>
      <c r="N149" s="162"/>
      <c r="O149" s="293"/>
      <c r="P149" s="162"/>
      <c r="Q149" s="293"/>
      <c r="R149" s="162"/>
      <c r="S149" s="162"/>
      <c r="T149" s="162"/>
      <c r="U149" s="162"/>
      <c r="V149" s="162"/>
      <c r="W149" s="162"/>
      <c r="X149" s="162"/>
      <c r="Y149" s="162"/>
      <c r="Z149" s="162"/>
    </row>
    <row r="150" ht="14.25" customHeight="1">
      <c r="A150" s="162"/>
      <c r="B150" s="162"/>
      <c r="C150" s="162"/>
      <c r="D150" s="162"/>
      <c r="E150" s="293"/>
      <c r="F150" s="162"/>
      <c r="G150" s="293"/>
      <c r="H150" s="162"/>
      <c r="I150" s="293"/>
      <c r="J150" s="162"/>
      <c r="K150" s="293"/>
      <c r="L150" s="162"/>
      <c r="M150" s="293"/>
      <c r="N150" s="162"/>
      <c r="O150" s="293"/>
      <c r="P150" s="162"/>
      <c r="Q150" s="293"/>
      <c r="R150" s="162"/>
      <c r="S150" s="162"/>
      <c r="T150" s="162"/>
      <c r="U150" s="162"/>
      <c r="V150" s="162"/>
      <c r="W150" s="162"/>
      <c r="X150" s="162"/>
      <c r="Y150" s="162"/>
      <c r="Z150" s="162"/>
    </row>
    <row r="151" ht="14.25" customHeight="1">
      <c r="A151" s="162"/>
      <c r="B151" s="162"/>
      <c r="C151" s="162"/>
      <c r="D151" s="162"/>
      <c r="E151" s="293"/>
      <c r="F151" s="162"/>
      <c r="G151" s="293"/>
      <c r="H151" s="162"/>
      <c r="I151" s="293"/>
      <c r="J151" s="162"/>
      <c r="K151" s="293"/>
      <c r="L151" s="162"/>
      <c r="M151" s="293"/>
      <c r="N151" s="162"/>
      <c r="O151" s="293"/>
      <c r="P151" s="162"/>
      <c r="Q151" s="293"/>
      <c r="R151" s="162"/>
      <c r="S151" s="162"/>
      <c r="T151" s="162"/>
      <c r="U151" s="162"/>
      <c r="V151" s="162"/>
      <c r="W151" s="162"/>
      <c r="X151" s="162"/>
      <c r="Y151" s="162"/>
      <c r="Z151" s="162"/>
    </row>
    <row r="152" ht="14.25" customHeight="1">
      <c r="A152" s="162"/>
      <c r="B152" s="162"/>
      <c r="C152" s="162"/>
      <c r="D152" s="162"/>
      <c r="E152" s="293"/>
      <c r="F152" s="162"/>
      <c r="G152" s="293"/>
      <c r="H152" s="162"/>
      <c r="I152" s="293"/>
      <c r="J152" s="162"/>
      <c r="K152" s="293"/>
      <c r="L152" s="162"/>
      <c r="M152" s="293"/>
      <c r="N152" s="162"/>
      <c r="O152" s="293"/>
      <c r="P152" s="162"/>
      <c r="Q152" s="293"/>
      <c r="R152" s="162"/>
      <c r="S152" s="162"/>
      <c r="T152" s="162"/>
      <c r="U152" s="162"/>
      <c r="V152" s="162"/>
      <c r="W152" s="162"/>
      <c r="X152" s="162"/>
      <c r="Y152" s="162"/>
      <c r="Z152" s="162"/>
    </row>
    <row r="153" ht="14.25" customHeight="1">
      <c r="A153" s="162"/>
      <c r="B153" s="162"/>
      <c r="C153" s="162"/>
      <c r="D153" s="162"/>
      <c r="E153" s="293"/>
      <c r="F153" s="162"/>
      <c r="G153" s="293"/>
      <c r="H153" s="162"/>
      <c r="I153" s="293"/>
      <c r="J153" s="162"/>
      <c r="K153" s="293"/>
      <c r="L153" s="162"/>
      <c r="M153" s="293"/>
      <c r="N153" s="162"/>
      <c r="O153" s="293"/>
      <c r="P153" s="162"/>
      <c r="Q153" s="293"/>
      <c r="R153" s="162"/>
      <c r="S153" s="162"/>
      <c r="T153" s="162"/>
      <c r="U153" s="162"/>
      <c r="V153" s="162"/>
      <c r="W153" s="162"/>
      <c r="X153" s="162"/>
      <c r="Y153" s="162"/>
      <c r="Z153" s="162"/>
    </row>
    <row r="154" ht="14.25" customHeight="1">
      <c r="A154" s="162"/>
      <c r="B154" s="162"/>
      <c r="C154" s="162"/>
      <c r="D154" s="162"/>
      <c r="E154" s="293"/>
      <c r="F154" s="162"/>
      <c r="G154" s="293"/>
      <c r="H154" s="162"/>
      <c r="I154" s="293"/>
      <c r="J154" s="162"/>
      <c r="K154" s="293"/>
      <c r="L154" s="162"/>
      <c r="M154" s="293"/>
      <c r="N154" s="162"/>
      <c r="O154" s="293"/>
      <c r="P154" s="162"/>
      <c r="Q154" s="293"/>
      <c r="R154" s="162"/>
      <c r="S154" s="162"/>
      <c r="T154" s="162"/>
      <c r="U154" s="162"/>
      <c r="V154" s="162"/>
      <c r="W154" s="162"/>
      <c r="X154" s="162"/>
      <c r="Y154" s="162"/>
      <c r="Z154" s="162"/>
    </row>
    <row r="155" ht="14.25" customHeight="1">
      <c r="A155" s="162"/>
      <c r="B155" s="162"/>
      <c r="C155" s="162"/>
      <c r="D155" s="162"/>
      <c r="E155" s="293"/>
      <c r="F155" s="162"/>
      <c r="G155" s="293"/>
      <c r="H155" s="162"/>
      <c r="I155" s="293"/>
      <c r="J155" s="162"/>
      <c r="K155" s="293"/>
      <c r="L155" s="162"/>
      <c r="M155" s="293"/>
      <c r="N155" s="162"/>
      <c r="O155" s="293"/>
      <c r="P155" s="162"/>
      <c r="Q155" s="293"/>
      <c r="R155" s="162"/>
      <c r="S155" s="162"/>
      <c r="T155" s="162"/>
      <c r="U155" s="162"/>
      <c r="V155" s="162"/>
      <c r="W155" s="162"/>
      <c r="X155" s="162"/>
      <c r="Y155" s="162"/>
      <c r="Z155" s="162"/>
    </row>
    <row r="156" ht="14.25" customHeight="1">
      <c r="A156" s="162"/>
      <c r="B156" s="162"/>
      <c r="C156" s="162"/>
      <c r="D156" s="162"/>
      <c r="E156" s="293"/>
      <c r="F156" s="162"/>
      <c r="G156" s="293"/>
      <c r="H156" s="162"/>
      <c r="I156" s="293"/>
      <c r="J156" s="162"/>
      <c r="K156" s="293"/>
      <c r="L156" s="162"/>
      <c r="M156" s="293"/>
      <c r="N156" s="162"/>
      <c r="O156" s="293"/>
      <c r="P156" s="162"/>
      <c r="Q156" s="293"/>
      <c r="R156" s="162"/>
      <c r="S156" s="162"/>
      <c r="T156" s="162"/>
      <c r="U156" s="162"/>
      <c r="V156" s="162"/>
      <c r="W156" s="162"/>
      <c r="X156" s="162"/>
      <c r="Y156" s="162"/>
      <c r="Z156" s="162"/>
    </row>
    <row r="157" ht="14.25" customHeight="1">
      <c r="A157" s="162"/>
      <c r="B157" s="162"/>
      <c r="C157" s="162"/>
      <c r="D157" s="162"/>
      <c r="E157" s="293"/>
      <c r="F157" s="162"/>
      <c r="G157" s="293"/>
      <c r="H157" s="162"/>
      <c r="I157" s="293"/>
      <c r="J157" s="162"/>
      <c r="K157" s="293"/>
      <c r="L157" s="162"/>
      <c r="M157" s="293"/>
      <c r="N157" s="162"/>
      <c r="O157" s="293"/>
      <c r="P157" s="162"/>
      <c r="Q157" s="293"/>
      <c r="R157" s="162"/>
      <c r="S157" s="162"/>
      <c r="T157" s="162"/>
      <c r="U157" s="162"/>
      <c r="V157" s="162"/>
      <c r="W157" s="162"/>
      <c r="X157" s="162"/>
      <c r="Y157" s="162"/>
      <c r="Z157" s="162"/>
    </row>
    <row r="158" ht="14.25" customHeight="1">
      <c r="A158" s="162"/>
      <c r="B158" s="162"/>
      <c r="C158" s="162"/>
      <c r="D158" s="162"/>
      <c r="E158" s="293"/>
      <c r="F158" s="162"/>
      <c r="G158" s="293"/>
      <c r="H158" s="162"/>
      <c r="I158" s="293"/>
      <c r="J158" s="162"/>
      <c r="K158" s="293"/>
      <c r="L158" s="162"/>
      <c r="M158" s="293"/>
      <c r="N158" s="162"/>
      <c r="O158" s="293"/>
      <c r="P158" s="162"/>
      <c r="Q158" s="293"/>
      <c r="R158" s="162"/>
      <c r="S158" s="162"/>
      <c r="T158" s="162"/>
      <c r="U158" s="162"/>
      <c r="V158" s="162"/>
      <c r="W158" s="162"/>
      <c r="X158" s="162"/>
      <c r="Y158" s="162"/>
      <c r="Z158" s="162"/>
    </row>
    <row r="159" ht="14.25" customHeight="1">
      <c r="A159" s="162"/>
      <c r="B159" s="162"/>
      <c r="C159" s="162"/>
      <c r="D159" s="162"/>
      <c r="E159" s="293"/>
      <c r="F159" s="162"/>
      <c r="G159" s="293"/>
      <c r="H159" s="162"/>
      <c r="I159" s="293"/>
      <c r="J159" s="162"/>
      <c r="K159" s="293"/>
      <c r="L159" s="162"/>
      <c r="M159" s="293"/>
      <c r="N159" s="162"/>
      <c r="O159" s="293"/>
      <c r="P159" s="162"/>
      <c r="Q159" s="293"/>
      <c r="R159" s="162"/>
      <c r="S159" s="162"/>
      <c r="T159" s="162"/>
      <c r="U159" s="162"/>
      <c r="V159" s="162"/>
      <c r="W159" s="162"/>
      <c r="X159" s="162"/>
      <c r="Y159" s="162"/>
      <c r="Z159" s="162"/>
    </row>
    <row r="160" ht="14.25" customHeight="1">
      <c r="A160" s="162"/>
      <c r="B160" s="162"/>
      <c r="C160" s="162"/>
      <c r="D160" s="162"/>
      <c r="E160" s="293"/>
      <c r="F160" s="162"/>
      <c r="G160" s="293"/>
      <c r="H160" s="162"/>
      <c r="I160" s="293"/>
      <c r="J160" s="162"/>
      <c r="K160" s="293"/>
      <c r="L160" s="162"/>
      <c r="M160" s="293"/>
      <c r="N160" s="162"/>
      <c r="O160" s="293"/>
      <c r="P160" s="162"/>
      <c r="Q160" s="293"/>
      <c r="R160" s="162"/>
      <c r="S160" s="162"/>
      <c r="T160" s="162"/>
      <c r="U160" s="162"/>
      <c r="V160" s="162"/>
      <c r="W160" s="162"/>
      <c r="X160" s="162"/>
      <c r="Y160" s="162"/>
      <c r="Z160" s="162"/>
    </row>
    <row r="161" ht="14.25" customHeight="1">
      <c r="A161" s="162"/>
      <c r="B161" s="162"/>
      <c r="C161" s="162"/>
      <c r="D161" s="162"/>
      <c r="E161" s="293"/>
      <c r="F161" s="162"/>
      <c r="G161" s="293"/>
      <c r="H161" s="162"/>
      <c r="I161" s="293"/>
      <c r="J161" s="162"/>
      <c r="K161" s="293"/>
      <c r="L161" s="162"/>
      <c r="M161" s="293"/>
      <c r="N161" s="162"/>
      <c r="O161" s="293"/>
      <c r="P161" s="162"/>
      <c r="Q161" s="293"/>
      <c r="R161" s="162"/>
      <c r="S161" s="162"/>
      <c r="T161" s="162"/>
      <c r="U161" s="162"/>
      <c r="V161" s="162"/>
      <c r="W161" s="162"/>
      <c r="X161" s="162"/>
      <c r="Y161" s="162"/>
      <c r="Z161" s="162"/>
    </row>
    <row r="162" ht="14.25" customHeight="1">
      <c r="A162" s="162"/>
      <c r="B162" s="162"/>
      <c r="C162" s="162"/>
      <c r="D162" s="162"/>
      <c r="E162" s="293"/>
      <c r="F162" s="162"/>
      <c r="G162" s="293"/>
      <c r="H162" s="162"/>
      <c r="I162" s="293"/>
      <c r="J162" s="162"/>
      <c r="K162" s="293"/>
      <c r="L162" s="162"/>
      <c r="M162" s="293"/>
      <c r="N162" s="162"/>
      <c r="O162" s="293"/>
      <c r="P162" s="162"/>
      <c r="Q162" s="293"/>
      <c r="R162" s="162"/>
      <c r="S162" s="162"/>
      <c r="T162" s="162"/>
      <c r="U162" s="162"/>
      <c r="V162" s="162"/>
      <c r="W162" s="162"/>
      <c r="X162" s="162"/>
      <c r="Y162" s="162"/>
      <c r="Z162" s="162"/>
    </row>
    <row r="163" ht="14.25" customHeight="1">
      <c r="A163" s="162"/>
      <c r="B163" s="162"/>
      <c r="C163" s="162"/>
      <c r="D163" s="162"/>
      <c r="E163" s="293"/>
      <c r="F163" s="162"/>
      <c r="G163" s="293"/>
      <c r="H163" s="162"/>
      <c r="I163" s="293"/>
      <c r="J163" s="162"/>
      <c r="K163" s="293"/>
      <c r="L163" s="162"/>
      <c r="M163" s="293"/>
      <c r="N163" s="162"/>
      <c r="O163" s="293"/>
      <c r="P163" s="162"/>
      <c r="Q163" s="293"/>
      <c r="R163" s="162"/>
      <c r="S163" s="162"/>
      <c r="T163" s="162"/>
      <c r="U163" s="162"/>
      <c r="V163" s="162"/>
      <c r="W163" s="162"/>
      <c r="X163" s="162"/>
      <c r="Y163" s="162"/>
      <c r="Z163" s="162"/>
    </row>
    <row r="164" ht="14.25" customHeight="1">
      <c r="A164" s="162"/>
      <c r="B164" s="162"/>
      <c r="C164" s="162"/>
      <c r="D164" s="162"/>
      <c r="E164" s="293"/>
      <c r="F164" s="162"/>
      <c r="G164" s="293"/>
      <c r="H164" s="162"/>
      <c r="I164" s="293"/>
      <c r="J164" s="162"/>
      <c r="K164" s="293"/>
      <c r="L164" s="162"/>
      <c r="M164" s="293"/>
      <c r="N164" s="162"/>
      <c r="O164" s="293"/>
      <c r="P164" s="162"/>
      <c r="Q164" s="293"/>
      <c r="R164" s="162"/>
      <c r="S164" s="162"/>
      <c r="T164" s="162"/>
      <c r="U164" s="162"/>
      <c r="V164" s="162"/>
      <c r="W164" s="162"/>
      <c r="X164" s="162"/>
      <c r="Y164" s="162"/>
      <c r="Z164" s="162"/>
    </row>
    <row r="165" ht="14.25" customHeight="1">
      <c r="A165" s="162"/>
      <c r="B165" s="162"/>
      <c r="C165" s="162"/>
      <c r="D165" s="162"/>
      <c r="E165" s="293"/>
      <c r="F165" s="162"/>
      <c r="G165" s="293"/>
      <c r="H165" s="162"/>
      <c r="I165" s="293"/>
      <c r="J165" s="162"/>
      <c r="K165" s="293"/>
      <c r="L165" s="162"/>
      <c r="M165" s="293"/>
      <c r="N165" s="162"/>
      <c r="O165" s="293"/>
      <c r="P165" s="162"/>
      <c r="Q165" s="293"/>
      <c r="R165" s="162"/>
      <c r="S165" s="162"/>
      <c r="T165" s="162"/>
      <c r="U165" s="162"/>
      <c r="V165" s="162"/>
      <c r="W165" s="162"/>
      <c r="X165" s="162"/>
      <c r="Y165" s="162"/>
      <c r="Z165" s="162"/>
    </row>
    <row r="166" ht="14.25" customHeight="1">
      <c r="A166" s="162"/>
      <c r="B166" s="162"/>
      <c r="C166" s="162"/>
      <c r="D166" s="162"/>
      <c r="E166" s="293"/>
      <c r="F166" s="162"/>
      <c r="G166" s="293"/>
      <c r="H166" s="162"/>
      <c r="I166" s="293"/>
      <c r="J166" s="162"/>
      <c r="K166" s="293"/>
      <c r="L166" s="162"/>
      <c r="M166" s="293"/>
      <c r="N166" s="162"/>
      <c r="O166" s="293"/>
      <c r="P166" s="162"/>
      <c r="Q166" s="293"/>
      <c r="R166" s="162"/>
      <c r="S166" s="162"/>
      <c r="T166" s="162"/>
      <c r="U166" s="162"/>
      <c r="V166" s="162"/>
      <c r="W166" s="162"/>
      <c r="X166" s="162"/>
      <c r="Y166" s="162"/>
      <c r="Z166" s="162"/>
    </row>
    <row r="167" ht="14.25" customHeight="1">
      <c r="A167" s="162"/>
      <c r="B167" s="162"/>
      <c r="C167" s="162"/>
      <c r="D167" s="162"/>
      <c r="E167" s="293"/>
      <c r="F167" s="162"/>
      <c r="G167" s="293"/>
      <c r="H167" s="162"/>
      <c r="I167" s="293"/>
      <c r="J167" s="162"/>
      <c r="K167" s="293"/>
      <c r="L167" s="162"/>
      <c r="M167" s="293"/>
      <c r="N167" s="162"/>
      <c r="O167" s="293"/>
      <c r="P167" s="162"/>
      <c r="Q167" s="293"/>
      <c r="R167" s="162"/>
      <c r="S167" s="162"/>
      <c r="T167" s="162"/>
      <c r="U167" s="162"/>
      <c r="V167" s="162"/>
      <c r="W167" s="162"/>
      <c r="X167" s="162"/>
      <c r="Y167" s="162"/>
      <c r="Z167" s="162"/>
    </row>
    <row r="168" ht="14.25" customHeight="1">
      <c r="A168" s="162"/>
      <c r="B168" s="162"/>
      <c r="C168" s="162"/>
      <c r="D168" s="162"/>
      <c r="E168" s="293"/>
      <c r="F168" s="162"/>
      <c r="G168" s="293"/>
      <c r="H168" s="162"/>
      <c r="I168" s="293"/>
      <c r="J168" s="162"/>
      <c r="K168" s="293"/>
      <c r="L168" s="162"/>
      <c r="M168" s="293"/>
      <c r="N168" s="162"/>
      <c r="O168" s="293"/>
      <c r="P168" s="162"/>
      <c r="Q168" s="293"/>
      <c r="R168" s="162"/>
      <c r="S168" s="162"/>
      <c r="T168" s="162"/>
      <c r="U168" s="162"/>
      <c r="V168" s="162"/>
      <c r="W168" s="162"/>
      <c r="X168" s="162"/>
      <c r="Y168" s="162"/>
      <c r="Z168" s="162"/>
    </row>
    <row r="169" ht="14.25" customHeight="1">
      <c r="A169" s="162"/>
      <c r="B169" s="162"/>
      <c r="C169" s="162"/>
      <c r="D169" s="162"/>
      <c r="E169" s="293"/>
      <c r="F169" s="162"/>
      <c r="G169" s="293"/>
      <c r="H169" s="162"/>
      <c r="I169" s="293"/>
      <c r="J169" s="162"/>
      <c r="K169" s="293"/>
      <c r="L169" s="162"/>
      <c r="M169" s="293"/>
      <c r="N169" s="162"/>
      <c r="O169" s="293"/>
      <c r="P169" s="162"/>
      <c r="Q169" s="293"/>
      <c r="R169" s="162"/>
      <c r="S169" s="162"/>
      <c r="T169" s="162"/>
      <c r="U169" s="162"/>
      <c r="V169" s="162"/>
      <c r="W169" s="162"/>
      <c r="X169" s="162"/>
      <c r="Y169" s="162"/>
      <c r="Z169" s="162"/>
    </row>
    <row r="170" ht="14.25" customHeight="1">
      <c r="A170" s="162"/>
      <c r="B170" s="162"/>
      <c r="C170" s="162"/>
      <c r="D170" s="162"/>
      <c r="E170" s="293"/>
      <c r="F170" s="162"/>
      <c r="G170" s="293"/>
      <c r="H170" s="162"/>
      <c r="I170" s="293"/>
      <c r="J170" s="162"/>
      <c r="K170" s="293"/>
      <c r="L170" s="162"/>
      <c r="M170" s="293"/>
      <c r="N170" s="162"/>
      <c r="O170" s="293"/>
      <c r="P170" s="162"/>
      <c r="Q170" s="293"/>
      <c r="R170" s="162"/>
      <c r="S170" s="162"/>
      <c r="T170" s="162"/>
      <c r="U170" s="162"/>
      <c r="V170" s="162"/>
      <c r="W170" s="162"/>
      <c r="X170" s="162"/>
      <c r="Y170" s="162"/>
      <c r="Z170" s="162"/>
    </row>
    <row r="171" ht="14.25" customHeight="1">
      <c r="A171" s="162"/>
      <c r="B171" s="162"/>
      <c r="C171" s="162"/>
      <c r="D171" s="162"/>
      <c r="E171" s="293"/>
      <c r="F171" s="162"/>
      <c r="G171" s="293"/>
      <c r="H171" s="162"/>
      <c r="I171" s="293"/>
      <c r="J171" s="162"/>
      <c r="K171" s="293"/>
      <c r="L171" s="162"/>
      <c r="M171" s="293"/>
      <c r="N171" s="162"/>
      <c r="O171" s="293"/>
      <c r="P171" s="162"/>
      <c r="Q171" s="293"/>
      <c r="R171" s="162"/>
      <c r="S171" s="162"/>
      <c r="T171" s="162"/>
      <c r="U171" s="162"/>
      <c r="V171" s="162"/>
      <c r="W171" s="162"/>
      <c r="X171" s="162"/>
      <c r="Y171" s="162"/>
      <c r="Z171" s="162"/>
    </row>
    <row r="172" ht="14.25" customHeight="1">
      <c r="A172" s="162"/>
      <c r="B172" s="162"/>
      <c r="C172" s="162"/>
      <c r="D172" s="162"/>
      <c r="E172" s="293"/>
      <c r="F172" s="162"/>
      <c r="G172" s="293"/>
      <c r="H172" s="162"/>
      <c r="I172" s="293"/>
      <c r="J172" s="162"/>
      <c r="K172" s="293"/>
      <c r="L172" s="162"/>
      <c r="M172" s="293"/>
      <c r="N172" s="162"/>
      <c r="O172" s="293"/>
      <c r="P172" s="162"/>
      <c r="Q172" s="293"/>
      <c r="R172" s="162"/>
      <c r="S172" s="162"/>
      <c r="T172" s="162"/>
      <c r="U172" s="162"/>
      <c r="V172" s="162"/>
      <c r="W172" s="162"/>
      <c r="X172" s="162"/>
      <c r="Y172" s="162"/>
      <c r="Z172" s="162"/>
    </row>
    <row r="173" ht="14.25" customHeight="1">
      <c r="A173" s="162"/>
      <c r="B173" s="162"/>
      <c r="C173" s="162"/>
      <c r="D173" s="162"/>
      <c r="E173" s="293"/>
      <c r="F173" s="162"/>
      <c r="G173" s="293"/>
      <c r="H173" s="162"/>
      <c r="I173" s="293"/>
      <c r="J173" s="162"/>
      <c r="K173" s="293"/>
      <c r="L173" s="162"/>
      <c r="M173" s="293"/>
      <c r="N173" s="162"/>
      <c r="O173" s="293"/>
      <c r="P173" s="162"/>
      <c r="Q173" s="293"/>
      <c r="R173" s="162"/>
      <c r="S173" s="162"/>
      <c r="T173" s="162"/>
      <c r="U173" s="162"/>
      <c r="V173" s="162"/>
      <c r="W173" s="162"/>
      <c r="X173" s="162"/>
      <c r="Y173" s="162"/>
      <c r="Z173" s="162"/>
    </row>
    <row r="174" ht="14.25" customHeight="1">
      <c r="A174" s="162"/>
      <c r="B174" s="162"/>
      <c r="C174" s="162"/>
      <c r="D174" s="162"/>
      <c r="E174" s="293"/>
      <c r="F174" s="162"/>
      <c r="G174" s="293"/>
      <c r="H174" s="162"/>
      <c r="I174" s="293"/>
      <c r="J174" s="162"/>
      <c r="K174" s="293"/>
      <c r="L174" s="162"/>
      <c r="M174" s="293"/>
      <c r="N174" s="162"/>
      <c r="O174" s="293"/>
      <c r="P174" s="162"/>
      <c r="Q174" s="293"/>
      <c r="R174" s="162"/>
      <c r="S174" s="162"/>
      <c r="T174" s="162"/>
      <c r="U174" s="162"/>
      <c r="V174" s="162"/>
      <c r="W174" s="162"/>
      <c r="X174" s="162"/>
      <c r="Y174" s="162"/>
      <c r="Z174" s="162"/>
    </row>
    <row r="175" ht="14.25" customHeight="1">
      <c r="A175" s="162"/>
      <c r="B175" s="162"/>
      <c r="C175" s="162"/>
      <c r="D175" s="162"/>
      <c r="E175" s="293"/>
      <c r="F175" s="162"/>
      <c r="G175" s="293"/>
      <c r="H175" s="162"/>
      <c r="I175" s="293"/>
      <c r="J175" s="162"/>
      <c r="K175" s="293"/>
      <c r="L175" s="162"/>
      <c r="M175" s="293"/>
      <c r="N175" s="162"/>
      <c r="O175" s="293"/>
      <c r="P175" s="162"/>
      <c r="Q175" s="293"/>
      <c r="R175" s="162"/>
      <c r="S175" s="162"/>
      <c r="T175" s="162"/>
      <c r="U175" s="162"/>
      <c r="V175" s="162"/>
      <c r="W175" s="162"/>
      <c r="X175" s="162"/>
      <c r="Y175" s="162"/>
      <c r="Z175" s="162"/>
    </row>
    <row r="176" ht="14.25" customHeight="1">
      <c r="A176" s="162"/>
      <c r="B176" s="162"/>
      <c r="C176" s="162"/>
      <c r="D176" s="162"/>
      <c r="E176" s="293"/>
      <c r="F176" s="162"/>
      <c r="G176" s="293"/>
      <c r="H176" s="162"/>
      <c r="I176" s="293"/>
      <c r="J176" s="162"/>
      <c r="K176" s="293"/>
      <c r="L176" s="162"/>
      <c r="M176" s="293"/>
      <c r="N176" s="162"/>
      <c r="O176" s="293"/>
      <c r="P176" s="162"/>
      <c r="Q176" s="293"/>
      <c r="R176" s="162"/>
      <c r="S176" s="162"/>
      <c r="T176" s="162"/>
      <c r="U176" s="162"/>
      <c r="V176" s="162"/>
      <c r="W176" s="162"/>
      <c r="X176" s="162"/>
      <c r="Y176" s="162"/>
      <c r="Z176" s="162"/>
    </row>
    <row r="177" ht="14.25" customHeight="1">
      <c r="A177" s="162"/>
      <c r="B177" s="162"/>
      <c r="C177" s="162"/>
      <c r="D177" s="162"/>
      <c r="E177" s="293"/>
      <c r="F177" s="162"/>
      <c r="G177" s="293"/>
      <c r="H177" s="162"/>
      <c r="I177" s="293"/>
      <c r="J177" s="162"/>
      <c r="K177" s="293"/>
      <c r="L177" s="162"/>
      <c r="M177" s="293"/>
      <c r="N177" s="162"/>
      <c r="O177" s="293"/>
      <c r="P177" s="162"/>
      <c r="Q177" s="293"/>
      <c r="R177" s="162"/>
      <c r="S177" s="162"/>
      <c r="T177" s="162"/>
      <c r="U177" s="162"/>
      <c r="V177" s="162"/>
      <c r="W177" s="162"/>
      <c r="X177" s="162"/>
      <c r="Y177" s="162"/>
      <c r="Z177" s="162"/>
    </row>
    <row r="178" ht="14.25" customHeight="1">
      <c r="A178" s="162"/>
      <c r="B178" s="162"/>
      <c r="C178" s="162"/>
      <c r="D178" s="162"/>
      <c r="E178" s="293"/>
      <c r="F178" s="162"/>
      <c r="G178" s="293"/>
      <c r="H178" s="162"/>
      <c r="I178" s="293"/>
      <c r="J178" s="162"/>
      <c r="K178" s="293"/>
      <c r="L178" s="162"/>
      <c r="M178" s="293"/>
      <c r="N178" s="162"/>
      <c r="O178" s="293"/>
      <c r="P178" s="162"/>
      <c r="Q178" s="293"/>
      <c r="R178" s="162"/>
      <c r="S178" s="162"/>
      <c r="T178" s="162"/>
      <c r="U178" s="162"/>
      <c r="V178" s="162"/>
      <c r="W178" s="162"/>
      <c r="X178" s="162"/>
      <c r="Y178" s="162"/>
      <c r="Z178" s="162"/>
    </row>
    <row r="179" ht="14.25" customHeight="1">
      <c r="A179" s="162"/>
      <c r="B179" s="162"/>
      <c r="C179" s="162"/>
      <c r="D179" s="162"/>
      <c r="E179" s="293"/>
      <c r="F179" s="162"/>
      <c r="G179" s="293"/>
      <c r="H179" s="162"/>
      <c r="I179" s="293"/>
      <c r="J179" s="162"/>
      <c r="K179" s="293"/>
      <c r="L179" s="162"/>
      <c r="M179" s="293"/>
      <c r="N179" s="162"/>
      <c r="O179" s="293"/>
      <c r="P179" s="162"/>
      <c r="Q179" s="293"/>
      <c r="R179" s="162"/>
      <c r="S179" s="162"/>
      <c r="T179" s="162"/>
      <c r="U179" s="162"/>
      <c r="V179" s="162"/>
      <c r="W179" s="162"/>
      <c r="X179" s="162"/>
      <c r="Y179" s="162"/>
      <c r="Z179" s="162"/>
    </row>
    <row r="180" ht="14.25" customHeight="1">
      <c r="A180" s="162"/>
      <c r="B180" s="162"/>
      <c r="C180" s="162"/>
      <c r="D180" s="162"/>
      <c r="E180" s="293"/>
      <c r="F180" s="162"/>
      <c r="G180" s="293"/>
      <c r="H180" s="162"/>
      <c r="I180" s="293"/>
      <c r="J180" s="162"/>
      <c r="K180" s="293"/>
      <c r="L180" s="162"/>
      <c r="M180" s="293"/>
      <c r="N180" s="162"/>
      <c r="O180" s="293"/>
      <c r="P180" s="162"/>
      <c r="Q180" s="293"/>
      <c r="R180" s="162"/>
      <c r="S180" s="162"/>
      <c r="T180" s="162"/>
      <c r="U180" s="162"/>
      <c r="V180" s="162"/>
      <c r="W180" s="162"/>
      <c r="X180" s="162"/>
      <c r="Y180" s="162"/>
      <c r="Z180" s="162"/>
    </row>
    <row r="181" ht="14.25" customHeight="1">
      <c r="A181" s="162"/>
      <c r="B181" s="162"/>
      <c r="C181" s="162"/>
      <c r="D181" s="162"/>
      <c r="E181" s="293"/>
      <c r="F181" s="162"/>
      <c r="G181" s="293"/>
      <c r="H181" s="162"/>
      <c r="I181" s="293"/>
      <c r="J181" s="162"/>
      <c r="K181" s="293"/>
      <c r="L181" s="162"/>
      <c r="M181" s="293"/>
      <c r="N181" s="162"/>
      <c r="O181" s="293"/>
      <c r="P181" s="162"/>
      <c r="Q181" s="293"/>
      <c r="R181" s="162"/>
      <c r="S181" s="162"/>
      <c r="T181" s="162"/>
      <c r="U181" s="162"/>
      <c r="V181" s="162"/>
      <c r="W181" s="162"/>
      <c r="X181" s="162"/>
      <c r="Y181" s="162"/>
      <c r="Z181" s="162"/>
    </row>
    <row r="182" ht="14.25" customHeight="1">
      <c r="A182" s="162"/>
      <c r="B182" s="162"/>
      <c r="C182" s="162"/>
      <c r="D182" s="162"/>
      <c r="E182" s="293"/>
      <c r="F182" s="162"/>
      <c r="G182" s="293"/>
      <c r="H182" s="162"/>
      <c r="I182" s="293"/>
      <c r="J182" s="162"/>
      <c r="K182" s="293"/>
      <c r="L182" s="162"/>
      <c r="M182" s="293"/>
      <c r="N182" s="162"/>
      <c r="O182" s="293"/>
      <c r="P182" s="162"/>
      <c r="Q182" s="293"/>
      <c r="R182" s="162"/>
      <c r="S182" s="162"/>
      <c r="T182" s="162"/>
      <c r="U182" s="162"/>
      <c r="V182" s="162"/>
      <c r="W182" s="162"/>
      <c r="X182" s="162"/>
      <c r="Y182" s="162"/>
      <c r="Z182" s="162"/>
    </row>
    <row r="183" ht="14.25" customHeight="1">
      <c r="A183" s="162"/>
      <c r="B183" s="162"/>
      <c r="C183" s="162"/>
      <c r="D183" s="162"/>
      <c r="E183" s="293"/>
      <c r="F183" s="162"/>
      <c r="G183" s="293"/>
      <c r="H183" s="162"/>
      <c r="I183" s="293"/>
      <c r="J183" s="162"/>
      <c r="K183" s="293"/>
      <c r="L183" s="162"/>
      <c r="M183" s="293"/>
      <c r="N183" s="162"/>
      <c r="O183" s="293"/>
      <c r="P183" s="162"/>
      <c r="Q183" s="293"/>
      <c r="R183" s="162"/>
      <c r="S183" s="162"/>
      <c r="T183" s="162"/>
      <c r="U183" s="162"/>
      <c r="V183" s="162"/>
      <c r="W183" s="162"/>
      <c r="X183" s="162"/>
      <c r="Y183" s="162"/>
      <c r="Z183" s="162"/>
    </row>
    <row r="184" ht="14.25" customHeight="1">
      <c r="A184" s="162"/>
      <c r="B184" s="162"/>
      <c r="C184" s="162"/>
      <c r="D184" s="162"/>
      <c r="E184" s="293"/>
      <c r="F184" s="162"/>
      <c r="G184" s="293"/>
      <c r="H184" s="162"/>
      <c r="I184" s="293"/>
      <c r="J184" s="162"/>
      <c r="K184" s="293"/>
      <c r="L184" s="162"/>
      <c r="M184" s="293"/>
      <c r="N184" s="162"/>
      <c r="O184" s="293"/>
      <c r="P184" s="162"/>
      <c r="Q184" s="293"/>
      <c r="R184" s="162"/>
      <c r="S184" s="162"/>
      <c r="T184" s="162"/>
      <c r="U184" s="162"/>
      <c r="V184" s="162"/>
      <c r="W184" s="162"/>
      <c r="X184" s="162"/>
      <c r="Y184" s="162"/>
      <c r="Z184" s="162"/>
    </row>
    <row r="185" ht="14.25" customHeight="1">
      <c r="A185" s="162"/>
      <c r="B185" s="162"/>
      <c r="C185" s="162"/>
      <c r="D185" s="162"/>
      <c r="E185" s="293"/>
      <c r="F185" s="162"/>
      <c r="G185" s="293"/>
      <c r="H185" s="162"/>
      <c r="I185" s="293"/>
      <c r="J185" s="162"/>
      <c r="K185" s="293"/>
      <c r="L185" s="162"/>
      <c r="M185" s="293"/>
      <c r="N185" s="162"/>
      <c r="O185" s="293"/>
      <c r="P185" s="162"/>
      <c r="Q185" s="293"/>
      <c r="R185" s="162"/>
      <c r="S185" s="162"/>
      <c r="T185" s="162"/>
      <c r="U185" s="162"/>
      <c r="V185" s="162"/>
      <c r="W185" s="162"/>
      <c r="X185" s="162"/>
      <c r="Y185" s="162"/>
      <c r="Z185" s="162"/>
    </row>
    <row r="186" ht="14.25" customHeight="1">
      <c r="A186" s="162"/>
      <c r="B186" s="162"/>
      <c r="C186" s="162"/>
      <c r="D186" s="162"/>
      <c r="E186" s="293"/>
      <c r="F186" s="162"/>
      <c r="G186" s="293"/>
      <c r="H186" s="162"/>
      <c r="I186" s="293"/>
      <c r="J186" s="162"/>
      <c r="K186" s="293"/>
      <c r="L186" s="162"/>
      <c r="M186" s="293"/>
      <c r="N186" s="162"/>
      <c r="O186" s="293"/>
      <c r="P186" s="162"/>
      <c r="Q186" s="293"/>
      <c r="R186" s="162"/>
      <c r="S186" s="162"/>
      <c r="T186" s="162"/>
      <c r="U186" s="162"/>
      <c r="V186" s="162"/>
      <c r="W186" s="162"/>
      <c r="X186" s="162"/>
      <c r="Y186" s="162"/>
      <c r="Z186" s="162"/>
    </row>
    <row r="187" ht="14.25" customHeight="1">
      <c r="A187" s="162"/>
      <c r="B187" s="162"/>
      <c r="C187" s="162"/>
      <c r="D187" s="162"/>
      <c r="E187" s="293"/>
      <c r="F187" s="162"/>
      <c r="G187" s="293"/>
      <c r="H187" s="162"/>
      <c r="I187" s="293"/>
      <c r="J187" s="162"/>
      <c r="K187" s="293"/>
      <c r="L187" s="162"/>
      <c r="M187" s="293"/>
      <c r="N187" s="162"/>
      <c r="O187" s="293"/>
      <c r="P187" s="162"/>
      <c r="Q187" s="293"/>
      <c r="R187" s="162"/>
      <c r="S187" s="162"/>
      <c r="T187" s="162"/>
      <c r="U187" s="162"/>
      <c r="V187" s="162"/>
      <c r="W187" s="162"/>
      <c r="X187" s="162"/>
      <c r="Y187" s="162"/>
      <c r="Z187" s="162"/>
    </row>
    <row r="188" ht="14.25" customHeight="1">
      <c r="A188" s="162"/>
      <c r="B188" s="162"/>
      <c r="C188" s="162"/>
      <c r="D188" s="162"/>
      <c r="E188" s="293"/>
      <c r="F188" s="162"/>
      <c r="G188" s="293"/>
      <c r="H188" s="162"/>
      <c r="I188" s="293"/>
      <c r="J188" s="162"/>
      <c r="K188" s="293"/>
      <c r="L188" s="162"/>
      <c r="M188" s="293"/>
      <c r="N188" s="162"/>
      <c r="O188" s="293"/>
      <c r="P188" s="162"/>
      <c r="Q188" s="293"/>
      <c r="R188" s="162"/>
      <c r="S188" s="162"/>
      <c r="T188" s="162"/>
      <c r="U188" s="162"/>
      <c r="V188" s="162"/>
      <c r="W188" s="162"/>
      <c r="X188" s="162"/>
      <c r="Y188" s="162"/>
      <c r="Z188" s="162"/>
    </row>
    <row r="189" ht="14.25" customHeight="1">
      <c r="A189" s="162"/>
      <c r="B189" s="162"/>
      <c r="C189" s="162"/>
      <c r="D189" s="162"/>
      <c r="E189" s="293"/>
      <c r="F189" s="162"/>
      <c r="G189" s="293"/>
      <c r="H189" s="162"/>
      <c r="I189" s="293"/>
      <c r="J189" s="162"/>
      <c r="K189" s="293"/>
      <c r="L189" s="162"/>
      <c r="M189" s="293"/>
      <c r="N189" s="162"/>
      <c r="O189" s="293"/>
      <c r="P189" s="162"/>
      <c r="Q189" s="293"/>
      <c r="R189" s="162"/>
      <c r="S189" s="162"/>
      <c r="T189" s="162"/>
      <c r="U189" s="162"/>
      <c r="V189" s="162"/>
      <c r="W189" s="162"/>
      <c r="X189" s="162"/>
      <c r="Y189" s="162"/>
      <c r="Z189" s="162"/>
    </row>
    <row r="190" ht="14.25" customHeight="1">
      <c r="A190" s="162"/>
      <c r="B190" s="162"/>
      <c r="C190" s="162"/>
      <c r="D190" s="162"/>
      <c r="E190" s="293"/>
      <c r="F190" s="162"/>
      <c r="G190" s="293"/>
      <c r="H190" s="162"/>
      <c r="I190" s="293"/>
      <c r="J190" s="162"/>
      <c r="K190" s="293"/>
      <c r="L190" s="162"/>
      <c r="M190" s="293"/>
      <c r="N190" s="162"/>
      <c r="O190" s="293"/>
      <c r="P190" s="162"/>
      <c r="Q190" s="293"/>
      <c r="R190" s="162"/>
      <c r="S190" s="162"/>
      <c r="T190" s="162"/>
      <c r="U190" s="162"/>
      <c r="V190" s="162"/>
      <c r="W190" s="162"/>
      <c r="X190" s="162"/>
      <c r="Y190" s="162"/>
      <c r="Z190" s="162"/>
    </row>
    <row r="191" ht="14.25" customHeight="1">
      <c r="A191" s="162"/>
      <c r="B191" s="162"/>
      <c r="C191" s="162"/>
      <c r="D191" s="162"/>
      <c r="E191" s="293"/>
      <c r="F191" s="162"/>
      <c r="G191" s="293"/>
      <c r="H191" s="162"/>
      <c r="I191" s="293"/>
      <c r="J191" s="162"/>
      <c r="K191" s="293"/>
      <c r="L191" s="162"/>
      <c r="M191" s="293"/>
      <c r="N191" s="162"/>
      <c r="O191" s="293"/>
      <c r="P191" s="162"/>
      <c r="Q191" s="293"/>
      <c r="R191" s="162"/>
      <c r="S191" s="162"/>
      <c r="T191" s="162"/>
      <c r="U191" s="162"/>
      <c r="V191" s="162"/>
      <c r="W191" s="162"/>
      <c r="X191" s="162"/>
      <c r="Y191" s="162"/>
      <c r="Z191" s="162"/>
    </row>
    <row r="192" ht="14.25" customHeight="1">
      <c r="A192" s="162"/>
      <c r="B192" s="162"/>
      <c r="C192" s="162"/>
      <c r="D192" s="162"/>
      <c r="E192" s="293"/>
      <c r="F192" s="162"/>
      <c r="G192" s="293"/>
      <c r="H192" s="162"/>
      <c r="I192" s="293"/>
      <c r="J192" s="162"/>
      <c r="K192" s="293"/>
      <c r="L192" s="162"/>
      <c r="M192" s="293"/>
      <c r="N192" s="162"/>
      <c r="O192" s="293"/>
      <c r="P192" s="162"/>
      <c r="Q192" s="293"/>
      <c r="R192" s="162"/>
      <c r="S192" s="162"/>
      <c r="T192" s="162"/>
      <c r="U192" s="162"/>
      <c r="V192" s="162"/>
      <c r="W192" s="162"/>
      <c r="X192" s="162"/>
      <c r="Y192" s="162"/>
      <c r="Z192" s="162"/>
    </row>
    <row r="193" ht="14.25" customHeight="1">
      <c r="A193" s="162"/>
      <c r="B193" s="162"/>
      <c r="C193" s="162"/>
      <c r="D193" s="162"/>
      <c r="E193" s="293"/>
      <c r="F193" s="162"/>
      <c r="G193" s="293"/>
      <c r="H193" s="162"/>
      <c r="I193" s="293"/>
      <c r="J193" s="162"/>
      <c r="K193" s="293"/>
      <c r="L193" s="162"/>
      <c r="M193" s="293"/>
      <c r="N193" s="162"/>
      <c r="O193" s="293"/>
      <c r="P193" s="162"/>
      <c r="Q193" s="293"/>
      <c r="R193" s="162"/>
      <c r="S193" s="162"/>
      <c r="T193" s="162"/>
      <c r="U193" s="162"/>
      <c r="V193" s="162"/>
      <c r="W193" s="162"/>
      <c r="X193" s="162"/>
      <c r="Y193" s="162"/>
      <c r="Z193" s="162"/>
    </row>
    <row r="194" ht="14.25" customHeight="1">
      <c r="A194" s="162"/>
      <c r="B194" s="162"/>
      <c r="C194" s="162"/>
      <c r="D194" s="162"/>
      <c r="E194" s="293"/>
      <c r="F194" s="162"/>
      <c r="G194" s="293"/>
      <c r="H194" s="162"/>
      <c r="I194" s="293"/>
      <c r="J194" s="162"/>
      <c r="K194" s="293"/>
      <c r="L194" s="162"/>
      <c r="M194" s="293"/>
      <c r="N194" s="162"/>
      <c r="O194" s="293"/>
      <c r="P194" s="162"/>
      <c r="Q194" s="293"/>
      <c r="R194" s="162"/>
      <c r="S194" s="162"/>
      <c r="T194" s="162"/>
      <c r="U194" s="162"/>
      <c r="V194" s="162"/>
      <c r="W194" s="162"/>
      <c r="X194" s="162"/>
      <c r="Y194" s="162"/>
      <c r="Z194" s="162"/>
    </row>
    <row r="195" ht="14.25" customHeight="1">
      <c r="A195" s="162"/>
      <c r="B195" s="162"/>
      <c r="C195" s="162"/>
      <c r="D195" s="162"/>
      <c r="E195" s="293"/>
      <c r="F195" s="162"/>
      <c r="G195" s="293"/>
      <c r="H195" s="162"/>
      <c r="I195" s="293"/>
      <c r="J195" s="162"/>
      <c r="K195" s="293"/>
      <c r="L195" s="162"/>
      <c r="M195" s="293"/>
      <c r="N195" s="162"/>
      <c r="O195" s="293"/>
      <c r="P195" s="162"/>
      <c r="Q195" s="293"/>
      <c r="R195" s="162"/>
      <c r="S195" s="162"/>
      <c r="T195" s="162"/>
      <c r="U195" s="162"/>
      <c r="V195" s="162"/>
      <c r="W195" s="162"/>
      <c r="X195" s="162"/>
      <c r="Y195" s="162"/>
      <c r="Z195" s="162"/>
    </row>
    <row r="196" ht="14.25" customHeight="1">
      <c r="A196" s="162"/>
      <c r="B196" s="162"/>
      <c r="C196" s="162"/>
      <c r="D196" s="162"/>
      <c r="E196" s="293"/>
      <c r="F196" s="162"/>
      <c r="G196" s="293"/>
      <c r="H196" s="162"/>
      <c r="I196" s="293"/>
      <c r="J196" s="162"/>
      <c r="K196" s="293"/>
      <c r="L196" s="162"/>
      <c r="M196" s="293"/>
      <c r="N196" s="162"/>
      <c r="O196" s="293"/>
      <c r="P196" s="162"/>
      <c r="Q196" s="293"/>
      <c r="R196" s="162"/>
      <c r="S196" s="162"/>
      <c r="T196" s="162"/>
      <c r="U196" s="162"/>
      <c r="V196" s="162"/>
      <c r="W196" s="162"/>
      <c r="X196" s="162"/>
      <c r="Y196" s="162"/>
      <c r="Z196" s="162"/>
    </row>
    <row r="197" ht="14.25" customHeight="1">
      <c r="A197" s="162"/>
      <c r="B197" s="162"/>
      <c r="C197" s="162"/>
      <c r="D197" s="162"/>
      <c r="E197" s="293"/>
      <c r="F197" s="162"/>
      <c r="G197" s="293"/>
      <c r="H197" s="162"/>
      <c r="I197" s="293"/>
      <c r="J197" s="162"/>
      <c r="K197" s="293"/>
      <c r="L197" s="162"/>
      <c r="M197" s="293"/>
      <c r="N197" s="162"/>
      <c r="O197" s="293"/>
      <c r="P197" s="162"/>
      <c r="Q197" s="293"/>
      <c r="R197" s="162"/>
      <c r="S197" s="162"/>
      <c r="T197" s="162"/>
      <c r="U197" s="162"/>
      <c r="V197" s="162"/>
      <c r="W197" s="162"/>
      <c r="X197" s="162"/>
      <c r="Y197" s="162"/>
      <c r="Z197" s="162"/>
    </row>
    <row r="198" ht="14.25" customHeight="1">
      <c r="A198" s="162"/>
      <c r="B198" s="162"/>
      <c r="C198" s="162"/>
      <c r="D198" s="162"/>
      <c r="E198" s="293"/>
      <c r="F198" s="162"/>
      <c r="G198" s="293"/>
      <c r="H198" s="162"/>
      <c r="I198" s="293"/>
      <c r="J198" s="162"/>
      <c r="K198" s="293"/>
      <c r="L198" s="162"/>
      <c r="M198" s="293"/>
      <c r="N198" s="162"/>
      <c r="O198" s="293"/>
      <c r="P198" s="162"/>
      <c r="Q198" s="293"/>
      <c r="R198" s="162"/>
      <c r="S198" s="162"/>
      <c r="T198" s="162"/>
      <c r="U198" s="162"/>
      <c r="V198" s="162"/>
      <c r="W198" s="162"/>
      <c r="X198" s="162"/>
      <c r="Y198" s="162"/>
      <c r="Z198" s="162"/>
    </row>
    <row r="199" ht="14.25" customHeight="1">
      <c r="A199" s="162"/>
      <c r="B199" s="162"/>
      <c r="C199" s="162"/>
      <c r="D199" s="162"/>
      <c r="E199" s="293"/>
      <c r="F199" s="162"/>
      <c r="G199" s="293"/>
      <c r="H199" s="162"/>
      <c r="I199" s="293"/>
      <c r="J199" s="162"/>
      <c r="K199" s="293"/>
      <c r="L199" s="162"/>
      <c r="M199" s="293"/>
      <c r="N199" s="162"/>
      <c r="O199" s="293"/>
      <c r="P199" s="162"/>
      <c r="Q199" s="293"/>
      <c r="R199" s="162"/>
      <c r="S199" s="162"/>
      <c r="T199" s="162"/>
      <c r="U199" s="162"/>
      <c r="V199" s="162"/>
      <c r="W199" s="162"/>
      <c r="X199" s="162"/>
      <c r="Y199" s="162"/>
      <c r="Z199" s="162"/>
    </row>
    <row r="200" ht="14.25" customHeight="1">
      <c r="A200" s="162"/>
      <c r="B200" s="162"/>
      <c r="C200" s="162"/>
      <c r="D200" s="162"/>
      <c r="E200" s="293"/>
      <c r="F200" s="162"/>
      <c r="G200" s="293"/>
      <c r="H200" s="162"/>
      <c r="I200" s="293"/>
      <c r="J200" s="162"/>
      <c r="K200" s="293"/>
      <c r="L200" s="162"/>
      <c r="M200" s="293"/>
      <c r="N200" s="162"/>
      <c r="O200" s="293"/>
      <c r="P200" s="162"/>
      <c r="Q200" s="293"/>
      <c r="R200" s="162"/>
      <c r="S200" s="162"/>
      <c r="T200" s="162"/>
      <c r="U200" s="162"/>
      <c r="V200" s="162"/>
      <c r="W200" s="162"/>
      <c r="X200" s="162"/>
      <c r="Y200" s="162"/>
      <c r="Z200" s="162"/>
    </row>
    <row r="201" ht="14.25" customHeight="1">
      <c r="A201" s="162"/>
      <c r="B201" s="162"/>
      <c r="C201" s="162"/>
      <c r="D201" s="162"/>
      <c r="E201" s="293"/>
      <c r="F201" s="162"/>
      <c r="G201" s="293"/>
      <c r="H201" s="162"/>
      <c r="I201" s="293"/>
      <c r="J201" s="162"/>
      <c r="K201" s="293"/>
      <c r="L201" s="162"/>
      <c r="M201" s="293"/>
      <c r="N201" s="162"/>
      <c r="O201" s="293"/>
      <c r="P201" s="162"/>
      <c r="Q201" s="293"/>
      <c r="R201" s="162"/>
      <c r="S201" s="162"/>
      <c r="T201" s="162"/>
      <c r="U201" s="162"/>
      <c r="V201" s="162"/>
      <c r="W201" s="162"/>
      <c r="X201" s="162"/>
      <c r="Y201" s="162"/>
      <c r="Z201" s="162"/>
    </row>
    <row r="202" ht="14.25" customHeight="1">
      <c r="A202" s="162"/>
      <c r="B202" s="162"/>
      <c r="C202" s="162"/>
      <c r="D202" s="162"/>
      <c r="E202" s="293"/>
      <c r="F202" s="162"/>
      <c r="G202" s="293"/>
      <c r="H202" s="162"/>
      <c r="I202" s="293"/>
      <c r="J202" s="162"/>
      <c r="K202" s="293"/>
      <c r="L202" s="162"/>
      <c r="M202" s="293"/>
      <c r="N202" s="162"/>
      <c r="O202" s="293"/>
      <c r="P202" s="162"/>
      <c r="Q202" s="293"/>
      <c r="R202" s="162"/>
      <c r="S202" s="162"/>
      <c r="T202" s="162"/>
      <c r="U202" s="162"/>
      <c r="V202" s="162"/>
      <c r="W202" s="162"/>
      <c r="X202" s="162"/>
      <c r="Y202" s="162"/>
      <c r="Z202" s="162"/>
    </row>
    <row r="203" ht="14.25" customHeight="1">
      <c r="A203" s="162"/>
      <c r="B203" s="162"/>
      <c r="C203" s="162"/>
      <c r="D203" s="162"/>
      <c r="E203" s="293"/>
      <c r="F203" s="162"/>
      <c r="G203" s="293"/>
      <c r="H203" s="162"/>
      <c r="I203" s="293"/>
      <c r="J203" s="162"/>
      <c r="K203" s="293"/>
      <c r="L203" s="162"/>
      <c r="M203" s="293"/>
      <c r="N203" s="162"/>
      <c r="O203" s="293"/>
      <c r="P203" s="162"/>
      <c r="Q203" s="293"/>
      <c r="R203" s="162"/>
      <c r="S203" s="162"/>
      <c r="T203" s="162"/>
      <c r="U203" s="162"/>
      <c r="V203" s="162"/>
      <c r="W203" s="162"/>
      <c r="X203" s="162"/>
      <c r="Y203" s="162"/>
      <c r="Z203" s="162"/>
    </row>
    <row r="204" ht="14.25" customHeight="1">
      <c r="A204" s="162"/>
      <c r="B204" s="162"/>
      <c r="C204" s="162"/>
      <c r="D204" s="162"/>
      <c r="E204" s="293"/>
      <c r="F204" s="162"/>
      <c r="G204" s="293"/>
      <c r="H204" s="162"/>
      <c r="I204" s="293"/>
      <c r="J204" s="162"/>
      <c r="K204" s="293"/>
      <c r="L204" s="162"/>
      <c r="M204" s="293"/>
      <c r="N204" s="162"/>
      <c r="O204" s="293"/>
      <c r="P204" s="162"/>
      <c r="Q204" s="293"/>
      <c r="R204" s="162"/>
      <c r="S204" s="162"/>
      <c r="T204" s="162"/>
      <c r="U204" s="162"/>
      <c r="V204" s="162"/>
      <c r="W204" s="162"/>
      <c r="X204" s="162"/>
      <c r="Y204" s="162"/>
      <c r="Z204" s="162"/>
    </row>
    <row r="205" ht="14.25" customHeight="1">
      <c r="A205" s="162"/>
      <c r="B205" s="162"/>
      <c r="C205" s="162"/>
      <c r="D205" s="162"/>
      <c r="E205" s="293"/>
      <c r="F205" s="162"/>
      <c r="G205" s="293"/>
      <c r="H205" s="162"/>
      <c r="I205" s="293"/>
      <c r="J205" s="162"/>
      <c r="K205" s="293"/>
      <c r="L205" s="162"/>
      <c r="M205" s="293"/>
      <c r="N205" s="162"/>
      <c r="O205" s="293"/>
      <c r="P205" s="162"/>
      <c r="Q205" s="293"/>
      <c r="R205" s="162"/>
      <c r="S205" s="162"/>
      <c r="T205" s="162"/>
      <c r="U205" s="162"/>
      <c r="V205" s="162"/>
      <c r="W205" s="162"/>
      <c r="X205" s="162"/>
      <c r="Y205" s="162"/>
      <c r="Z205" s="162"/>
    </row>
    <row r="206" ht="14.25" customHeight="1">
      <c r="A206" s="162"/>
      <c r="B206" s="162"/>
      <c r="C206" s="162"/>
      <c r="D206" s="162"/>
      <c r="E206" s="293"/>
      <c r="F206" s="162"/>
      <c r="G206" s="293"/>
      <c r="H206" s="162"/>
      <c r="I206" s="293"/>
      <c r="J206" s="162"/>
      <c r="K206" s="293"/>
      <c r="L206" s="162"/>
      <c r="M206" s="293"/>
      <c r="N206" s="162"/>
      <c r="O206" s="293"/>
      <c r="P206" s="162"/>
      <c r="Q206" s="293"/>
      <c r="R206" s="162"/>
      <c r="S206" s="162"/>
      <c r="T206" s="162"/>
      <c r="U206" s="162"/>
      <c r="V206" s="162"/>
      <c r="W206" s="162"/>
      <c r="X206" s="162"/>
      <c r="Y206" s="162"/>
      <c r="Z206" s="162"/>
    </row>
    <row r="207" ht="14.25" customHeight="1">
      <c r="A207" s="162"/>
      <c r="B207" s="162"/>
      <c r="C207" s="162"/>
      <c r="D207" s="162"/>
      <c r="E207" s="293"/>
      <c r="F207" s="162"/>
      <c r="G207" s="293"/>
      <c r="H207" s="162"/>
      <c r="I207" s="293"/>
      <c r="J207" s="162"/>
      <c r="K207" s="293"/>
      <c r="L207" s="162"/>
      <c r="M207" s="293"/>
      <c r="N207" s="162"/>
      <c r="O207" s="293"/>
      <c r="P207" s="162"/>
      <c r="Q207" s="293"/>
      <c r="R207" s="162"/>
      <c r="S207" s="162"/>
      <c r="T207" s="162"/>
      <c r="U207" s="162"/>
      <c r="V207" s="162"/>
      <c r="W207" s="162"/>
      <c r="X207" s="162"/>
      <c r="Y207" s="162"/>
      <c r="Z207" s="162"/>
    </row>
    <row r="208" ht="14.25" customHeight="1">
      <c r="A208" s="162"/>
      <c r="B208" s="162"/>
      <c r="C208" s="162"/>
      <c r="D208" s="162"/>
      <c r="E208" s="293"/>
      <c r="F208" s="162"/>
      <c r="G208" s="293"/>
      <c r="H208" s="162"/>
      <c r="I208" s="293"/>
      <c r="J208" s="162"/>
      <c r="K208" s="293"/>
      <c r="L208" s="162"/>
      <c r="M208" s="293"/>
      <c r="N208" s="162"/>
      <c r="O208" s="293"/>
      <c r="P208" s="162"/>
      <c r="Q208" s="293"/>
      <c r="R208" s="162"/>
      <c r="S208" s="162"/>
      <c r="T208" s="162"/>
      <c r="U208" s="162"/>
      <c r="V208" s="162"/>
      <c r="W208" s="162"/>
      <c r="X208" s="162"/>
      <c r="Y208" s="162"/>
      <c r="Z208" s="162"/>
    </row>
    <row r="209" ht="14.25" customHeight="1">
      <c r="A209" s="162"/>
      <c r="B209" s="162"/>
      <c r="C209" s="162"/>
      <c r="D209" s="162"/>
      <c r="E209" s="293"/>
      <c r="F209" s="162"/>
      <c r="G209" s="293"/>
      <c r="H209" s="162"/>
      <c r="I209" s="293"/>
      <c r="J209" s="162"/>
      <c r="K209" s="293"/>
      <c r="L209" s="162"/>
      <c r="M209" s="293"/>
      <c r="N209" s="162"/>
      <c r="O209" s="293"/>
      <c r="P209" s="162"/>
      <c r="Q209" s="293"/>
      <c r="R209" s="162"/>
      <c r="S209" s="162"/>
      <c r="T209" s="162"/>
      <c r="U209" s="162"/>
      <c r="V209" s="162"/>
      <c r="W209" s="162"/>
      <c r="X209" s="162"/>
      <c r="Y209" s="162"/>
      <c r="Z209" s="162"/>
    </row>
    <row r="210" ht="14.25" customHeight="1">
      <c r="A210" s="162"/>
      <c r="B210" s="162"/>
      <c r="C210" s="162"/>
      <c r="D210" s="162"/>
      <c r="E210" s="293"/>
      <c r="F210" s="162"/>
      <c r="G210" s="293"/>
      <c r="H210" s="162"/>
      <c r="I210" s="293"/>
      <c r="J210" s="162"/>
      <c r="K210" s="293"/>
      <c r="L210" s="162"/>
      <c r="M210" s="293"/>
      <c r="N210" s="162"/>
      <c r="O210" s="293"/>
      <c r="P210" s="162"/>
      <c r="Q210" s="293"/>
      <c r="R210" s="162"/>
      <c r="S210" s="162"/>
      <c r="T210" s="162"/>
      <c r="U210" s="162"/>
      <c r="V210" s="162"/>
      <c r="W210" s="162"/>
      <c r="X210" s="162"/>
      <c r="Y210" s="162"/>
      <c r="Z210" s="162"/>
    </row>
    <row r="211" ht="14.25" customHeight="1">
      <c r="A211" s="162"/>
      <c r="B211" s="162"/>
      <c r="C211" s="162"/>
      <c r="D211" s="162"/>
      <c r="E211" s="293"/>
      <c r="F211" s="162"/>
      <c r="G211" s="293"/>
      <c r="H211" s="162"/>
      <c r="I211" s="293"/>
      <c r="J211" s="162"/>
      <c r="K211" s="293"/>
      <c r="L211" s="162"/>
      <c r="M211" s="293"/>
      <c r="N211" s="162"/>
      <c r="O211" s="293"/>
      <c r="P211" s="162"/>
      <c r="Q211" s="293"/>
      <c r="R211" s="162"/>
      <c r="S211" s="162"/>
      <c r="T211" s="162"/>
      <c r="U211" s="162"/>
      <c r="V211" s="162"/>
      <c r="W211" s="162"/>
      <c r="X211" s="162"/>
      <c r="Y211" s="162"/>
      <c r="Z211" s="162"/>
    </row>
    <row r="212" ht="14.25" customHeight="1">
      <c r="A212" s="162"/>
      <c r="B212" s="162"/>
      <c r="C212" s="162"/>
      <c r="D212" s="162"/>
      <c r="E212" s="293"/>
      <c r="F212" s="162"/>
      <c r="G212" s="293"/>
      <c r="H212" s="162"/>
      <c r="I212" s="293"/>
      <c r="J212" s="162"/>
      <c r="K212" s="293"/>
      <c r="L212" s="162"/>
      <c r="M212" s="293"/>
      <c r="N212" s="162"/>
      <c r="O212" s="293"/>
      <c r="P212" s="162"/>
      <c r="Q212" s="293"/>
      <c r="R212" s="162"/>
      <c r="S212" s="162"/>
      <c r="T212" s="162"/>
      <c r="U212" s="162"/>
      <c r="V212" s="162"/>
      <c r="W212" s="162"/>
      <c r="X212" s="162"/>
      <c r="Y212" s="162"/>
      <c r="Z212" s="162"/>
    </row>
    <row r="213" ht="14.25" customHeight="1">
      <c r="A213" s="162"/>
      <c r="B213" s="162"/>
      <c r="C213" s="162"/>
      <c r="D213" s="162"/>
      <c r="E213" s="293"/>
      <c r="F213" s="162"/>
      <c r="G213" s="293"/>
      <c r="H213" s="162"/>
      <c r="I213" s="293"/>
      <c r="J213" s="162"/>
      <c r="K213" s="293"/>
      <c r="L213" s="162"/>
      <c r="M213" s="293"/>
      <c r="N213" s="162"/>
      <c r="O213" s="293"/>
      <c r="P213" s="162"/>
      <c r="Q213" s="293"/>
      <c r="R213" s="162"/>
      <c r="S213" s="162"/>
      <c r="T213" s="162"/>
      <c r="U213" s="162"/>
      <c r="V213" s="162"/>
      <c r="W213" s="162"/>
      <c r="X213" s="162"/>
      <c r="Y213" s="162"/>
      <c r="Z213" s="162"/>
    </row>
    <row r="214" ht="14.25" customHeight="1">
      <c r="A214" s="162"/>
      <c r="B214" s="162"/>
      <c r="C214" s="162"/>
      <c r="D214" s="162"/>
      <c r="E214" s="293"/>
      <c r="F214" s="162"/>
      <c r="G214" s="293"/>
      <c r="H214" s="162"/>
      <c r="I214" s="293"/>
      <c r="J214" s="162"/>
      <c r="K214" s="293"/>
      <c r="L214" s="162"/>
      <c r="M214" s="293"/>
      <c r="N214" s="162"/>
      <c r="O214" s="293"/>
      <c r="P214" s="162"/>
      <c r="Q214" s="293"/>
      <c r="R214" s="162"/>
      <c r="S214" s="162"/>
      <c r="T214" s="162"/>
      <c r="U214" s="162"/>
      <c r="V214" s="162"/>
      <c r="W214" s="162"/>
      <c r="X214" s="162"/>
      <c r="Y214" s="162"/>
      <c r="Z214" s="162"/>
    </row>
    <row r="215" ht="14.25" customHeight="1">
      <c r="A215" s="162"/>
      <c r="B215" s="162"/>
      <c r="C215" s="162"/>
      <c r="D215" s="162"/>
      <c r="E215" s="293"/>
      <c r="F215" s="162"/>
      <c r="G215" s="293"/>
      <c r="H215" s="162"/>
      <c r="I215" s="293"/>
      <c r="J215" s="162"/>
      <c r="K215" s="293"/>
      <c r="L215" s="162"/>
      <c r="M215" s="293"/>
      <c r="N215" s="162"/>
      <c r="O215" s="293"/>
      <c r="P215" s="162"/>
      <c r="Q215" s="293"/>
      <c r="R215" s="162"/>
      <c r="S215" s="162"/>
      <c r="T215" s="162"/>
      <c r="U215" s="162"/>
      <c r="V215" s="162"/>
      <c r="W215" s="162"/>
      <c r="X215" s="162"/>
      <c r="Y215" s="162"/>
      <c r="Z215" s="162"/>
    </row>
    <row r="216" ht="14.25" customHeight="1">
      <c r="A216" s="162"/>
      <c r="B216" s="162"/>
      <c r="C216" s="162"/>
      <c r="D216" s="162"/>
      <c r="E216" s="293"/>
      <c r="F216" s="162"/>
      <c r="G216" s="293"/>
      <c r="H216" s="162"/>
      <c r="I216" s="293"/>
      <c r="J216" s="162"/>
      <c r="K216" s="293"/>
      <c r="L216" s="162"/>
      <c r="M216" s="293"/>
      <c r="N216" s="162"/>
      <c r="O216" s="293"/>
      <c r="P216" s="162"/>
      <c r="Q216" s="293"/>
      <c r="R216" s="162"/>
      <c r="S216" s="162"/>
      <c r="T216" s="162"/>
      <c r="U216" s="162"/>
      <c r="V216" s="162"/>
      <c r="W216" s="162"/>
      <c r="X216" s="162"/>
      <c r="Y216" s="162"/>
      <c r="Z216" s="162"/>
    </row>
    <row r="217" ht="14.25" customHeight="1">
      <c r="A217" s="162"/>
      <c r="B217" s="162"/>
      <c r="C217" s="162"/>
      <c r="D217" s="162"/>
      <c r="E217" s="293"/>
      <c r="F217" s="162"/>
      <c r="G217" s="293"/>
      <c r="H217" s="162"/>
      <c r="I217" s="293"/>
      <c r="J217" s="162"/>
      <c r="K217" s="293"/>
      <c r="L217" s="162"/>
      <c r="M217" s="293"/>
      <c r="N217" s="162"/>
      <c r="O217" s="293"/>
      <c r="P217" s="162"/>
      <c r="Q217" s="293"/>
      <c r="R217" s="162"/>
      <c r="S217" s="162"/>
      <c r="T217" s="162"/>
      <c r="U217" s="162"/>
      <c r="V217" s="162"/>
      <c r="W217" s="162"/>
      <c r="X217" s="162"/>
      <c r="Y217" s="162"/>
      <c r="Z217" s="162"/>
    </row>
    <row r="218" ht="14.25" customHeight="1">
      <c r="A218" s="162"/>
      <c r="B218" s="162"/>
      <c r="C218" s="162"/>
      <c r="D218" s="162"/>
      <c r="E218" s="293"/>
      <c r="F218" s="162"/>
      <c r="G218" s="293"/>
      <c r="H218" s="162"/>
      <c r="I218" s="293"/>
      <c r="J218" s="162"/>
      <c r="K218" s="293"/>
      <c r="L218" s="162"/>
      <c r="M218" s="293"/>
      <c r="N218" s="162"/>
      <c r="O218" s="293"/>
      <c r="P218" s="162"/>
      <c r="Q218" s="293"/>
      <c r="R218" s="162"/>
      <c r="S218" s="162"/>
      <c r="T218" s="162"/>
      <c r="U218" s="162"/>
      <c r="V218" s="162"/>
      <c r="W218" s="162"/>
      <c r="X218" s="162"/>
      <c r="Y218" s="162"/>
      <c r="Z218" s="162"/>
    </row>
    <row r="219" ht="14.25" customHeight="1">
      <c r="A219" s="162"/>
      <c r="B219" s="162"/>
      <c r="C219" s="162"/>
      <c r="D219" s="162"/>
      <c r="E219" s="293"/>
      <c r="F219" s="162"/>
      <c r="G219" s="293"/>
      <c r="H219" s="162"/>
      <c r="I219" s="293"/>
      <c r="J219" s="162"/>
      <c r="K219" s="293"/>
      <c r="L219" s="162"/>
      <c r="M219" s="293"/>
      <c r="N219" s="162"/>
      <c r="O219" s="293"/>
      <c r="P219" s="162"/>
      <c r="Q219" s="293"/>
      <c r="R219" s="162"/>
      <c r="S219" s="162"/>
      <c r="T219" s="162"/>
      <c r="U219" s="162"/>
      <c r="V219" s="162"/>
      <c r="W219" s="162"/>
      <c r="X219" s="162"/>
      <c r="Y219" s="162"/>
      <c r="Z219" s="162"/>
    </row>
    <row r="220" ht="14.25" customHeight="1">
      <c r="A220" s="162"/>
      <c r="B220" s="162"/>
      <c r="C220" s="162"/>
      <c r="D220" s="162"/>
      <c r="E220" s="293"/>
      <c r="F220" s="162"/>
      <c r="G220" s="293"/>
      <c r="H220" s="162"/>
      <c r="I220" s="293"/>
      <c r="J220" s="162"/>
      <c r="K220" s="293"/>
      <c r="L220" s="162"/>
      <c r="M220" s="293"/>
      <c r="N220" s="162"/>
      <c r="O220" s="293"/>
      <c r="P220" s="162"/>
      <c r="Q220" s="293"/>
      <c r="R220" s="162"/>
      <c r="S220" s="162"/>
      <c r="T220" s="162"/>
      <c r="U220" s="162"/>
      <c r="V220" s="162"/>
      <c r="W220" s="162"/>
      <c r="X220" s="162"/>
      <c r="Y220" s="162"/>
      <c r="Z220" s="162"/>
    </row>
    <row r="221" ht="14.25" customHeight="1">
      <c r="A221" s="162"/>
      <c r="B221" s="162"/>
      <c r="C221" s="162"/>
      <c r="D221" s="162"/>
      <c r="E221" s="293"/>
      <c r="F221" s="162"/>
      <c r="G221" s="293"/>
      <c r="H221" s="162"/>
      <c r="I221" s="293"/>
      <c r="J221" s="162"/>
      <c r="K221" s="293"/>
      <c r="L221" s="162"/>
      <c r="M221" s="293"/>
      <c r="N221" s="162"/>
      <c r="O221" s="293"/>
      <c r="P221" s="162"/>
      <c r="Q221" s="293"/>
      <c r="R221" s="162"/>
      <c r="S221" s="162"/>
      <c r="T221" s="162"/>
      <c r="U221" s="162"/>
      <c r="V221" s="162"/>
      <c r="W221" s="162"/>
      <c r="X221" s="162"/>
      <c r="Y221" s="162"/>
      <c r="Z221" s="162"/>
    </row>
    <row r="222" ht="14.25" customHeight="1">
      <c r="A222" s="162"/>
      <c r="B222" s="162"/>
      <c r="C222" s="162"/>
      <c r="D222" s="162"/>
      <c r="E222" s="293"/>
      <c r="F222" s="162"/>
      <c r="G222" s="293"/>
      <c r="H222" s="162"/>
      <c r="I222" s="293"/>
      <c r="J222" s="162"/>
      <c r="K222" s="293"/>
      <c r="L222" s="162"/>
      <c r="M222" s="293"/>
      <c r="N222" s="162"/>
      <c r="O222" s="293"/>
      <c r="P222" s="162"/>
      <c r="Q222" s="293"/>
      <c r="R222" s="162"/>
      <c r="S222" s="162"/>
      <c r="T222" s="162"/>
      <c r="U222" s="162"/>
      <c r="V222" s="162"/>
      <c r="W222" s="162"/>
      <c r="X222" s="162"/>
      <c r="Y222" s="162"/>
      <c r="Z222" s="162"/>
    </row>
    <row r="223" ht="14.25" customHeight="1">
      <c r="A223" s="162"/>
      <c r="B223" s="162"/>
      <c r="C223" s="162"/>
      <c r="D223" s="162"/>
      <c r="E223" s="293"/>
      <c r="F223" s="162"/>
      <c r="G223" s="293"/>
      <c r="H223" s="162"/>
      <c r="I223" s="293"/>
      <c r="J223" s="162"/>
      <c r="K223" s="293"/>
      <c r="L223" s="162"/>
      <c r="M223" s="293"/>
      <c r="N223" s="162"/>
      <c r="O223" s="293"/>
      <c r="P223" s="162"/>
      <c r="Q223" s="293"/>
      <c r="R223" s="162"/>
      <c r="S223" s="162"/>
      <c r="T223" s="162"/>
      <c r="U223" s="162"/>
      <c r="V223" s="162"/>
      <c r="W223" s="162"/>
      <c r="X223" s="162"/>
      <c r="Y223" s="162"/>
      <c r="Z223" s="162"/>
    </row>
    <row r="224" ht="14.25" customHeight="1">
      <c r="A224" s="162"/>
      <c r="B224" s="162"/>
      <c r="C224" s="162"/>
      <c r="D224" s="162"/>
      <c r="E224" s="293"/>
      <c r="F224" s="162"/>
      <c r="G224" s="293"/>
      <c r="H224" s="162"/>
      <c r="I224" s="293"/>
      <c r="J224" s="162"/>
      <c r="K224" s="293"/>
      <c r="L224" s="162"/>
      <c r="M224" s="293"/>
      <c r="N224" s="162"/>
      <c r="O224" s="293"/>
      <c r="P224" s="162"/>
      <c r="Q224" s="293"/>
      <c r="R224" s="162"/>
      <c r="S224" s="162"/>
      <c r="T224" s="162"/>
      <c r="U224" s="162"/>
      <c r="V224" s="162"/>
      <c r="W224" s="162"/>
      <c r="X224" s="162"/>
      <c r="Y224" s="162"/>
      <c r="Z224" s="162"/>
    </row>
    <row r="225" ht="14.25" customHeight="1">
      <c r="A225" s="162"/>
      <c r="B225" s="162"/>
      <c r="C225" s="162"/>
      <c r="D225" s="162"/>
      <c r="E225" s="293"/>
      <c r="F225" s="162"/>
      <c r="G225" s="293"/>
      <c r="H225" s="162"/>
      <c r="I225" s="293"/>
      <c r="J225" s="162"/>
      <c r="K225" s="293"/>
      <c r="L225" s="162"/>
      <c r="M225" s="293"/>
      <c r="N225" s="162"/>
      <c r="O225" s="293"/>
      <c r="P225" s="162"/>
      <c r="Q225" s="293"/>
      <c r="R225" s="162"/>
      <c r="S225" s="162"/>
      <c r="T225" s="162"/>
      <c r="U225" s="162"/>
      <c r="V225" s="162"/>
      <c r="W225" s="162"/>
      <c r="X225" s="162"/>
      <c r="Y225" s="162"/>
      <c r="Z225" s="162"/>
    </row>
    <row r="226" ht="14.25" customHeight="1">
      <c r="A226" s="162"/>
      <c r="B226" s="162"/>
      <c r="C226" s="162"/>
      <c r="D226" s="162"/>
      <c r="E226" s="293"/>
      <c r="F226" s="162"/>
      <c r="G226" s="293"/>
      <c r="H226" s="162"/>
      <c r="I226" s="293"/>
      <c r="J226" s="162"/>
      <c r="K226" s="293"/>
      <c r="L226" s="162"/>
      <c r="M226" s="293"/>
      <c r="N226" s="162"/>
      <c r="O226" s="293"/>
      <c r="P226" s="162"/>
      <c r="Q226" s="293"/>
      <c r="R226" s="162"/>
      <c r="S226" s="162"/>
      <c r="T226" s="162"/>
      <c r="U226" s="162"/>
      <c r="V226" s="162"/>
      <c r="W226" s="162"/>
      <c r="X226" s="162"/>
      <c r="Y226" s="162"/>
      <c r="Z226" s="162"/>
    </row>
    <row r="227" ht="14.25" customHeight="1">
      <c r="A227" s="162"/>
      <c r="B227" s="162"/>
      <c r="C227" s="162"/>
      <c r="D227" s="162"/>
      <c r="E227" s="293"/>
      <c r="F227" s="162"/>
      <c r="G227" s="293"/>
      <c r="H227" s="162"/>
      <c r="I227" s="293"/>
      <c r="J227" s="162"/>
      <c r="K227" s="293"/>
      <c r="L227" s="162"/>
      <c r="M227" s="293"/>
      <c r="N227" s="162"/>
      <c r="O227" s="293"/>
      <c r="P227" s="162"/>
      <c r="Q227" s="293"/>
      <c r="R227" s="162"/>
      <c r="S227" s="162"/>
      <c r="T227" s="162"/>
      <c r="U227" s="162"/>
      <c r="V227" s="162"/>
      <c r="W227" s="162"/>
      <c r="X227" s="162"/>
      <c r="Y227" s="162"/>
      <c r="Z227" s="162"/>
    </row>
    <row r="228" ht="14.25" customHeight="1">
      <c r="A228" s="162"/>
      <c r="B228" s="162"/>
      <c r="C228" s="162"/>
      <c r="D228" s="162"/>
      <c r="E228" s="293"/>
      <c r="F228" s="162"/>
      <c r="G228" s="293"/>
      <c r="H228" s="162"/>
      <c r="I228" s="293"/>
      <c r="J228" s="162"/>
      <c r="K228" s="293"/>
      <c r="L228" s="162"/>
      <c r="M228" s="293"/>
      <c r="N228" s="162"/>
      <c r="O228" s="293"/>
      <c r="P228" s="162"/>
      <c r="Q228" s="293"/>
      <c r="R228" s="162"/>
      <c r="S228" s="162"/>
      <c r="T228" s="162"/>
      <c r="U228" s="162"/>
      <c r="V228" s="162"/>
      <c r="W228" s="162"/>
      <c r="X228" s="162"/>
      <c r="Y228" s="162"/>
      <c r="Z228" s="162"/>
    </row>
    <row r="229" ht="14.25" customHeight="1">
      <c r="A229" s="162"/>
      <c r="B229" s="162"/>
      <c r="C229" s="162"/>
      <c r="D229" s="162"/>
      <c r="E229" s="293"/>
      <c r="F229" s="162"/>
      <c r="G229" s="293"/>
      <c r="H229" s="162"/>
      <c r="I229" s="293"/>
      <c r="J229" s="162"/>
      <c r="K229" s="293"/>
      <c r="L229" s="162"/>
      <c r="M229" s="293"/>
      <c r="N229" s="162"/>
      <c r="O229" s="293"/>
      <c r="P229" s="162"/>
      <c r="Q229" s="293"/>
      <c r="R229" s="162"/>
      <c r="S229" s="162"/>
      <c r="T229" s="162"/>
      <c r="U229" s="162"/>
      <c r="V229" s="162"/>
      <c r="W229" s="162"/>
      <c r="X229" s="162"/>
      <c r="Y229" s="162"/>
      <c r="Z229" s="162"/>
    </row>
    <row r="230" ht="14.25" customHeight="1">
      <c r="A230" s="162"/>
      <c r="B230" s="162"/>
      <c r="C230" s="162"/>
      <c r="D230" s="162"/>
      <c r="E230" s="293"/>
      <c r="F230" s="162"/>
      <c r="G230" s="293"/>
      <c r="H230" s="162"/>
      <c r="I230" s="293"/>
      <c r="J230" s="162"/>
      <c r="K230" s="293"/>
      <c r="L230" s="162"/>
      <c r="M230" s="293"/>
      <c r="N230" s="162"/>
      <c r="O230" s="293"/>
      <c r="P230" s="162"/>
      <c r="Q230" s="293"/>
      <c r="R230" s="162"/>
      <c r="S230" s="162"/>
      <c r="T230" s="162"/>
      <c r="U230" s="162"/>
      <c r="V230" s="162"/>
      <c r="W230" s="162"/>
      <c r="X230" s="162"/>
      <c r="Y230" s="162"/>
      <c r="Z230" s="162"/>
    </row>
    <row r="231" ht="14.25" customHeight="1">
      <c r="A231" s="162"/>
      <c r="B231" s="162"/>
      <c r="C231" s="162"/>
      <c r="D231" s="162"/>
      <c r="E231" s="293"/>
      <c r="F231" s="162"/>
      <c r="G231" s="293"/>
      <c r="H231" s="162"/>
      <c r="I231" s="293"/>
      <c r="J231" s="162"/>
      <c r="K231" s="293"/>
      <c r="L231" s="162"/>
      <c r="M231" s="293"/>
      <c r="N231" s="162"/>
      <c r="O231" s="293"/>
      <c r="P231" s="162"/>
      <c r="Q231" s="293"/>
      <c r="R231" s="162"/>
      <c r="S231" s="162"/>
      <c r="T231" s="162"/>
      <c r="U231" s="162"/>
      <c r="V231" s="162"/>
      <c r="W231" s="162"/>
      <c r="X231" s="162"/>
      <c r="Y231" s="162"/>
      <c r="Z231" s="162"/>
    </row>
    <row r="232" ht="14.25" customHeight="1">
      <c r="A232" s="162"/>
      <c r="B232" s="162"/>
      <c r="C232" s="162"/>
      <c r="D232" s="162"/>
      <c r="E232" s="293"/>
      <c r="F232" s="162"/>
      <c r="G232" s="293"/>
      <c r="H232" s="162"/>
      <c r="I232" s="293"/>
      <c r="J232" s="162"/>
      <c r="K232" s="293"/>
      <c r="L232" s="162"/>
      <c r="M232" s="293"/>
      <c r="N232" s="162"/>
      <c r="O232" s="293"/>
      <c r="P232" s="162"/>
      <c r="Q232" s="293"/>
      <c r="R232" s="162"/>
      <c r="S232" s="162"/>
      <c r="T232" s="162"/>
      <c r="U232" s="162"/>
      <c r="V232" s="162"/>
      <c r="W232" s="162"/>
      <c r="X232" s="162"/>
      <c r="Y232" s="162"/>
      <c r="Z232" s="162"/>
    </row>
    <row r="233" ht="14.25" customHeight="1">
      <c r="A233" s="162"/>
      <c r="B233" s="162"/>
      <c r="C233" s="162"/>
      <c r="D233" s="162"/>
      <c r="E233" s="293"/>
      <c r="F233" s="162"/>
      <c r="G233" s="293"/>
      <c r="H233" s="162"/>
      <c r="I233" s="293"/>
      <c r="J233" s="162"/>
      <c r="K233" s="293"/>
      <c r="L233" s="162"/>
      <c r="M233" s="293"/>
      <c r="N233" s="162"/>
      <c r="O233" s="293"/>
      <c r="P233" s="162"/>
      <c r="Q233" s="293"/>
      <c r="R233" s="162"/>
      <c r="S233" s="162"/>
      <c r="T233" s="162"/>
      <c r="U233" s="162"/>
      <c r="V233" s="162"/>
      <c r="W233" s="162"/>
      <c r="X233" s="162"/>
      <c r="Y233" s="162"/>
      <c r="Z233" s="162"/>
    </row>
    <row r="234" ht="14.25" customHeight="1">
      <c r="A234" s="162"/>
      <c r="B234" s="162"/>
      <c r="C234" s="162"/>
      <c r="D234" s="162"/>
      <c r="E234" s="293"/>
      <c r="F234" s="162"/>
      <c r="G234" s="293"/>
      <c r="H234" s="162"/>
      <c r="I234" s="293"/>
      <c r="J234" s="162"/>
      <c r="K234" s="293"/>
      <c r="L234" s="162"/>
      <c r="M234" s="293"/>
      <c r="N234" s="162"/>
      <c r="O234" s="293"/>
      <c r="P234" s="162"/>
      <c r="Q234" s="293"/>
      <c r="R234" s="162"/>
      <c r="S234" s="162"/>
      <c r="T234" s="162"/>
      <c r="U234" s="162"/>
      <c r="V234" s="162"/>
      <c r="W234" s="162"/>
      <c r="X234" s="162"/>
      <c r="Y234" s="162"/>
      <c r="Z234" s="162"/>
    </row>
    <row r="235" ht="14.25" customHeight="1">
      <c r="A235" s="162"/>
      <c r="B235" s="162"/>
      <c r="C235" s="162"/>
      <c r="D235" s="162"/>
      <c r="E235" s="293"/>
      <c r="F235" s="162"/>
      <c r="G235" s="293"/>
      <c r="H235" s="162"/>
      <c r="I235" s="293"/>
      <c r="J235" s="162"/>
      <c r="K235" s="293"/>
      <c r="L235" s="162"/>
      <c r="M235" s="293"/>
      <c r="N235" s="162"/>
      <c r="O235" s="293"/>
      <c r="P235" s="162"/>
      <c r="Q235" s="293"/>
      <c r="R235" s="162"/>
      <c r="S235" s="162"/>
      <c r="T235" s="162"/>
      <c r="U235" s="162"/>
      <c r="V235" s="162"/>
      <c r="W235" s="162"/>
      <c r="X235" s="162"/>
      <c r="Y235" s="162"/>
      <c r="Z235" s="162"/>
    </row>
    <row r="236" ht="14.25" customHeight="1">
      <c r="A236" s="162"/>
      <c r="B236" s="162"/>
      <c r="C236" s="162"/>
      <c r="D236" s="162"/>
      <c r="E236" s="293"/>
      <c r="F236" s="162"/>
      <c r="G236" s="293"/>
      <c r="H236" s="162"/>
      <c r="I236" s="293"/>
      <c r="J236" s="162"/>
      <c r="K236" s="293"/>
      <c r="L236" s="162"/>
      <c r="M236" s="293"/>
      <c r="N236" s="162"/>
      <c r="O236" s="293"/>
      <c r="P236" s="162"/>
      <c r="Q236" s="293"/>
      <c r="R236" s="162"/>
      <c r="S236" s="162"/>
      <c r="T236" s="162"/>
      <c r="U236" s="162"/>
      <c r="V236" s="162"/>
      <c r="W236" s="162"/>
      <c r="X236" s="162"/>
      <c r="Y236" s="162"/>
      <c r="Z236" s="162"/>
    </row>
    <row r="237" ht="14.25" customHeight="1">
      <c r="A237" s="162"/>
      <c r="B237" s="162"/>
      <c r="C237" s="162"/>
      <c r="D237" s="162"/>
      <c r="E237" s="293"/>
      <c r="F237" s="162"/>
      <c r="G237" s="293"/>
      <c r="H237" s="162"/>
      <c r="I237" s="293"/>
      <c r="J237" s="162"/>
      <c r="K237" s="293"/>
      <c r="L237" s="162"/>
      <c r="M237" s="293"/>
      <c r="N237" s="162"/>
      <c r="O237" s="293"/>
      <c r="P237" s="162"/>
      <c r="Q237" s="293"/>
      <c r="R237" s="162"/>
      <c r="S237" s="162"/>
      <c r="T237" s="162"/>
      <c r="U237" s="162"/>
      <c r="V237" s="162"/>
      <c r="W237" s="162"/>
      <c r="X237" s="162"/>
      <c r="Y237" s="162"/>
      <c r="Z237" s="162"/>
    </row>
    <row r="238" ht="14.25" customHeight="1">
      <c r="A238" s="162"/>
      <c r="B238" s="162"/>
      <c r="C238" s="162"/>
      <c r="D238" s="162"/>
      <c r="E238" s="293"/>
      <c r="F238" s="162"/>
      <c r="G238" s="293"/>
      <c r="H238" s="162"/>
      <c r="I238" s="293"/>
      <c r="J238" s="162"/>
      <c r="K238" s="293"/>
      <c r="L238" s="162"/>
      <c r="M238" s="293"/>
      <c r="N238" s="162"/>
      <c r="O238" s="293"/>
      <c r="P238" s="162"/>
      <c r="Q238" s="293"/>
      <c r="R238" s="162"/>
      <c r="S238" s="162"/>
      <c r="T238" s="162"/>
      <c r="U238" s="162"/>
      <c r="V238" s="162"/>
      <c r="W238" s="162"/>
      <c r="X238" s="162"/>
      <c r="Y238" s="162"/>
      <c r="Z238" s="162"/>
    </row>
    <row r="239" ht="14.25" customHeight="1">
      <c r="A239" s="162"/>
      <c r="B239" s="162"/>
      <c r="C239" s="162"/>
      <c r="D239" s="162"/>
      <c r="E239" s="293"/>
      <c r="F239" s="162"/>
      <c r="G239" s="293"/>
      <c r="H239" s="162"/>
      <c r="I239" s="293"/>
      <c r="J239" s="162"/>
      <c r="K239" s="293"/>
      <c r="L239" s="162"/>
      <c r="M239" s="293"/>
      <c r="N239" s="162"/>
      <c r="O239" s="293"/>
      <c r="P239" s="162"/>
      <c r="Q239" s="293"/>
      <c r="R239" s="162"/>
      <c r="S239" s="162"/>
      <c r="T239" s="162"/>
      <c r="U239" s="162"/>
      <c r="V239" s="162"/>
      <c r="W239" s="162"/>
      <c r="X239" s="162"/>
      <c r="Y239" s="162"/>
      <c r="Z239" s="162"/>
    </row>
    <row r="240" ht="14.25" customHeight="1">
      <c r="A240" s="162"/>
      <c r="B240" s="162"/>
      <c r="C240" s="162"/>
      <c r="D240" s="162"/>
      <c r="E240" s="293"/>
      <c r="F240" s="162"/>
      <c r="G240" s="293"/>
      <c r="H240" s="162"/>
      <c r="I240" s="293"/>
      <c r="J240" s="162"/>
      <c r="K240" s="293"/>
      <c r="L240" s="162"/>
      <c r="M240" s="293"/>
      <c r="N240" s="162"/>
      <c r="O240" s="293"/>
      <c r="P240" s="162"/>
      <c r="Q240" s="293"/>
      <c r="R240" s="162"/>
      <c r="S240" s="162"/>
      <c r="T240" s="162"/>
      <c r="U240" s="162"/>
      <c r="V240" s="162"/>
      <c r="W240" s="162"/>
      <c r="X240" s="162"/>
      <c r="Y240" s="162"/>
      <c r="Z240" s="162"/>
    </row>
    <row r="241" ht="14.25" customHeight="1">
      <c r="A241" s="162"/>
      <c r="B241" s="162"/>
      <c r="C241" s="162"/>
      <c r="D241" s="162"/>
      <c r="E241" s="293"/>
      <c r="F241" s="162"/>
      <c r="G241" s="293"/>
      <c r="H241" s="162"/>
      <c r="I241" s="293"/>
      <c r="J241" s="162"/>
      <c r="K241" s="293"/>
      <c r="L241" s="162"/>
      <c r="M241" s="293"/>
      <c r="N241" s="162"/>
      <c r="O241" s="293"/>
      <c r="P241" s="162"/>
      <c r="Q241" s="293"/>
      <c r="R241" s="162"/>
      <c r="S241" s="162"/>
      <c r="T241" s="162"/>
      <c r="U241" s="162"/>
      <c r="V241" s="162"/>
      <c r="W241" s="162"/>
      <c r="X241" s="162"/>
      <c r="Y241" s="162"/>
      <c r="Z241" s="162"/>
    </row>
    <row r="242" ht="14.25" customHeight="1">
      <c r="A242" s="162"/>
      <c r="B242" s="162"/>
      <c r="C242" s="162"/>
      <c r="D242" s="162"/>
      <c r="E242" s="293"/>
      <c r="F242" s="162"/>
      <c r="G242" s="293"/>
      <c r="H242" s="162"/>
      <c r="I242" s="293"/>
      <c r="J242" s="162"/>
      <c r="K242" s="293"/>
      <c r="L242" s="162"/>
      <c r="M242" s="293"/>
      <c r="N242" s="162"/>
      <c r="O242" s="293"/>
      <c r="P242" s="162"/>
      <c r="Q242" s="293"/>
      <c r="R242" s="162"/>
      <c r="S242" s="162"/>
      <c r="T242" s="162"/>
      <c r="U242" s="162"/>
      <c r="V242" s="162"/>
      <c r="W242" s="162"/>
      <c r="X242" s="162"/>
      <c r="Y242" s="162"/>
      <c r="Z242" s="162"/>
    </row>
    <row r="243" ht="14.25" customHeight="1">
      <c r="A243" s="162"/>
      <c r="B243" s="162"/>
      <c r="C243" s="162"/>
      <c r="D243" s="162"/>
      <c r="E243" s="293"/>
      <c r="F243" s="162"/>
      <c r="G243" s="293"/>
      <c r="H243" s="162"/>
      <c r="I243" s="293"/>
      <c r="J243" s="162"/>
      <c r="K243" s="293"/>
      <c r="L243" s="162"/>
      <c r="M243" s="293"/>
      <c r="N243" s="162"/>
      <c r="O243" s="293"/>
      <c r="P243" s="162"/>
      <c r="Q243" s="293"/>
      <c r="R243" s="162"/>
      <c r="S243" s="162"/>
      <c r="T243" s="162"/>
      <c r="U243" s="162"/>
      <c r="V243" s="162"/>
      <c r="W243" s="162"/>
      <c r="X243" s="162"/>
      <c r="Y243" s="162"/>
      <c r="Z243" s="162"/>
    </row>
    <row r="244" ht="14.25" customHeight="1">
      <c r="A244" s="162"/>
      <c r="B244" s="162"/>
      <c r="C244" s="162"/>
      <c r="D244" s="162"/>
      <c r="E244" s="293"/>
      <c r="F244" s="162"/>
      <c r="G244" s="293"/>
      <c r="H244" s="162"/>
      <c r="I244" s="293"/>
      <c r="J244" s="162"/>
      <c r="K244" s="293"/>
      <c r="L244" s="162"/>
      <c r="M244" s="293"/>
      <c r="N244" s="162"/>
      <c r="O244" s="293"/>
      <c r="P244" s="162"/>
      <c r="Q244" s="293"/>
      <c r="R244" s="162"/>
      <c r="S244" s="162"/>
      <c r="T244" s="162"/>
      <c r="U244" s="162"/>
      <c r="V244" s="162"/>
      <c r="W244" s="162"/>
      <c r="X244" s="162"/>
      <c r="Y244" s="162"/>
      <c r="Z244" s="162"/>
    </row>
    <row r="245" ht="14.25" customHeight="1">
      <c r="A245" s="162"/>
      <c r="B245" s="162"/>
      <c r="C245" s="162"/>
      <c r="D245" s="162"/>
      <c r="E245" s="293"/>
      <c r="F245" s="162"/>
      <c r="G245" s="293"/>
      <c r="H245" s="162"/>
      <c r="I245" s="293"/>
      <c r="J245" s="162"/>
      <c r="K245" s="293"/>
      <c r="L245" s="162"/>
      <c r="M245" s="293"/>
      <c r="N245" s="162"/>
      <c r="O245" s="293"/>
      <c r="P245" s="162"/>
      <c r="Q245" s="293"/>
      <c r="R245" s="162"/>
      <c r="S245" s="162"/>
      <c r="T245" s="162"/>
      <c r="U245" s="162"/>
      <c r="V245" s="162"/>
      <c r="W245" s="162"/>
      <c r="X245" s="162"/>
      <c r="Y245" s="162"/>
      <c r="Z245" s="162"/>
    </row>
    <row r="246" ht="14.25" customHeight="1">
      <c r="A246" s="162"/>
      <c r="B246" s="162"/>
      <c r="C246" s="162"/>
      <c r="D246" s="162"/>
      <c r="E246" s="293"/>
      <c r="F246" s="162"/>
      <c r="G246" s="293"/>
      <c r="H246" s="162"/>
      <c r="I246" s="293"/>
      <c r="J246" s="162"/>
      <c r="K246" s="293"/>
      <c r="L246" s="162"/>
      <c r="M246" s="293"/>
      <c r="N246" s="162"/>
      <c r="O246" s="293"/>
      <c r="P246" s="162"/>
      <c r="Q246" s="293"/>
      <c r="R246" s="162"/>
      <c r="S246" s="162"/>
      <c r="T246" s="162"/>
      <c r="U246" s="162"/>
      <c r="V246" s="162"/>
      <c r="W246" s="162"/>
      <c r="X246" s="162"/>
      <c r="Y246" s="162"/>
      <c r="Z246" s="162"/>
    </row>
    <row r="247" ht="14.25" customHeight="1">
      <c r="A247" s="162"/>
      <c r="B247" s="162"/>
      <c r="C247" s="162"/>
      <c r="D247" s="162"/>
      <c r="E247" s="293"/>
      <c r="F247" s="162"/>
      <c r="G247" s="293"/>
      <c r="H247" s="162"/>
      <c r="I247" s="293"/>
      <c r="J247" s="162"/>
      <c r="K247" s="293"/>
      <c r="L247" s="162"/>
      <c r="M247" s="293"/>
      <c r="N247" s="162"/>
      <c r="O247" s="293"/>
      <c r="P247" s="162"/>
      <c r="Q247" s="293"/>
      <c r="R247" s="162"/>
      <c r="S247" s="162"/>
      <c r="T247" s="162"/>
      <c r="U247" s="162"/>
      <c r="V247" s="162"/>
      <c r="W247" s="162"/>
      <c r="X247" s="162"/>
      <c r="Y247" s="162"/>
      <c r="Z247" s="162"/>
    </row>
    <row r="248" ht="14.25" customHeight="1">
      <c r="A248" s="162"/>
      <c r="B248" s="162"/>
      <c r="C248" s="162"/>
      <c r="D248" s="162"/>
      <c r="E248" s="293"/>
      <c r="F248" s="162"/>
      <c r="G248" s="293"/>
      <c r="H248" s="162"/>
      <c r="I248" s="293"/>
      <c r="J248" s="162"/>
      <c r="K248" s="293"/>
      <c r="L248" s="162"/>
      <c r="M248" s="293"/>
      <c r="N248" s="162"/>
      <c r="O248" s="293"/>
      <c r="P248" s="162"/>
      <c r="Q248" s="293"/>
      <c r="R248" s="162"/>
      <c r="S248" s="162"/>
      <c r="T248" s="162"/>
      <c r="U248" s="162"/>
      <c r="V248" s="162"/>
      <c r="W248" s="162"/>
      <c r="X248" s="162"/>
      <c r="Y248" s="162"/>
      <c r="Z248" s="162"/>
    </row>
    <row r="249" ht="14.25" customHeight="1">
      <c r="A249" s="162"/>
      <c r="B249" s="162"/>
      <c r="C249" s="162"/>
      <c r="D249" s="162"/>
      <c r="E249" s="293"/>
      <c r="F249" s="162"/>
      <c r="G249" s="293"/>
      <c r="H249" s="162"/>
      <c r="I249" s="293"/>
      <c r="J249" s="162"/>
      <c r="K249" s="293"/>
      <c r="L249" s="162"/>
      <c r="M249" s="293"/>
      <c r="N249" s="162"/>
      <c r="O249" s="293"/>
      <c r="P249" s="162"/>
      <c r="Q249" s="293"/>
      <c r="R249" s="162"/>
      <c r="S249" s="162"/>
      <c r="T249" s="162"/>
      <c r="U249" s="162"/>
      <c r="V249" s="162"/>
      <c r="W249" s="162"/>
      <c r="X249" s="162"/>
      <c r="Y249" s="162"/>
      <c r="Z249" s="162"/>
    </row>
    <row r="250" ht="14.25" customHeight="1">
      <c r="A250" s="162"/>
      <c r="B250" s="162"/>
      <c r="C250" s="162"/>
      <c r="D250" s="162"/>
      <c r="E250" s="293"/>
      <c r="F250" s="162"/>
      <c r="G250" s="293"/>
      <c r="H250" s="162"/>
      <c r="I250" s="293"/>
      <c r="J250" s="162"/>
      <c r="K250" s="293"/>
      <c r="L250" s="162"/>
      <c r="M250" s="293"/>
      <c r="N250" s="162"/>
      <c r="O250" s="293"/>
      <c r="P250" s="162"/>
      <c r="Q250" s="293"/>
      <c r="R250" s="162"/>
      <c r="S250" s="162"/>
      <c r="T250" s="162"/>
      <c r="U250" s="162"/>
      <c r="V250" s="162"/>
      <c r="W250" s="162"/>
      <c r="X250" s="162"/>
      <c r="Y250" s="162"/>
      <c r="Z250" s="162"/>
    </row>
    <row r="251" ht="15.75" customHeight="1">
      <c r="A251" s="164"/>
      <c r="B251" s="164"/>
      <c r="C251" s="164"/>
      <c r="D251" s="164"/>
      <c r="E251" s="339"/>
      <c r="F251" s="164"/>
      <c r="G251" s="339"/>
      <c r="H251" s="164"/>
      <c r="I251" s="339"/>
      <c r="J251" s="164"/>
      <c r="K251" s="339"/>
      <c r="L251" s="164"/>
      <c r="M251" s="339"/>
      <c r="N251" s="164"/>
      <c r="O251" s="339"/>
      <c r="P251" s="164"/>
      <c r="Q251" s="339"/>
      <c r="R251" s="164"/>
      <c r="S251" s="164"/>
      <c r="T251" s="164"/>
      <c r="U251" s="164"/>
      <c r="V251" s="164"/>
      <c r="W251" s="164"/>
      <c r="X251" s="164"/>
      <c r="Y251" s="164"/>
      <c r="Z251" s="164"/>
    </row>
    <row r="252" ht="15.75" customHeight="1">
      <c r="A252" s="164"/>
      <c r="B252" s="164"/>
      <c r="C252" s="164"/>
      <c r="D252" s="164"/>
      <c r="E252" s="339"/>
      <c r="F252" s="164"/>
      <c r="G252" s="339"/>
      <c r="H252" s="164"/>
      <c r="I252" s="339"/>
      <c r="J252" s="164"/>
      <c r="K252" s="339"/>
      <c r="L252" s="164"/>
      <c r="M252" s="339"/>
      <c r="N252" s="164"/>
      <c r="O252" s="339"/>
      <c r="P252" s="164"/>
      <c r="Q252" s="339"/>
      <c r="R252" s="164"/>
      <c r="S252" s="164"/>
      <c r="T252" s="164"/>
      <c r="U252" s="164"/>
      <c r="V252" s="164"/>
      <c r="W252" s="164"/>
      <c r="X252" s="164"/>
      <c r="Y252" s="164"/>
      <c r="Z252" s="164"/>
    </row>
    <row r="253" ht="15.75" customHeight="1">
      <c r="A253" s="164"/>
      <c r="B253" s="164"/>
      <c r="C253" s="164"/>
      <c r="D253" s="164"/>
      <c r="E253" s="339"/>
      <c r="F253" s="164"/>
      <c r="G253" s="339"/>
      <c r="H253" s="164"/>
      <c r="I253" s="339"/>
      <c r="J253" s="164"/>
      <c r="K253" s="339"/>
      <c r="L253" s="164"/>
      <c r="M253" s="339"/>
      <c r="N253" s="164"/>
      <c r="O253" s="339"/>
      <c r="P253" s="164"/>
      <c r="Q253" s="339"/>
      <c r="R253" s="164"/>
      <c r="S253" s="164"/>
      <c r="T253" s="164"/>
      <c r="U253" s="164"/>
      <c r="V253" s="164"/>
      <c r="W253" s="164"/>
      <c r="X253" s="164"/>
      <c r="Y253" s="164"/>
      <c r="Z253" s="164"/>
    </row>
    <row r="254" ht="15.75" customHeight="1">
      <c r="A254" s="164"/>
      <c r="B254" s="164"/>
      <c r="C254" s="164"/>
      <c r="D254" s="164"/>
      <c r="E254" s="339"/>
      <c r="F254" s="164"/>
      <c r="G254" s="339"/>
      <c r="H254" s="164"/>
      <c r="I254" s="339"/>
      <c r="J254" s="164"/>
      <c r="K254" s="339"/>
      <c r="L254" s="164"/>
      <c r="M254" s="339"/>
      <c r="N254" s="164"/>
      <c r="O254" s="339"/>
      <c r="P254" s="164"/>
      <c r="Q254" s="339"/>
      <c r="R254" s="164"/>
      <c r="S254" s="164"/>
      <c r="T254" s="164"/>
      <c r="U254" s="164"/>
      <c r="V254" s="164"/>
      <c r="W254" s="164"/>
      <c r="X254" s="164"/>
      <c r="Y254" s="164"/>
      <c r="Z254" s="164"/>
    </row>
    <row r="255" ht="15.75" customHeight="1">
      <c r="A255" s="164"/>
      <c r="B255" s="164"/>
      <c r="C255" s="164"/>
      <c r="D255" s="164"/>
      <c r="E255" s="339"/>
      <c r="F255" s="164"/>
      <c r="G255" s="339"/>
      <c r="H255" s="164"/>
      <c r="I255" s="339"/>
      <c r="J255" s="164"/>
      <c r="K255" s="339"/>
      <c r="L255" s="164"/>
      <c r="M255" s="339"/>
      <c r="N255" s="164"/>
      <c r="O255" s="339"/>
      <c r="P255" s="164"/>
      <c r="Q255" s="339"/>
      <c r="R255" s="164"/>
      <c r="S255" s="164"/>
      <c r="T255" s="164"/>
      <c r="U255" s="164"/>
      <c r="V255" s="164"/>
      <c r="W255" s="164"/>
      <c r="X255" s="164"/>
      <c r="Y255" s="164"/>
      <c r="Z255" s="164"/>
    </row>
    <row r="256" ht="15.75" customHeight="1">
      <c r="A256" s="164"/>
      <c r="B256" s="164"/>
      <c r="C256" s="164"/>
      <c r="D256" s="164"/>
      <c r="E256" s="339"/>
      <c r="F256" s="164"/>
      <c r="G256" s="339"/>
      <c r="H256" s="164"/>
      <c r="I256" s="339"/>
      <c r="J256" s="164"/>
      <c r="K256" s="339"/>
      <c r="L256" s="164"/>
      <c r="M256" s="339"/>
      <c r="N256" s="164"/>
      <c r="O256" s="339"/>
      <c r="P256" s="164"/>
      <c r="Q256" s="339"/>
      <c r="R256" s="164"/>
      <c r="S256" s="164"/>
      <c r="T256" s="164"/>
      <c r="U256" s="164"/>
      <c r="V256" s="164"/>
      <c r="W256" s="164"/>
      <c r="X256" s="164"/>
      <c r="Y256" s="164"/>
      <c r="Z256" s="164"/>
    </row>
    <row r="257" ht="15.75" customHeight="1">
      <c r="A257" s="164"/>
      <c r="B257" s="164"/>
      <c r="C257" s="164"/>
      <c r="D257" s="164"/>
      <c r="E257" s="339"/>
      <c r="F257" s="164"/>
      <c r="G257" s="339"/>
      <c r="H257" s="164"/>
      <c r="I257" s="339"/>
      <c r="J257" s="164"/>
      <c r="K257" s="339"/>
      <c r="L257" s="164"/>
      <c r="M257" s="339"/>
      <c r="N257" s="164"/>
      <c r="O257" s="339"/>
      <c r="P257" s="164"/>
      <c r="Q257" s="339"/>
      <c r="R257" s="164"/>
      <c r="S257" s="164"/>
      <c r="T257" s="164"/>
      <c r="U257" s="164"/>
      <c r="V257" s="164"/>
      <c r="W257" s="164"/>
      <c r="X257" s="164"/>
      <c r="Y257" s="164"/>
      <c r="Z257" s="164"/>
    </row>
    <row r="258" ht="15.75" customHeight="1">
      <c r="A258" s="164"/>
      <c r="B258" s="164"/>
      <c r="C258" s="164"/>
      <c r="D258" s="164"/>
      <c r="E258" s="339"/>
      <c r="F258" s="164"/>
      <c r="G258" s="339"/>
      <c r="H258" s="164"/>
      <c r="I258" s="339"/>
      <c r="J258" s="164"/>
      <c r="K258" s="339"/>
      <c r="L258" s="164"/>
      <c r="M258" s="339"/>
      <c r="N258" s="164"/>
      <c r="O258" s="339"/>
      <c r="P258" s="164"/>
      <c r="Q258" s="339"/>
      <c r="R258" s="164"/>
      <c r="S258" s="164"/>
      <c r="T258" s="164"/>
      <c r="U258" s="164"/>
      <c r="V258" s="164"/>
      <c r="W258" s="164"/>
      <c r="X258" s="164"/>
      <c r="Y258" s="164"/>
      <c r="Z258" s="164"/>
    </row>
    <row r="259" ht="15.75" customHeight="1">
      <c r="A259" s="164"/>
      <c r="B259" s="164"/>
      <c r="C259" s="164"/>
      <c r="D259" s="164"/>
      <c r="E259" s="339"/>
      <c r="F259" s="164"/>
      <c r="G259" s="339"/>
      <c r="H259" s="164"/>
      <c r="I259" s="339"/>
      <c r="J259" s="164"/>
      <c r="K259" s="339"/>
      <c r="L259" s="164"/>
      <c r="M259" s="339"/>
      <c r="N259" s="164"/>
      <c r="O259" s="339"/>
      <c r="P259" s="164"/>
      <c r="Q259" s="339"/>
      <c r="R259" s="164"/>
      <c r="S259" s="164"/>
      <c r="T259" s="164"/>
      <c r="U259" s="164"/>
      <c r="V259" s="164"/>
      <c r="W259" s="164"/>
      <c r="X259" s="164"/>
      <c r="Y259" s="164"/>
      <c r="Z259" s="164"/>
    </row>
    <row r="260" ht="15.75" customHeight="1">
      <c r="A260" s="164"/>
      <c r="B260" s="164"/>
      <c r="C260" s="164"/>
      <c r="D260" s="164"/>
      <c r="E260" s="339"/>
      <c r="F260" s="164"/>
      <c r="G260" s="339"/>
      <c r="H260" s="164"/>
      <c r="I260" s="339"/>
      <c r="J260" s="164"/>
      <c r="K260" s="339"/>
      <c r="L260" s="164"/>
      <c r="M260" s="339"/>
      <c r="N260" s="164"/>
      <c r="O260" s="339"/>
      <c r="P260" s="164"/>
      <c r="Q260" s="339"/>
      <c r="R260" s="164"/>
      <c r="S260" s="164"/>
      <c r="T260" s="164"/>
      <c r="U260" s="164"/>
      <c r="V260" s="164"/>
      <c r="W260" s="164"/>
      <c r="X260" s="164"/>
      <c r="Y260" s="164"/>
      <c r="Z260" s="164"/>
    </row>
    <row r="261" ht="15.75" customHeight="1">
      <c r="A261" s="164"/>
      <c r="B261" s="164"/>
      <c r="C261" s="164"/>
      <c r="D261" s="164"/>
      <c r="E261" s="339"/>
      <c r="F261" s="164"/>
      <c r="G261" s="339"/>
      <c r="H261" s="164"/>
      <c r="I261" s="339"/>
      <c r="J261" s="164"/>
      <c r="K261" s="339"/>
      <c r="L261" s="164"/>
      <c r="M261" s="339"/>
      <c r="N261" s="164"/>
      <c r="O261" s="339"/>
      <c r="P261" s="164"/>
      <c r="Q261" s="339"/>
      <c r="R261" s="164"/>
      <c r="S261" s="164"/>
      <c r="T261" s="164"/>
      <c r="U261" s="164"/>
      <c r="V261" s="164"/>
      <c r="W261" s="164"/>
      <c r="X261" s="164"/>
      <c r="Y261" s="164"/>
      <c r="Z261" s="164"/>
    </row>
    <row r="262" ht="15.75" customHeight="1">
      <c r="A262" s="164"/>
      <c r="B262" s="164"/>
      <c r="C262" s="164"/>
      <c r="D262" s="164"/>
      <c r="E262" s="339"/>
      <c r="F262" s="164"/>
      <c r="G262" s="339"/>
      <c r="H262" s="164"/>
      <c r="I262" s="339"/>
      <c r="J262" s="164"/>
      <c r="K262" s="339"/>
      <c r="L262" s="164"/>
      <c r="M262" s="339"/>
      <c r="N262" s="164"/>
      <c r="O262" s="339"/>
      <c r="P262" s="164"/>
      <c r="Q262" s="339"/>
      <c r="R262" s="164"/>
      <c r="S262" s="164"/>
      <c r="T262" s="164"/>
      <c r="U262" s="164"/>
      <c r="V262" s="164"/>
      <c r="W262" s="164"/>
      <c r="X262" s="164"/>
      <c r="Y262" s="164"/>
      <c r="Z262" s="164"/>
    </row>
    <row r="263" ht="15.75" customHeight="1">
      <c r="A263" s="164"/>
      <c r="B263" s="164"/>
      <c r="C263" s="164"/>
      <c r="D263" s="164"/>
      <c r="E263" s="339"/>
      <c r="F263" s="164"/>
      <c r="G263" s="339"/>
      <c r="H263" s="164"/>
      <c r="I263" s="339"/>
      <c r="J263" s="164"/>
      <c r="K263" s="339"/>
      <c r="L263" s="164"/>
      <c r="M263" s="339"/>
      <c r="N263" s="164"/>
      <c r="O263" s="339"/>
      <c r="P263" s="164"/>
      <c r="Q263" s="339"/>
      <c r="R263" s="164"/>
      <c r="S263" s="164"/>
      <c r="T263" s="164"/>
      <c r="U263" s="164"/>
      <c r="V263" s="164"/>
      <c r="W263" s="164"/>
      <c r="X263" s="164"/>
      <c r="Y263" s="164"/>
      <c r="Z263" s="164"/>
    </row>
    <row r="264" ht="15.75" customHeight="1">
      <c r="A264" s="164"/>
      <c r="B264" s="164"/>
      <c r="C264" s="164"/>
      <c r="D264" s="164"/>
      <c r="E264" s="339"/>
      <c r="F264" s="164"/>
      <c r="G264" s="339"/>
      <c r="H264" s="164"/>
      <c r="I264" s="339"/>
      <c r="J264" s="164"/>
      <c r="K264" s="339"/>
      <c r="L264" s="164"/>
      <c r="M264" s="339"/>
      <c r="N264" s="164"/>
      <c r="O264" s="339"/>
      <c r="P264" s="164"/>
      <c r="Q264" s="339"/>
      <c r="R264" s="164"/>
      <c r="S264" s="164"/>
      <c r="T264" s="164"/>
      <c r="U264" s="164"/>
      <c r="V264" s="164"/>
      <c r="W264" s="164"/>
      <c r="X264" s="164"/>
      <c r="Y264" s="164"/>
      <c r="Z264" s="164"/>
    </row>
    <row r="265" ht="15.75" customHeight="1">
      <c r="A265" s="164"/>
      <c r="B265" s="164"/>
      <c r="C265" s="164"/>
      <c r="D265" s="164"/>
      <c r="E265" s="339"/>
      <c r="F265" s="164"/>
      <c r="G265" s="339"/>
      <c r="H265" s="164"/>
      <c r="I265" s="339"/>
      <c r="J265" s="164"/>
      <c r="K265" s="339"/>
      <c r="L265" s="164"/>
      <c r="M265" s="339"/>
      <c r="N265" s="164"/>
      <c r="O265" s="339"/>
      <c r="P265" s="164"/>
      <c r="Q265" s="339"/>
      <c r="R265" s="164"/>
      <c r="S265" s="164"/>
      <c r="T265" s="164"/>
      <c r="U265" s="164"/>
      <c r="V265" s="164"/>
      <c r="W265" s="164"/>
      <c r="X265" s="164"/>
      <c r="Y265" s="164"/>
      <c r="Z265" s="164"/>
    </row>
    <row r="266" ht="15.75" customHeight="1">
      <c r="A266" s="164"/>
      <c r="B266" s="164"/>
      <c r="C266" s="164"/>
      <c r="D266" s="164"/>
      <c r="E266" s="339"/>
      <c r="F266" s="164"/>
      <c r="G266" s="339"/>
      <c r="H266" s="164"/>
      <c r="I266" s="339"/>
      <c r="J266" s="164"/>
      <c r="K266" s="339"/>
      <c r="L266" s="164"/>
      <c r="M266" s="339"/>
      <c r="N266" s="164"/>
      <c r="O266" s="339"/>
      <c r="P266" s="164"/>
      <c r="Q266" s="339"/>
      <c r="R266" s="164"/>
      <c r="S266" s="164"/>
      <c r="T266" s="164"/>
      <c r="U266" s="164"/>
      <c r="V266" s="164"/>
      <c r="W266" s="164"/>
      <c r="X266" s="164"/>
      <c r="Y266" s="164"/>
      <c r="Z266" s="164"/>
    </row>
    <row r="267" ht="15.75" customHeight="1">
      <c r="A267" s="164"/>
      <c r="B267" s="164"/>
      <c r="C267" s="164"/>
      <c r="D267" s="164"/>
      <c r="E267" s="339"/>
      <c r="F267" s="164"/>
      <c r="G267" s="339"/>
      <c r="H267" s="164"/>
      <c r="I267" s="339"/>
      <c r="J267" s="164"/>
      <c r="K267" s="339"/>
      <c r="L267" s="164"/>
      <c r="M267" s="339"/>
      <c r="N267" s="164"/>
      <c r="O267" s="339"/>
      <c r="P267" s="164"/>
      <c r="Q267" s="339"/>
      <c r="R267" s="164"/>
      <c r="S267" s="164"/>
      <c r="T267" s="164"/>
      <c r="U267" s="164"/>
      <c r="V267" s="164"/>
      <c r="W267" s="164"/>
      <c r="X267" s="164"/>
      <c r="Y267" s="164"/>
      <c r="Z267" s="164"/>
    </row>
    <row r="268" ht="15.75" customHeight="1">
      <c r="A268" s="164"/>
      <c r="B268" s="164"/>
      <c r="C268" s="164"/>
      <c r="D268" s="164"/>
      <c r="E268" s="339"/>
      <c r="F268" s="164"/>
      <c r="G268" s="339"/>
      <c r="H268" s="164"/>
      <c r="I268" s="339"/>
      <c r="J268" s="164"/>
      <c r="K268" s="339"/>
      <c r="L268" s="164"/>
      <c r="M268" s="339"/>
      <c r="N268" s="164"/>
      <c r="O268" s="339"/>
      <c r="P268" s="164"/>
      <c r="Q268" s="339"/>
      <c r="R268" s="164"/>
      <c r="S268" s="164"/>
      <c r="T268" s="164"/>
      <c r="U268" s="164"/>
      <c r="V268" s="164"/>
      <c r="W268" s="164"/>
      <c r="X268" s="164"/>
      <c r="Y268" s="164"/>
      <c r="Z268" s="164"/>
    </row>
    <row r="269" ht="15.75" customHeight="1">
      <c r="A269" s="164"/>
      <c r="B269" s="164"/>
      <c r="C269" s="164"/>
      <c r="D269" s="164"/>
      <c r="E269" s="339"/>
      <c r="F269" s="164"/>
      <c r="G269" s="339"/>
      <c r="H269" s="164"/>
      <c r="I269" s="339"/>
      <c r="J269" s="164"/>
      <c r="K269" s="339"/>
      <c r="L269" s="164"/>
      <c r="M269" s="339"/>
      <c r="N269" s="164"/>
      <c r="O269" s="339"/>
      <c r="P269" s="164"/>
      <c r="Q269" s="339"/>
      <c r="R269" s="164"/>
      <c r="S269" s="164"/>
      <c r="T269" s="164"/>
      <c r="U269" s="164"/>
      <c r="V269" s="164"/>
      <c r="W269" s="164"/>
      <c r="X269" s="164"/>
      <c r="Y269" s="164"/>
      <c r="Z269" s="164"/>
    </row>
    <row r="270" ht="15.75" customHeight="1">
      <c r="A270" s="164"/>
      <c r="B270" s="164"/>
      <c r="C270" s="164"/>
      <c r="D270" s="164"/>
      <c r="E270" s="339"/>
      <c r="F270" s="164"/>
      <c r="G270" s="339"/>
      <c r="H270" s="164"/>
      <c r="I270" s="339"/>
      <c r="J270" s="164"/>
      <c r="K270" s="339"/>
      <c r="L270" s="164"/>
      <c r="M270" s="339"/>
      <c r="N270" s="164"/>
      <c r="O270" s="339"/>
      <c r="P270" s="164"/>
      <c r="Q270" s="339"/>
      <c r="R270" s="164"/>
      <c r="S270" s="164"/>
      <c r="T270" s="164"/>
      <c r="U270" s="164"/>
      <c r="V270" s="164"/>
      <c r="W270" s="164"/>
      <c r="X270" s="164"/>
      <c r="Y270" s="164"/>
      <c r="Z270" s="164"/>
    </row>
    <row r="271" ht="15.75" customHeight="1">
      <c r="A271" s="164"/>
      <c r="B271" s="164"/>
      <c r="C271" s="164"/>
      <c r="D271" s="164"/>
      <c r="E271" s="339"/>
      <c r="F271" s="164"/>
      <c r="G271" s="339"/>
      <c r="H271" s="164"/>
      <c r="I271" s="339"/>
      <c r="J271" s="164"/>
      <c r="K271" s="339"/>
      <c r="L271" s="164"/>
      <c r="M271" s="339"/>
      <c r="N271" s="164"/>
      <c r="O271" s="339"/>
      <c r="P271" s="164"/>
      <c r="Q271" s="339"/>
      <c r="R271" s="164"/>
      <c r="S271" s="164"/>
      <c r="T271" s="164"/>
      <c r="U271" s="164"/>
      <c r="V271" s="164"/>
      <c r="W271" s="164"/>
      <c r="X271" s="164"/>
      <c r="Y271" s="164"/>
      <c r="Z271" s="164"/>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O2:P2"/>
    <mergeCell ref="Q2:R2"/>
    <mergeCell ref="S2:T2"/>
    <mergeCell ref="U2:V2"/>
    <mergeCell ref="W2:X2"/>
    <mergeCell ref="G3:H3"/>
    <mergeCell ref="I3:J3"/>
    <mergeCell ref="K3:L3"/>
    <mergeCell ref="M3:N3"/>
    <mergeCell ref="O3:P3"/>
    <mergeCell ref="Q3:R3"/>
    <mergeCell ref="S3:T3"/>
    <mergeCell ref="U3:V3"/>
    <mergeCell ref="W3:X3"/>
    <mergeCell ref="A1:B3"/>
    <mergeCell ref="C2:D2"/>
    <mergeCell ref="E2:F2"/>
    <mergeCell ref="G2:H2"/>
    <mergeCell ref="I2:J2"/>
    <mergeCell ref="K2:L2"/>
    <mergeCell ref="M2:N2"/>
    <mergeCell ref="M50:N50"/>
    <mergeCell ref="O50:P50"/>
    <mergeCell ref="Q50:R50"/>
    <mergeCell ref="S50:T50"/>
    <mergeCell ref="U50:V50"/>
    <mergeCell ref="W50:X50"/>
    <mergeCell ref="C3:D3"/>
    <mergeCell ref="E3:F3"/>
    <mergeCell ref="C50:D50"/>
    <mergeCell ref="E50:F50"/>
    <mergeCell ref="G50:H50"/>
    <mergeCell ref="I50:J50"/>
    <mergeCell ref="K50:L50"/>
  </mergeCells>
  <printOptions gridLines="1"/>
  <pageMargins bottom="0.75" footer="0.0" header="0.0" left="0.7" right="0.7" top="0.75"/>
  <pageSetup fitToHeight="0" paperSize="3" cellComments="atEnd"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11"/>
    <col customWidth="1" min="2" max="2" width="12.33"/>
    <col customWidth="1" min="3" max="3" width="11.11"/>
    <col customWidth="1" min="4" max="4" width="15.78"/>
    <col customWidth="1" min="5" max="10" width="8.44"/>
    <col customWidth="1" min="11" max="11" width="60.22"/>
    <col customWidth="1" min="12" max="24" width="8.44"/>
  </cols>
  <sheetData>
    <row r="1">
      <c r="A1" s="340" t="s">
        <v>1042</v>
      </c>
    </row>
    <row r="2" ht="14.25" customHeight="1">
      <c r="A2" s="341" t="s">
        <v>1043</v>
      </c>
      <c r="B2" s="342"/>
      <c r="C2" s="343"/>
      <c r="D2" s="344" t="s">
        <v>1044</v>
      </c>
      <c r="E2" s="2"/>
      <c r="F2" s="2"/>
      <c r="G2" s="2"/>
      <c r="H2" s="2"/>
      <c r="I2" s="2"/>
      <c r="J2" s="2"/>
      <c r="K2" s="3"/>
    </row>
    <row r="3" ht="14.25" customHeight="1">
      <c r="A3" s="345" t="s">
        <v>1045</v>
      </c>
      <c r="B3" s="346">
        <v>0.7</v>
      </c>
      <c r="C3" s="347"/>
      <c r="D3" s="348" t="s">
        <v>1046</v>
      </c>
      <c r="E3" s="2"/>
      <c r="F3" s="2"/>
      <c r="G3" s="2"/>
      <c r="H3" s="2"/>
      <c r="I3" s="2"/>
      <c r="J3" s="2"/>
      <c r="K3" s="3"/>
    </row>
    <row r="4" ht="14.25" customHeight="1">
      <c r="A4" s="345" t="s">
        <v>1047</v>
      </c>
      <c r="B4" s="346">
        <v>2800.0</v>
      </c>
      <c r="C4" s="347"/>
      <c r="D4" s="348" t="s">
        <v>1048</v>
      </c>
      <c r="E4" s="2"/>
      <c r="F4" s="2"/>
      <c r="G4" s="2"/>
      <c r="H4" s="2"/>
      <c r="I4" s="2"/>
      <c r="J4" s="2"/>
      <c r="K4" s="3"/>
    </row>
    <row r="5" ht="14.25" customHeight="1">
      <c r="A5" s="345" t="s">
        <v>1049</v>
      </c>
      <c r="B5" s="346">
        <v>1200.0</v>
      </c>
      <c r="C5" s="347"/>
      <c r="D5" s="348" t="s">
        <v>1050</v>
      </c>
      <c r="E5" s="2"/>
      <c r="F5" s="2"/>
      <c r="G5" s="2"/>
      <c r="H5" s="2"/>
      <c r="I5" s="2"/>
      <c r="J5" s="2"/>
      <c r="K5" s="3"/>
    </row>
    <row r="6" ht="14.25" customHeight="1">
      <c r="A6" s="349" t="s">
        <v>1051</v>
      </c>
      <c r="B6" s="350">
        <v>20.0</v>
      </c>
      <c r="C6" s="351"/>
      <c r="D6" s="352" t="s">
        <v>1052</v>
      </c>
      <c r="E6" s="2"/>
      <c r="F6" s="2"/>
      <c r="G6" s="2"/>
      <c r="H6" s="2"/>
      <c r="I6" s="2"/>
      <c r="J6" s="2"/>
      <c r="K6" s="3"/>
    </row>
    <row r="7" ht="14.25" customHeight="1">
      <c r="A7" s="28"/>
      <c r="B7" s="4"/>
      <c r="C7" s="4"/>
      <c r="D7" s="353"/>
      <c r="E7" s="353"/>
      <c r="F7" s="353"/>
      <c r="G7" s="353"/>
      <c r="H7" s="353"/>
      <c r="I7" s="353"/>
      <c r="J7" s="353"/>
      <c r="K7" s="353"/>
    </row>
    <row r="8" ht="14.25" customHeight="1">
      <c r="A8" s="354" t="s">
        <v>1053</v>
      </c>
      <c r="B8" s="342"/>
      <c r="C8" s="343"/>
      <c r="D8" s="353"/>
      <c r="E8" s="353"/>
      <c r="F8" s="353"/>
      <c r="G8" s="353"/>
      <c r="H8" s="353"/>
      <c r="I8" s="353"/>
      <c r="J8" s="353"/>
      <c r="K8" s="353"/>
    </row>
    <row r="9" ht="14.25" customHeight="1">
      <c r="A9" s="355" t="s">
        <v>1054</v>
      </c>
      <c r="B9" s="356">
        <f>'Summary Sheet'!E54</f>
        <v>124050.9986</v>
      </c>
      <c r="C9" s="347"/>
      <c r="D9" s="352" t="s">
        <v>1055</v>
      </c>
      <c r="E9" s="2"/>
      <c r="F9" s="2"/>
      <c r="G9" s="2"/>
      <c r="H9" s="2"/>
      <c r="I9" s="2"/>
      <c r="J9" s="2"/>
      <c r="K9" s="3"/>
    </row>
    <row r="10" ht="14.25" customHeight="1">
      <c r="A10" s="355" t="s">
        <v>1056</v>
      </c>
      <c r="B10" s="356">
        <f>'Summary Sheet'!E56</f>
        <v>12160</v>
      </c>
      <c r="C10" s="347"/>
      <c r="D10" s="348" t="s">
        <v>1057</v>
      </c>
      <c r="E10" s="2"/>
      <c r="F10" s="2"/>
      <c r="G10" s="2"/>
      <c r="H10" s="2"/>
      <c r="I10" s="2"/>
      <c r="J10" s="2"/>
      <c r="K10" s="3"/>
    </row>
    <row r="11" ht="14.25" customHeight="1">
      <c r="A11" s="355" t="s">
        <v>1058</v>
      </c>
      <c r="B11" s="357">
        <f>('Summary Sheet'!J54)*('Summary Sheet'!M8)</f>
        <v>3322</v>
      </c>
      <c r="C11" s="347"/>
      <c r="D11" s="348" t="s">
        <v>1059</v>
      </c>
      <c r="E11" s="2"/>
      <c r="F11" s="2"/>
      <c r="G11" s="2"/>
      <c r="H11" s="2"/>
      <c r="I11" s="2"/>
      <c r="J11" s="2"/>
      <c r="K11" s="3"/>
    </row>
    <row r="12" ht="14.25" customHeight="1">
      <c r="A12" s="355" t="s">
        <v>1060</v>
      </c>
      <c r="B12" s="356">
        <f>'Summary Sheet'!E57</f>
        <v>4750</v>
      </c>
      <c r="C12" s="347"/>
      <c r="D12" s="348" t="s">
        <v>1061</v>
      </c>
      <c r="E12" s="2"/>
      <c r="F12" s="2"/>
      <c r="G12" s="2"/>
      <c r="H12" s="2"/>
      <c r="I12" s="2"/>
      <c r="J12" s="2"/>
      <c r="K12" s="3"/>
    </row>
    <row r="13">
      <c r="A13" s="358" t="s">
        <v>1062</v>
      </c>
      <c r="B13" s="359">
        <f>SUM(B9:C12)</f>
        <v>144282.9986</v>
      </c>
      <c r="C13" s="34"/>
      <c r="D13" s="353"/>
      <c r="E13" s="353"/>
      <c r="F13" s="353"/>
      <c r="G13" s="353"/>
      <c r="H13" s="353"/>
      <c r="I13" s="353"/>
      <c r="J13" s="353"/>
      <c r="K13" s="353"/>
    </row>
    <row r="14" ht="14.25" customHeight="1">
      <c r="A14" s="4"/>
      <c r="B14" s="4"/>
      <c r="C14" s="4"/>
      <c r="D14" s="353"/>
      <c r="E14" s="353"/>
      <c r="F14" s="353"/>
      <c r="G14" s="353"/>
      <c r="H14" s="353"/>
      <c r="I14" s="353"/>
      <c r="J14" s="353"/>
      <c r="K14" s="353"/>
    </row>
    <row r="15" ht="14.25" customHeight="1">
      <c r="A15" s="360" t="s">
        <v>1063</v>
      </c>
      <c r="B15" s="342"/>
      <c r="C15" s="343"/>
      <c r="D15" s="353"/>
      <c r="E15" s="353"/>
      <c r="F15" s="353"/>
      <c r="G15" s="353"/>
      <c r="H15" s="353"/>
      <c r="I15" s="353"/>
      <c r="J15" s="353"/>
      <c r="K15" s="353"/>
    </row>
    <row r="16" ht="14.25" customHeight="1">
      <c r="A16" s="361" t="s">
        <v>1064</v>
      </c>
      <c r="B16" s="362">
        <f>IF('Summary Sheet'!M2="Framed",List!C20*B28,IF('Summary Sheet'!M2="Frameless",List!D20*B28))</f>
        <v>96484.11003</v>
      </c>
      <c r="C16" s="347"/>
      <c r="D16" s="352" t="s">
        <v>1065</v>
      </c>
      <c r="E16" s="2"/>
      <c r="F16" s="2"/>
      <c r="G16" s="2"/>
      <c r="H16" s="2"/>
      <c r="I16" s="2"/>
      <c r="J16" s="2"/>
      <c r="K16" s="3"/>
    </row>
    <row r="17" ht="14.25" customHeight="1">
      <c r="A17" s="361" t="s">
        <v>1066</v>
      </c>
      <c r="B17" s="362">
        <f>B6*'Summary Sheet'!F54</f>
        <v>12160</v>
      </c>
      <c r="C17" s="347"/>
      <c r="D17" s="348" t="s">
        <v>1067</v>
      </c>
      <c r="E17" s="2"/>
      <c r="F17" s="2"/>
      <c r="G17" s="2"/>
      <c r="H17" s="2"/>
      <c r="I17" s="2"/>
      <c r="J17" s="2"/>
      <c r="K17" s="3"/>
    </row>
    <row r="18" ht="14.25" customHeight="1">
      <c r="A18" s="361" t="s">
        <v>1068</v>
      </c>
      <c r="B18" s="362">
        <f>('Summary Sheet'!M8-'Margin Data'!B3:C3)*'Summary Sheet'!J54</f>
        <v>2476.4</v>
      </c>
      <c r="C18" s="347"/>
      <c r="D18" s="352" t="s">
        <v>1069</v>
      </c>
      <c r="E18" s="2"/>
      <c r="F18" s="2"/>
      <c r="G18" s="2"/>
      <c r="H18" s="2"/>
      <c r="I18" s="2"/>
      <c r="J18" s="2"/>
      <c r="K18" s="3"/>
    </row>
    <row r="19" ht="14.25" customHeight="1">
      <c r="A19" s="361" t="s">
        <v>1070</v>
      </c>
      <c r="B19" s="363"/>
      <c r="C19" s="364"/>
      <c r="D19" s="353"/>
      <c r="E19" s="353"/>
      <c r="F19" s="353"/>
      <c r="G19" s="353"/>
      <c r="H19" s="353"/>
      <c r="I19" s="353"/>
      <c r="J19" s="353"/>
      <c r="K19" s="353"/>
    </row>
    <row r="20" ht="14.25" customHeight="1">
      <c r="A20" s="365" t="s">
        <v>1071</v>
      </c>
      <c r="B20" s="366">
        <f>SUM(ROUNDUP('Summary Sheet'!F54/800,0)*B4)</f>
        <v>2800</v>
      </c>
      <c r="C20" s="347"/>
      <c r="D20" s="352" t="s">
        <v>1072</v>
      </c>
      <c r="E20" s="2"/>
      <c r="F20" s="2"/>
      <c r="G20" s="2"/>
      <c r="H20" s="2"/>
      <c r="I20" s="2"/>
      <c r="J20" s="2"/>
      <c r="K20" s="3"/>
    </row>
    <row r="21" ht="14.25" customHeight="1">
      <c r="A21" s="365" t="s">
        <v>1073</v>
      </c>
      <c r="B21" s="366">
        <f>SUM(ROUNDUP('Summary Sheet'!F54/300,0)*B5)</f>
        <v>3600</v>
      </c>
      <c r="C21" s="347"/>
      <c r="D21" s="348" t="s">
        <v>1074</v>
      </c>
      <c r="E21" s="2"/>
      <c r="F21" s="2"/>
      <c r="G21" s="2"/>
      <c r="H21" s="2"/>
      <c r="I21" s="2"/>
      <c r="J21" s="2"/>
      <c r="K21" s="3"/>
    </row>
    <row r="22" ht="14.25" customHeight="1">
      <c r="A22" s="367" t="s">
        <v>1075</v>
      </c>
      <c r="B22" s="368">
        <f>SUM(B20,B21)</f>
        <v>6400</v>
      </c>
      <c r="C22" s="369"/>
      <c r="D22" s="353"/>
      <c r="E22" s="353"/>
      <c r="F22" s="353"/>
      <c r="G22" s="353"/>
      <c r="H22" s="353"/>
      <c r="I22" s="353"/>
      <c r="J22" s="353"/>
      <c r="K22" s="353"/>
    </row>
    <row r="23" ht="15.75" customHeight="1">
      <c r="A23" s="370" t="s">
        <v>1076</v>
      </c>
      <c r="B23" s="371">
        <f>SUM(B16:C18,B22)</f>
        <v>117520.51</v>
      </c>
      <c r="C23" s="351"/>
      <c r="D23" s="353"/>
      <c r="E23" s="353"/>
      <c r="F23" s="353"/>
      <c r="G23" s="353"/>
      <c r="H23" s="353"/>
      <c r="I23" s="353"/>
      <c r="J23" s="353"/>
      <c r="K23" s="353"/>
    </row>
    <row r="24" ht="14.25" customHeight="1">
      <c r="A24" s="6"/>
      <c r="B24" s="6"/>
      <c r="C24" s="6"/>
      <c r="D24" s="353"/>
      <c r="E24" s="353"/>
      <c r="F24" s="353"/>
      <c r="G24" s="353"/>
      <c r="H24" s="353"/>
      <c r="I24" s="353"/>
      <c r="J24" s="353"/>
      <c r="K24" s="353"/>
    </row>
    <row r="25" ht="27.0" customHeight="1">
      <c r="A25" s="372" t="s">
        <v>1077</v>
      </c>
      <c r="B25" s="373">
        <f>B13-B23</f>
        <v>26762.48858</v>
      </c>
      <c r="C25" s="116"/>
      <c r="D25" s="348" t="s">
        <v>1078</v>
      </c>
      <c r="E25" s="2"/>
      <c r="F25" s="2"/>
      <c r="G25" s="2"/>
      <c r="H25" s="2"/>
      <c r="I25" s="2"/>
      <c r="J25" s="2"/>
      <c r="K25" s="3"/>
    </row>
    <row r="26" ht="36.0" customHeight="1">
      <c r="A26" s="374" t="s">
        <v>1079</v>
      </c>
      <c r="B26" s="375">
        <f>B25/'Summary Sheet'!E58</f>
        <v>0.1854860852</v>
      </c>
      <c r="C26" s="351"/>
      <c r="D26" s="348" t="s">
        <v>1080</v>
      </c>
      <c r="E26" s="2"/>
      <c r="F26" s="2"/>
      <c r="G26" s="2"/>
      <c r="H26" s="2"/>
      <c r="I26" s="2"/>
      <c r="J26" s="2"/>
      <c r="K26" s="3"/>
    </row>
    <row r="27" ht="110.25" customHeight="1">
      <c r="A27" s="376"/>
      <c r="B27" s="377"/>
      <c r="C27" s="378"/>
      <c r="D27" s="379"/>
      <c r="E27" s="380"/>
      <c r="F27" s="380"/>
      <c r="G27" s="380"/>
      <c r="H27" s="380"/>
      <c r="I27" s="380"/>
      <c r="J27" s="380"/>
      <c r="K27" s="380"/>
      <c r="L27" s="381"/>
      <c r="M27" s="381"/>
      <c r="N27" s="381"/>
      <c r="O27" s="381"/>
      <c r="P27" s="381"/>
      <c r="Q27" s="381"/>
      <c r="R27" s="381"/>
      <c r="S27" s="381"/>
      <c r="T27" s="381"/>
      <c r="U27" s="381"/>
      <c r="V27" s="381"/>
      <c r="W27" s="381"/>
      <c r="X27" s="381"/>
      <c r="Y27" s="381"/>
      <c r="Z27" s="381"/>
    </row>
    <row r="28" ht="14.25" customHeight="1">
      <c r="A28" s="382" t="s">
        <v>1081</v>
      </c>
      <c r="B28" s="383">
        <f>'Summary Sheet'!E54/'Summary Sheet'!M6</f>
        <v>765746.905</v>
      </c>
      <c r="C28" s="39"/>
      <c r="D28" s="353"/>
      <c r="E28" s="353"/>
      <c r="F28" s="353"/>
      <c r="G28" s="353"/>
      <c r="H28" s="353"/>
      <c r="I28" s="353"/>
      <c r="J28" s="353"/>
      <c r="K28" s="353"/>
    </row>
    <row r="29" ht="14.25" customHeight="1">
      <c r="A29" s="384" t="s">
        <v>1082</v>
      </c>
      <c r="B29" s="385">
        <f>B9-B16</f>
        <v>27566.88858</v>
      </c>
      <c r="C29" s="34"/>
      <c r="D29" s="353"/>
      <c r="E29" s="353"/>
      <c r="F29" s="353"/>
      <c r="G29" s="353"/>
      <c r="H29" s="353"/>
      <c r="I29" s="353"/>
      <c r="J29" s="353"/>
      <c r="K29" s="353"/>
    </row>
    <row r="30" ht="14.25" customHeight="1">
      <c r="A30" s="386" t="s">
        <v>1083</v>
      </c>
      <c r="B30" s="342"/>
      <c r="C30" s="387"/>
    </row>
    <row r="31" ht="14.25" customHeight="1">
      <c r="A31" s="353"/>
      <c r="B31" s="353"/>
      <c r="C31" s="353"/>
    </row>
    <row r="32" ht="14.25" customHeight="1">
      <c r="A32" s="353"/>
      <c r="B32" s="353"/>
      <c r="C32" s="35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C1"/>
    <mergeCell ref="A2:C2"/>
    <mergeCell ref="D2:K2"/>
    <mergeCell ref="B3:C3"/>
    <mergeCell ref="D3:K3"/>
    <mergeCell ref="B4:C4"/>
    <mergeCell ref="D4:K4"/>
    <mergeCell ref="B5:C5"/>
    <mergeCell ref="D5:K5"/>
    <mergeCell ref="B6:C6"/>
    <mergeCell ref="D6:K6"/>
    <mergeCell ref="A8:C8"/>
    <mergeCell ref="B9:C9"/>
    <mergeCell ref="D9:K9"/>
    <mergeCell ref="B10:C10"/>
    <mergeCell ref="D10:K10"/>
    <mergeCell ref="B11:C11"/>
    <mergeCell ref="D11:K11"/>
    <mergeCell ref="B12:C12"/>
    <mergeCell ref="D12:K12"/>
    <mergeCell ref="B13:C13"/>
    <mergeCell ref="A15:C15"/>
    <mergeCell ref="B16:C16"/>
    <mergeCell ref="D16:K16"/>
    <mergeCell ref="B17:C17"/>
    <mergeCell ref="D17:K17"/>
    <mergeCell ref="B18:C18"/>
    <mergeCell ref="D18:K18"/>
    <mergeCell ref="B25:C25"/>
    <mergeCell ref="B26:C26"/>
    <mergeCell ref="B28:C28"/>
    <mergeCell ref="B29:C29"/>
    <mergeCell ref="A30:C30"/>
    <mergeCell ref="B20:C20"/>
    <mergeCell ref="D20:K20"/>
    <mergeCell ref="B21:C21"/>
    <mergeCell ref="D21:K21"/>
    <mergeCell ref="B22:C22"/>
    <mergeCell ref="B23:C23"/>
    <mergeCell ref="D25:K25"/>
    <mergeCell ref="D26:K2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33"/>
    <col customWidth="1" min="2" max="2" width="21.22"/>
    <col customWidth="1" min="3" max="3" width="16.0"/>
    <col customWidth="1" min="4" max="4" width="21.22"/>
    <col customWidth="1" min="5" max="6" width="9.0"/>
    <col customWidth="1" min="7" max="7" width="26.33"/>
    <col customWidth="1" min="8" max="8" width="27.33"/>
    <col customWidth="1" min="9" max="9" width="9.0"/>
    <col customWidth="1" min="10" max="10" width="23.22"/>
    <col customWidth="1" min="11" max="11" width="25.33"/>
    <col customWidth="1" min="12" max="26" width="8.44"/>
  </cols>
  <sheetData>
    <row r="1" ht="57.75" customHeight="1">
      <c r="A1" s="388" t="s">
        <v>1084</v>
      </c>
      <c r="B1" s="295"/>
      <c r="C1" s="295"/>
      <c r="D1" s="295"/>
      <c r="E1" s="295"/>
      <c r="F1" s="295"/>
      <c r="G1" s="295"/>
      <c r="H1" s="295"/>
      <c r="I1" s="295"/>
      <c r="J1" s="295"/>
      <c r="K1" s="116"/>
      <c r="L1" s="389"/>
      <c r="M1" s="389"/>
      <c r="N1" s="389"/>
      <c r="O1" s="389"/>
      <c r="P1" s="389"/>
      <c r="Q1" s="389"/>
      <c r="R1" s="389"/>
      <c r="S1" s="389"/>
      <c r="T1" s="389"/>
      <c r="U1" s="389"/>
      <c r="V1" s="389"/>
      <c r="W1" s="389"/>
      <c r="X1" s="389"/>
      <c r="Y1" s="389"/>
      <c r="Z1" s="389"/>
    </row>
    <row r="2" ht="14.25" customHeight="1">
      <c r="A2" s="389" t="s">
        <v>1085</v>
      </c>
      <c r="B2" s="389" t="s">
        <v>1086</v>
      </c>
      <c r="C2" s="389"/>
      <c r="D2" s="389"/>
      <c r="E2" s="389"/>
      <c r="F2" s="389"/>
      <c r="G2" s="389" t="s">
        <v>1087</v>
      </c>
      <c r="H2" s="389" t="s">
        <v>1088</v>
      </c>
      <c r="I2" s="389"/>
      <c r="J2" s="389" t="s">
        <v>1089</v>
      </c>
      <c r="K2" s="389" t="s">
        <v>1090</v>
      </c>
      <c r="L2" s="389"/>
      <c r="M2" s="389"/>
      <c r="N2" s="389"/>
      <c r="O2" s="389"/>
      <c r="P2" s="389"/>
      <c r="Q2" s="389"/>
      <c r="R2" s="389"/>
      <c r="S2" s="389"/>
      <c r="T2" s="389"/>
      <c r="U2" s="389"/>
      <c r="V2" s="389"/>
      <c r="W2" s="389"/>
      <c r="X2" s="389"/>
      <c r="Y2" s="389"/>
      <c r="Z2" s="389"/>
    </row>
    <row r="3" ht="14.25" customHeight="1">
      <c r="A3" s="389"/>
      <c r="B3" s="389" t="s">
        <v>1091</v>
      </c>
      <c r="C3" s="389"/>
      <c r="D3" s="389"/>
      <c r="E3" s="389"/>
      <c r="F3" s="389"/>
      <c r="G3" s="389" t="s">
        <v>59</v>
      </c>
      <c r="H3" s="389" t="s">
        <v>484</v>
      </c>
      <c r="I3" s="389"/>
      <c r="J3" s="389" t="s">
        <v>57</v>
      </c>
      <c r="K3" s="389" t="s">
        <v>467</v>
      </c>
      <c r="L3" s="389"/>
      <c r="M3" s="389"/>
      <c r="N3" s="389"/>
      <c r="O3" s="389"/>
      <c r="P3" s="389"/>
      <c r="Q3" s="389"/>
      <c r="R3" s="389"/>
      <c r="S3" s="389"/>
      <c r="T3" s="389"/>
      <c r="U3" s="389"/>
      <c r="V3" s="389"/>
      <c r="W3" s="389"/>
      <c r="X3" s="389"/>
      <c r="Y3" s="389"/>
      <c r="Z3" s="389"/>
    </row>
    <row r="4" ht="14.25" customHeight="1">
      <c r="A4" s="389"/>
      <c r="B4" s="389" t="s">
        <v>13</v>
      </c>
      <c r="C4" s="389"/>
      <c r="D4" s="389"/>
      <c r="E4" s="389"/>
      <c r="F4" s="389"/>
      <c r="G4" s="389" t="s">
        <v>61</v>
      </c>
      <c r="H4" s="389" t="s">
        <v>956</v>
      </c>
      <c r="I4" s="389"/>
      <c r="J4" s="389" t="s">
        <v>59</v>
      </c>
      <c r="K4" s="389" t="s">
        <v>469</v>
      </c>
      <c r="L4" s="389"/>
      <c r="M4" s="389"/>
      <c r="N4" s="389"/>
      <c r="O4" s="389"/>
      <c r="P4" s="389"/>
      <c r="Q4" s="389"/>
      <c r="R4" s="389"/>
      <c r="S4" s="389"/>
      <c r="T4" s="389"/>
      <c r="U4" s="389"/>
      <c r="V4" s="389"/>
      <c r="W4" s="389"/>
      <c r="X4" s="389"/>
      <c r="Y4" s="389"/>
      <c r="Z4" s="389"/>
    </row>
    <row r="5" ht="14.25" customHeight="1">
      <c r="A5" s="389"/>
      <c r="B5" s="389"/>
      <c r="C5" s="389"/>
      <c r="D5" s="389"/>
      <c r="E5" s="389"/>
      <c r="F5" s="389"/>
      <c r="G5" s="389" t="s">
        <v>63</v>
      </c>
      <c r="H5" s="389" t="s">
        <v>958</v>
      </c>
      <c r="I5" s="389"/>
      <c r="J5" s="389" t="s">
        <v>61</v>
      </c>
      <c r="K5" s="389" t="s">
        <v>471</v>
      </c>
      <c r="L5" s="389"/>
      <c r="M5" s="389"/>
      <c r="N5" s="389"/>
      <c r="O5" s="389"/>
      <c r="P5" s="389"/>
      <c r="Q5" s="389"/>
      <c r="R5" s="389"/>
      <c r="S5" s="389"/>
      <c r="T5" s="389"/>
      <c r="U5" s="389"/>
      <c r="V5" s="389"/>
      <c r="W5" s="389"/>
      <c r="X5" s="389"/>
      <c r="Y5" s="389"/>
      <c r="Z5" s="389"/>
    </row>
    <row r="6" ht="14.25" customHeight="1">
      <c r="A6" s="389" t="s">
        <v>1092</v>
      </c>
      <c r="B6" s="390">
        <v>-0.01</v>
      </c>
      <c r="C6" s="389" t="s">
        <v>1093</v>
      </c>
      <c r="D6" s="389" t="s">
        <v>1094</v>
      </c>
      <c r="E6" s="389"/>
      <c r="F6" s="389"/>
      <c r="G6" s="389" t="s">
        <v>579</v>
      </c>
      <c r="H6" s="389" t="s">
        <v>960</v>
      </c>
      <c r="I6" s="389"/>
      <c r="J6" s="389" t="s">
        <v>63</v>
      </c>
      <c r="K6" s="389" t="s">
        <v>473</v>
      </c>
      <c r="L6" s="389"/>
      <c r="M6" s="389"/>
      <c r="N6" s="389"/>
      <c r="O6" s="389"/>
      <c r="P6" s="389"/>
      <c r="Q6" s="389"/>
      <c r="R6" s="389"/>
      <c r="S6" s="389"/>
      <c r="T6" s="389"/>
      <c r="U6" s="389"/>
      <c r="V6" s="389"/>
      <c r="W6" s="389"/>
      <c r="X6" s="389"/>
      <c r="Y6" s="389"/>
      <c r="Z6" s="389"/>
    </row>
    <row r="7" ht="14.25" customHeight="1">
      <c r="A7" s="389"/>
      <c r="B7" s="389"/>
      <c r="C7" s="389" t="s">
        <v>454</v>
      </c>
      <c r="D7" s="389" t="s">
        <v>1095</v>
      </c>
      <c r="E7" s="389"/>
      <c r="F7" s="389"/>
      <c r="G7" s="389" t="s">
        <v>67</v>
      </c>
      <c r="H7" s="389" t="s">
        <v>962</v>
      </c>
      <c r="I7" s="389"/>
      <c r="J7" s="389" t="s">
        <v>65</v>
      </c>
      <c r="K7" s="389" t="s">
        <v>475</v>
      </c>
      <c r="L7" s="389"/>
      <c r="M7" s="389"/>
      <c r="N7" s="389"/>
      <c r="O7" s="389"/>
      <c r="P7" s="389"/>
      <c r="Q7" s="389"/>
      <c r="R7" s="389"/>
      <c r="S7" s="389"/>
      <c r="T7" s="389"/>
      <c r="U7" s="389"/>
      <c r="V7" s="389"/>
      <c r="W7" s="389"/>
      <c r="X7" s="389"/>
      <c r="Y7" s="389"/>
      <c r="Z7" s="389"/>
    </row>
    <row r="8" ht="14.25" customHeight="1">
      <c r="A8" s="389"/>
      <c r="B8" s="389"/>
      <c r="C8" s="389" t="s">
        <v>48</v>
      </c>
      <c r="D8" s="389" t="s">
        <v>1096</v>
      </c>
      <c r="E8" s="389"/>
      <c r="F8" s="389"/>
      <c r="G8" s="389" t="s">
        <v>69</v>
      </c>
      <c r="H8" s="389" t="s">
        <v>964</v>
      </c>
      <c r="I8" s="389"/>
      <c r="J8" s="389" t="s">
        <v>67</v>
      </c>
      <c r="K8" s="389" t="s">
        <v>477</v>
      </c>
      <c r="L8" s="389"/>
      <c r="M8" s="389"/>
      <c r="N8" s="389"/>
      <c r="O8" s="389"/>
      <c r="P8" s="389"/>
      <c r="Q8" s="389"/>
      <c r="R8" s="389"/>
      <c r="S8" s="389"/>
      <c r="T8" s="389"/>
      <c r="U8" s="389"/>
      <c r="V8" s="389"/>
      <c r="W8" s="389"/>
      <c r="X8" s="389"/>
      <c r="Y8" s="389"/>
      <c r="Z8" s="389"/>
    </row>
    <row r="9" ht="14.25" customHeight="1">
      <c r="A9" s="389"/>
      <c r="B9" s="389"/>
      <c r="C9" s="389" t="s">
        <v>1097</v>
      </c>
      <c r="D9" s="389" t="s">
        <v>1098</v>
      </c>
      <c r="E9" s="389"/>
      <c r="F9" s="389"/>
      <c r="G9" s="389" t="s">
        <v>71</v>
      </c>
      <c r="H9" s="389" t="s">
        <v>966</v>
      </c>
      <c r="I9" s="389"/>
      <c r="J9" s="389" t="s">
        <v>69</v>
      </c>
      <c r="K9" s="389" t="s">
        <v>479</v>
      </c>
      <c r="L9" s="389"/>
      <c r="M9" s="389"/>
      <c r="N9" s="389"/>
      <c r="O9" s="389"/>
      <c r="P9" s="389"/>
      <c r="Q9" s="389"/>
      <c r="R9" s="389"/>
      <c r="S9" s="389"/>
      <c r="T9" s="389"/>
      <c r="U9" s="389"/>
      <c r="V9" s="389"/>
      <c r="W9" s="389"/>
      <c r="X9" s="389"/>
      <c r="Y9" s="389"/>
      <c r="Z9" s="389"/>
    </row>
    <row r="10" ht="14.25" customHeight="1">
      <c r="A10" s="389"/>
      <c r="B10" s="389"/>
      <c r="C10" s="389" t="s">
        <v>1099</v>
      </c>
      <c r="D10" s="389" t="s">
        <v>1100</v>
      </c>
      <c r="E10" s="389"/>
      <c r="F10" s="389"/>
      <c r="G10" s="389" t="s">
        <v>73</v>
      </c>
      <c r="H10" s="389" t="s">
        <v>968</v>
      </c>
      <c r="I10" s="389"/>
      <c r="J10" s="389" t="s">
        <v>71</v>
      </c>
      <c r="K10" s="389" t="s">
        <v>482</v>
      </c>
      <c r="L10" s="389"/>
      <c r="M10" s="389"/>
      <c r="N10" s="389"/>
      <c r="O10" s="389"/>
      <c r="P10" s="389"/>
      <c r="Q10" s="389"/>
      <c r="R10" s="389"/>
      <c r="S10" s="389"/>
      <c r="T10" s="389"/>
      <c r="U10" s="389"/>
      <c r="V10" s="389"/>
      <c r="W10" s="389"/>
      <c r="X10" s="389"/>
      <c r="Y10" s="389"/>
      <c r="Z10" s="389"/>
    </row>
    <row r="11" ht="14.25" customHeight="1">
      <c r="A11" s="389"/>
      <c r="B11" s="389"/>
      <c r="C11" s="389" t="s">
        <v>49</v>
      </c>
      <c r="D11" s="389" t="s">
        <v>16</v>
      </c>
      <c r="E11" s="389"/>
      <c r="F11" s="389"/>
      <c r="G11" s="389" t="s">
        <v>75</v>
      </c>
      <c r="H11" s="389" t="s">
        <v>970</v>
      </c>
      <c r="I11" s="389"/>
      <c r="J11" s="389" t="s">
        <v>73</v>
      </c>
      <c r="K11" s="389" t="s">
        <v>484</v>
      </c>
      <c r="L11" s="389"/>
      <c r="M11" s="389"/>
      <c r="N11" s="389"/>
      <c r="O11" s="389"/>
      <c r="P11" s="389"/>
      <c r="Q11" s="389"/>
      <c r="R11" s="389"/>
      <c r="S11" s="389"/>
      <c r="T11" s="389"/>
      <c r="U11" s="389"/>
      <c r="V11" s="389"/>
      <c r="W11" s="389"/>
      <c r="X11" s="389"/>
      <c r="Y11" s="389"/>
      <c r="Z11" s="389"/>
    </row>
    <row r="12" ht="14.25" customHeight="1">
      <c r="A12" s="389"/>
      <c r="B12" s="389"/>
      <c r="C12" s="389" t="s">
        <v>1101</v>
      </c>
      <c r="D12" s="389" t="s">
        <v>1102</v>
      </c>
      <c r="E12" s="389"/>
      <c r="F12" s="389"/>
      <c r="G12" s="389" t="s">
        <v>77</v>
      </c>
      <c r="H12" s="389" t="s">
        <v>972</v>
      </c>
      <c r="I12" s="389"/>
      <c r="J12" s="389" t="s">
        <v>75</v>
      </c>
      <c r="K12" s="389" t="s">
        <v>486</v>
      </c>
      <c r="L12" s="389"/>
      <c r="M12" s="389"/>
      <c r="N12" s="389"/>
      <c r="O12" s="389"/>
      <c r="P12" s="389"/>
      <c r="Q12" s="389"/>
      <c r="R12" s="389"/>
      <c r="S12" s="389"/>
      <c r="T12" s="389"/>
      <c r="U12" s="389"/>
      <c r="V12" s="389"/>
      <c r="W12" s="389"/>
      <c r="X12" s="389"/>
      <c r="Y12" s="389"/>
      <c r="Z12" s="389"/>
    </row>
    <row r="13" ht="14.25" customHeight="1">
      <c r="A13" s="389"/>
      <c r="B13" s="389"/>
      <c r="C13" s="389"/>
      <c r="D13" s="389" t="s">
        <v>1103</v>
      </c>
      <c r="E13" s="389"/>
      <c r="F13" s="389"/>
      <c r="G13" s="389"/>
      <c r="H13" s="389" t="s">
        <v>974</v>
      </c>
      <c r="I13" s="389"/>
      <c r="J13" s="389" t="s">
        <v>77</v>
      </c>
      <c r="K13" s="389" t="s">
        <v>488</v>
      </c>
      <c r="L13" s="389"/>
      <c r="M13" s="389"/>
      <c r="N13" s="389"/>
      <c r="O13" s="389"/>
      <c r="P13" s="389"/>
      <c r="Q13" s="389"/>
      <c r="R13" s="389"/>
      <c r="S13" s="389"/>
      <c r="T13" s="389"/>
      <c r="U13" s="389"/>
      <c r="V13" s="389"/>
      <c r="W13" s="389"/>
      <c r="X13" s="389"/>
      <c r="Y13" s="389"/>
      <c r="Z13" s="389"/>
    </row>
    <row r="14" ht="14.25" customHeight="1">
      <c r="A14" s="389"/>
      <c r="B14" s="389"/>
      <c r="C14" s="389"/>
      <c r="D14" s="389" t="s">
        <v>1104</v>
      </c>
      <c r="E14" s="389"/>
      <c r="F14" s="389"/>
      <c r="G14" s="389" t="s">
        <v>584</v>
      </c>
      <c r="H14" s="389" t="s">
        <v>976</v>
      </c>
      <c r="I14" s="389"/>
      <c r="J14" s="389" t="s">
        <v>79</v>
      </c>
      <c r="K14" s="389" t="s">
        <v>491</v>
      </c>
      <c r="L14" s="389"/>
      <c r="M14" s="389"/>
      <c r="N14" s="389"/>
      <c r="O14" s="389"/>
      <c r="P14" s="389"/>
      <c r="Q14" s="389"/>
      <c r="R14" s="389"/>
      <c r="S14" s="389"/>
      <c r="T14" s="389"/>
      <c r="U14" s="389"/>
      <c r="V14" s="389"/>
      <c r="W14" s="389"/>
      <c r="X14" s="389"/>
      <c r="Y14" s="389"/>
      <c r="Z14" s="389"/>
    </row>
    <row r="15" ht="14.25" customHeight="1">
      <c r="A15" s="389"/>
      <c r="B15" s="389"/>
      <c r="C15" s="389"/>
      <c r="D15" s="389" t="s">
        <v>1105</v>
      </c>
      <c r="E15" s="389"/>
      <c r="F15" s="389"/>
      <c r="G15" s="389" t="s">
        <v>586</v>
      </c>
      <c r="H15" s="389" t="s">
        <v>978</v>
      </c>
      <c r="I15" s="389"/>
      <c r="J15" s="389" t="s">
        <v>82</v>
      </c>
      <c r="K15" s="389" t="s">
        <v>493</v>
      </c>
      <c r="L15" s="389"/>
      <c r="M15" s="389"/>
      <c r="N15" s="389"/>
      <c r="O15" s="389"/>
      <c r="P15" s="389"/>
      <c r="Q15" s="389"/>
      <c r="R15" s="389"/>
      <c r="S15" s="389"/>
      <c r="T15" s="389"/>
      <c r="U15" s="389"/>
      <c r="V15" s="389"/>
      <c r="W15" s="389"/>
      <c r="X15" s="389"/>
      <c r="Y15" s="389"/>
      <c r="Z15" s="389"/>
    </row>
    <row r="16" ht="14.25" customHeight="1">
      <c r="A16" s="389"/>
      <c r="B16" s="389"/>
      <c r="C16" s="389"/>
      <c r="D16" s="389" t="s">
        <v>1106</v>
      </c>
      <c r="E16" s="389"/>
      <c r="F16" s="389"/>
      <c r="G16" s="389" t="s">
        <v>587</v>
      </c>
      <c r="H16" s="389" t="s">
        <v>980</v>
      </c>
      <c r="I16" s="389"/>
      <c r="J16" s="389" t="s">
        <v>84</v>
      </c>
      <c r="K16" s="389" t="s">
        <v>495</v>
      </c>
      <c r="L16" s="389"/>
      <c r="M16" s="389"/>
      <c r="N16" s="389"/>
      <c r="O16" s="389"/>
      <c r="P16" s="389"/>
      <c r="Q16" s="389"/>
      <c r="R16" s="389"/>
      <c r="S16" s="389"/>
      <c r="T16" s="389"/>
      <c r="U16" s="389"/>
      <c r="V16" s="389"/>
      <c r="W16" s="389"/>
      <c r="X16" s="389"/>
      <c r="Y16" s="389"/>
      <c r="Z16" s="389"/>
    </row>
    <row r="17" ht="14.25" customHeight="1">
      <c r="A17" s="389"/>
      <c r="B17" s="389"/>
      <c r="C17" s="389"/>
      <c r="D17" s="389"/>
      <c r="E17" s="389"/>
      <c r="F17" s="389"/>
      <c r="G17" s="389" t="s">
        <v>589</v>
      </c>
      <c r="H17" s="389" t="s">
        <v>982</v>
      </c>
      <c r="I17" s="389"/>
      <c r="J17" s="389" t="s">
        <v>87</v>
      </c>
      <c r="K17" s="389" t="s">
        <v>497</v>
      </c>
      <c r="L17" s="389"/>
      <c r="M17" s="389"/>
      <c r="N17" s="389"/>
      <c r="O17" s="389"/>
      <c r="P17" s="389"/>
      <c r="Q17" s="389"/>
      <c r="R17" s="389"/>
      <c r="S17" s="389"/>
      <c r="T17" s="389"/>
      <c r="U17" s="389"/>
      <c r="V17" s="389"/>
      <c r="W17" s="389"/>
      <c r="X17" s="389"/>
      <c r="Y17" s="389"/>
      <c r="Z17" s="389"/>
    </row>
    <row r="18" ht="14.25" customHeight="1">
      <c r="A18" s="389"/>
      <c r="B18" s="389"/>
      <c r="C18" s="389"/>
      <c r="D18" s="389"/>
      <c r="E18" s="389"/>
      <c r="F18" s="389"/>
      <c r="G18" s="389" t="s">
        <v>591</v>
      </c>
      <c r="H18" s="389" t="s">
        <v>984</v>
      </c>
      <c r="I18" s="389"/>
      <c r="J18" s="389" t="s">
        <v>89</v>
      </c>
      <c r="K18" s="389" t="s">
        <v>499</v>
      </c>
      <c r="L18" s="389"/>
      <c r="M18" s="389"/>
      <c r="N18" s="389"/>
      <c r="O18" s="389"/>
      <c r="P18" s="389"/>
      <c r="Q18" s="389"/>
      <c r="R18" s="389"/>
      <c r="S18" s="389"/>
      <c r="T18" s="389"/>
      <c r="U18" s="389"/>
      <c r="V18" s="389"/>
      <c r="W18" s="389"/>
      <c r="X18" s="389"/>
      <c r="Y18" s="389"/>
      <c r="Z18" s="389"/>
    </row>
    <row r="19" ht="14.25" customHeight="1">
      <c r="A19" s="389"/>
      <c r="B19" s="389"/>
      <c r="C19" s="389" t="s">
        <v>1091</v>
      </c>
      <c r="D19" s="389" t="s">
        <v>13</v>
      </c>
      <c r="E19" s="389"/>
      <c r="F19" s="389"/>
      <c r="G19" s="389" t="s">
        <v>593</v>
      </c>
      <c r="H19" s="389" t="s">
        <v>986</v>
      </c>
      <c r="I19" s="389"/>
      <c r="J19" s="389" t="s">
        <v>91</v>
      </c>
      <c r="K19" s="389" t="s">
        <v>501</v>
      </c>
      <c r="L19" s="389"/>
      <c r="M19" s="389"/>
      <c r="N19" s="389"/>
      <c r="O19" s="389"/>
      <c r="P19" s="389"/>
      <c r="Q19" s="389"/>
      <c r="R19" s="389"/>
      <c r="S19" s="389"/>
      <c r="T19" s="389"/>
      <c r="U19" s="389"/>
      <c r="V19" s="389"/>
      <c r="W19" s="389"/>
      <c r="X19" s="389"/>
      <c r="Y19" s="389"/>
      <c r="Z19" s="389"/>
    </row>
    <row r="20" ht="14.25" customHeight="1">
      <c r="A20" s="389" t="s">
        <v>1107</v>
      </c>
      <c r="B20" s="391" t="s">
        <v>1108</v>
      </c>
      <c r="C20" s="389">
        <f>$C$30*0.9</f>
        <v>0.1665</v>
      </c>
      <c r="D20" s="392">
        <f>$D$50*0.7</f>
        <v>0.126</v>
      </c>
      <c r="E20" s="389"/>
      <c r="F20" s="389"/>
      <c r="G20" s="389" t="s">
        <v>595</v>
      </c>
      <c r="H20" s="389"/>
      <c r="I20" s="389"/>
      <c r="J20" s="389" t="s">
        <v>93</v>
      </c>
      <c r="K20" s="389" t="s">
        <v>503</v>
      </c>
      <c r="L20" s="389"/>
      <c r="M20" s="389"/>
      <c r="N20" s="389"/>
      <c r="O20" s="389"/>
      <c r="P20" s="389"/>
      <c r="Q20" s="389"/>
      <c r="R20" s="389"/>
      <c r="S20" s="389"/>
      <c r="T20" s="389"/>
      <c r="U20" s="389"/>
      <c r="V20" s="389"/>
      <c r="W20" s="389"/>
      <c r="X20" s="389"/>
      <c r="Y20" s="389"/>
      <c r="Z20" s="389"/>
    </row>
    <row r="21" ht="14.25" customHeight="1">
      <c r="A21" s="389"/>
      <c r="B21" s="390">
        <v>0.01</v>
      </c>
      <c r="C21" s="389">
        <f>$C$30*0.91</f>
        <v>0.16835</v>
      </c>
      <c r="D21" s="392">
        <f>$D$50*0.71</f>
        <v>0.1278</v>
      </c>
      <c r="E21" s="389"/>
      <c r="F21" s="389"/>
      <c r="G21" s="389" t="s">
        <v>597</v>
      </c>
      <c r="H21" s="389" t="s">
        <v>539</v>
      </c>
      <c r="I21" s="389"/>
      <c r="J21" s="389" t="s">
        <v>95</v>
      </c>
      <c r="K21" s="389" t="s">
        <v>505</v>
      </c>
      <c r="L21" s="389"/>
      <c r="M21" s="389"/>
      <c r="N21" s="389"/>
      <c r="O21" s="389"/>
      <c r="P21" s="389"/>
      <c r="Q21" s="389"/>
      <c r="R21" s="389"/>
      <c r="S21" s="389"/>
      <c r="T21" s="389"/>
      <c r="U21" s="389"/>
      <c r="V21" s="389"/>
      <c r="W21" s="389"/>
      <c r="X21" s="389"/>
      <c r="Y21" s="389"/>
      <c r="Z21" s="389"/>
    </row>
    <row r="22" ht="14.25" customHeight="1">
      <c r="A22" s="389"/>
      <c r="B22" s="390">
        <v>0.02</v>
      </c>
      <c r="C22" s="389">
        <f>$C$30*0.92</f>
        <v>0.1702</v>
      </c>
      <c r="D22" s="392">
        <f>$D$50*0.72</f>
        <v>0.1296</v>
      </c>
      <c r="E22" s="389"/>
      <c r="F22" s="389"/>
      <c r="G22" s="389" t="s">
        <v>599</v>
      </c>
      <c r="H22" s="389" t="s">
        <v>524</v>
      </c>
      <c r="I22" s="389"/>
      <c r="J22" s="389" t="s">
        <v>97</v>
      </c>
      <c r="K22" s="389" t="s">
        <v>507</v>
      </c>
      <c r="L22" s="389"/>
      <c r="M22" s="389"/>
      <c r="N22" s="389"/>
      <c r="O22" s="389"/>
      <c r="P22" s="389"/>
      <c r="Q22" s="389"/>
      <c r="R22" s="389"/>
      <c r="S22" s="389"/>
      <c r="T22" s="389"/>
      <c r="U22" s="389"/>
      <c r="V22" s="389"/>
      <c r="W22" s="389"/>
      <c r="X22" s="389"/>
      <c r="Y22" s="389"/>
      <c r="Z22" s="389"/>
    </row>
    <row r="23" ht="14.25" customHeight="1">
      <c r="A23" s="389"/>
      <c r="B23" s="390">
        <v>0.03</v>
      </c>
      <c r="C23" s="389">
        <f>$C$30*0.93</f>
        <v>0.17205</v>
      </c>
      <c r="D23" s="392">
        <f>$D$50*0.73</f>
        <v>0.1314</v>
      </c>
      <c r="E23" s="389"/>
      <c r="F23" s="389"/>
      <c r="G23" s="389" t="s">
        <v>601</v>
      </c>
      <c r="H23" s="389" t="s">
        <v>518</v>
      </c>
      <c r="I23" s="389"/>
      <c r="J23" s="389" t="s">
        <v>99</v>
      </c>
      <c r="K23" s="389" t="s">
        <v>509</v>
      </c>
      <c r="L23" s="389"/>
      <c r="M23" s="389"/>
      <c r="N23" s="389"/>
      <c r="O23" s="389"/>
      <c r="P23" s="389"/>
      <c r="Q23" s="389"/>
      <c r="R23" s="389"/>
      <c r="S23" s="389"/>
      <c r="T23" s="389"/>
      <c r="U23" s="389"/>
      <c r="V23" s="389"/>
      <c r="W23" s="389"/>
      <c r="X23" s="389"/>
      <c r="Y23" s="389"/>
      <c r="Z23" s="389"/>
    </row>
    <row r="24" ht="14.25" customHeight="1">
      <c r="A24" s="389"/>
      <c r="B24" s="390">
        <v>0.04</v>
      </c>
      <c r="C24" s="389">
        <f>$C$30*0.94</f>
        <v>0.1739</v>
      </c>
      <c r="D24" s="392">
        <f>$D$50*0.74</f>
        <v>0.1332</v>
      </c>
      <c r="E24" s="389"/>
      <c r="F24" s="389"/>
      <c r="G24" s="389"/>
      <c r="H24" s="389"/>
      <c r="I24" s="389"/>
      <c r="J24" s="389" t="s">
        <v>102</v>
      </c>
      <c r="K24" s="389" t="s">
        <v>511</v>
      </c>
      <c r="L24" s="389"/>
      <c r="M24" s="389"/>
      <c r="N24" s="389"/>
      <c r="O24" s="389"/>
      <c r="P24" s="389"/>
      <c r="Q24" s="389"/>
      <c r="R24" s="389"/>
      <c r="S24" s="389"/>
      <c r="T24" s="389"/>
      <c r="U24" s="389"/>
      <c r="V24" s="389"/>
      <c r="W24" s="389"/>
      <c r="X24" s="389"/>
      <c r="Y24" s="389"/>
      <c r="Z24" s="389"/>
    </row>
    <row r="25" ht="14.25" customHeight="1">
      <c r="A25" s="389"/>
      <c r="B25" s="390">
        <v>0.05</v>
      </c>
      <c r="C25" s="389">
        <f>$C$30*0.95</f>
        <v>0.17575</v>
      </c>
      <c r="D25" s="392">
        <f>$D$50*0.75</f>
        <v>0.135</v>
      </c>
      <c r="E25" s="389"/>
      <c r="F25" s="389"/>
      <c r="G25" s="389" t="s">
        <v>87</v>
      </c>
      <c r="H25" s="389" t="s">
        <v>495</v>
      </c>
      <c r="I25" s="389"/>
      <c r="J25" s="389" t="s">
        <v>104</v>
      </c>
      <c r="K25" s="389" t="s">
        <v>513</v>
      </c>
      <c r="L25" s="389"/>
      <c r="M25" s="389"/>
      <c r="N25" s="389"/>
      <c r="O25" s="389"/>
      <c r="P25" s="389"/>
      <c r="Q25" s="389"/>
      <c r="R25" s="389"/>
      <c r="S25" s="389"/>
      <c r="T25" s="389"/>
      <c r="U25" s="389"/>
      <c r="V25" s="389"/>
      <c r="W25" s="389"/>
      <c r="X25" s="389"/>
      <c r="Y25" s="389"/>
      <c r="Z25" s="389"/>
    </row>
    <row r="26" ht="14.25" customHeight="1">
      <c r="A26" s="389"/>
      <c r="B26" s="390">
        <v>0.06</v>
      </c>
      <c r="C26" s="389">
        <f>$C$30*0.96</f>
        <v>0.1776</v>
      </c>
      <c r="D26" s="392">
        <f>$D$50*0.76</f>
        <v>0.1368</v>
      </c>
      <c r="E26" s="389"/>
      <c r="F26" s="389"/>
      <c r="G26" s="389" t="s">
        <v>89</v>
      </c>
      <c r="H26" s="389" t="s">
        <v>497</v>
      </c>
      <c r="I26" s="389"/>
      <c r="J26" s="389" t="s">
        <v>106</v>
      </c>
      <c r="K26" s="389" t="s">
        <v>515</v>
      </c>
      <c r="L26" s="389"/>
      <c r="M26" s="389"/>
      <c r="N26" s="389"/>
      <c r="O26" s="389"/>
      <c r="P26" s="389"/>
      <c r="Q26" s="389"/>
      <c r="R26" s="389"/>
      <c r="S26" s="389"/>
      <c r="T26" s="389"/>
      <c r="U26" s="389"/>
      <c r="V26" s="389"/>
      <c r="W26" s="389"/>
      <c r="X26" s="389"/>
      <c r="Y26" s="389"/>
      <c r="Z26" s="389"/>
    </row>
    <row r="27" ht="14.25" customHeight="1">
      <c r="A27" s="389"/>
      <c r="B27" s="390">
        <v>0.07</v>
      </c>
      <c r="C27" s="389">
        <f>$C$30*0.97</f>
        <v>0.17945</v>
      </c>
      <c r="D27" s="392">
        <f>$D$50*0.77</f>
        <v>0.1386</v>
      </c>
      <c r="E27" s="389"/>
      <c r="F27" s="389"/>
      <c r="G27" s="389" t="s">
        <v>91</v>
      </c>
      <c r="H27" s="389" t="s">
        <v>499</v>
      </c>
      <c r="I27" s="389"/>
      <c r="J27" s="389" t="s">
        <v>109</v>
      </c>
      <c r="K27" s="389" t="s">
        <v>518</v>
      </c>
      <c r="L27" s="389"/>
      <c r="M27" s="389"/>
      <c r="N27" s="389"/>
      <c r="O27" s="389"/>
      <c r="P27" s="389"/>
      <c r="Q27" s="389"/>
      <c r="R27" s="389"/>
      <c r="S27" s="389"/>
      <c r="T27" s="389"/>
      <c r="U27" s="389"/>
      <c r="V27" s="389"/>
      <c r="W27" s="389"/>
      <c r="X27" s="389"/>
      <c r="Y27" s="389"/>
      <c r="Z27" s="389"/>
    </row>
    <row r="28" ht="14.25" customHeight="1">
      <c r="A28" s="389"/>
      <c r="B28" s="390">
        <v>0.08</v>
      </c>
      <c r="C28" s="389">
        <f>$C$30*0.98</f>
        <v>0.1813</v>
      </c>
      <c r="D28" s="392">
        <f>$D$50*0.78</f>
        <v>0.1404</v>
      </c>
      <c r="E28" s="389"/>
      <c r="F28" s="389"/>
      <c r="G28" s="389" t="s">
        <v>93</v>
      </c>
      <c r="H28" s="389" t="s">
        <v>503</v>
      </c>
      <c r="I28" s="389"/>
      <c r="J28" s="389" t="s">
        <v>111</v>
      </c>
      <c r="K28" s="389" t="s">
        <v>520</v>
      </c>
      <c r="L28" s="389"/>
      <c r="M28" s="389"/>
      <c r="N28" s="389"/>
      <c r="O28" s="389"/>
      <c r="P28" s="389"/>
      <c r="Q28" s="389"/>
      <c r="R28" s="389"/>
      <c r="S28" s="389"/>
      <c r="T28" s="389"/>
      <c r="U28" s="389"/>
      <c r="V28" s="389"/>
      <c r="W28" s="389"/>
      <c r="X28" s="389"/>
      <c r="Y28" s="389"/>
      <c r="Z28" s="389"/>
    </row>
    <row r="29" ht="14.25" customHeight="1">
      <c r="A29" s="389"/>
      <c r="B29" s="390">
        <v>0.09</v>
      </c>
      <c r="C29" s="389">
        <f>$C$30*0.99</f>
        <v>0.18315</v>
      </c>
      <c r="D29" s="392">
        <f>$D$50*0.79</f>
        <v>0.1422</v>
      </c>
      <c r="E29" s="389"/>
      <c r="F29" s="389"/>
      <c r="G29" s="389" t="s">
        <v>95</v>
      </c>
      <c r="H29" s="389" t="s">
        <v>505</v>
      </c>
      <c r="I29" s="389"/>
      <c r="J29" s="389" t="s">
        <v>113</v>
      </c>
      <c r="K29" s="389" t="s">
        <v>522</v>
      </c>
      <c r="L29" s="389"/>
      <c r="M29" s="389"/>
      <c r="N29" s="389"/>
      <c r="O29" s="389"/>
      <c r="P29" s="389"/>
      <c r="Q29" s="389"/>
      <c r="R29" s="389"/>
      <c r="S29" s="389"/>
      <c r="T29" s="389"/>
      <c r="U29" s="389"/>
      <c r="V29" s="389"/>
      <c r="W29" s="389"/>
      <c r="X29" s="389"/>
      <c r="Y29" s="389"/>
      <c r="Z29" s="389"/>
    </row>
    <row r="30" ht="14.25" customHeight="1">
      <c r="A30" s="389"/>
      <c r="B30" s="390">
        <v>0.1</v>
      </c>
      <c r="C30" s="393">
        <v>0.185</v>
      </c>
      <c r="D30" s="392">
        <f>$D$50*0.8</f>
        <v>0.144</v>
      </c>
      <c r="E30" s="389"/>
      <c r="F30" s="389"/>
      <c r="G30" s="389" t="s">
        <v>609</v>
      </c>
      <c r="H30" s="389" t="s">
        <v>507</v>
      </c>
      <c r="I30" s="389"/>
      <c r="J30" s="389" t="s">
        <v>115</v>
      </c>
      <c r="K30" s="389" t="s">
        <v>524</v>
      </c>
      <c r="L30" s="389"/>
      <c r="M30" s="389"/>
      <c r="N30" s="389"/>
      <c r="O30" s="389"/>
      <c r="P30" s="389"/>
      <c r="Q30" s="389"/>
      <c r="R30" s="389"/>
      <c r="S30" s="389"/>
      <c r="T30" s="389"/>
      <c r="U30" s="389"/>
      <c r="V30" s="389"/>
      <c r="W30" s="389"/>
      <c r="X30" s="389"/>
      <c r="Y30" s="389"/>
      <c r="Z30" s="389"/>
    </row>
    <row r="31" ht="14.25" customHeight="1">
      <c r="A31" s="394"/>
      <c r="B31" s="390">
        <v>0.11</v>
      </c>
      <c r="C31" s="394">
        <f>$C$30*1.01</f>
        <v>0.18685</v>
      </c>
      <c r="D31" s="392">
        <f>$D$50*0.81</f>
        <v>0.1458</v>
      </c>
      <c r="E31" s="389"/>
      <c r="F31" s="389"/>
      <c r="G31" s="389" t="s">
        <v>97</v>
      </c>
      <c r="H31" s="389" t="s">
        <v>513</v>
      </c>
      <c r="I31" s="389"/>
      <c r="J31" s="389" t="s">
        <v>118</v>
      </c>
      <c r="K31" s="389" t="s">
        <v>526</v>
      </c>
      <c r="L31" s="389"/>
      <c r="M31" s="389"/>
      <c r="N31" s="389"/>
      <c r="O31" s="389"/>
      <c r="P31" s="389"/>
      <c r="Q31" s="389"/>
      <c r="R31" s="389"/>
      <c r="S31" s="389"/>
      <c r="T31" s="389"/>
      <c r="U31" s="389"/>
      <c r="V31" s="389"/>
      <c r="W31" s="389"/>
      <c r="X31" s="389"/>
      <c r="Y31" s="389"/>
      <c r="Z31" s="389"/>
    </row>
    <row r="32" ht="14.25" customHeight="1">
      <c r="A32" s="389"/>
      <c r="B32" s="390">
        <v>0.12</v>
      </c>
      <c r="C32" s="394">
        <f>$C$30*1.02</f>
        <v>0.1887</v>
      </c>
      <c r="D32" s="392">
        <f>$D$50*0.82</f>
        <v>0.1476</v>
      </c>
      <c r="E32" s="389"/>
      <c r="F32" s="389"/>
      <c r="G32" s="389" t="s">
        <v>99</v>
      </c>
      <c r="H32" s="389" t="s">
        <v>515</v>
      </c>
      <c r="I32" s="389"/>
      <c r="J32" s="389" t="s">
        <v>121</v>
      </c>
      <c r="K32" s="389" t="s">
        <v>528</v>
      </c>
      <c r="L32" s="389"/>
      <c r="M32" s="389"/>
      <c r="N32" s="389"/>
      <c r="O32" s="389"/>
      <c r="P32" s="389"/>
      <c r="Q32" s="389"/>
      <c r="R32" s="389"/>
      <c r="S32" s="389"/>
      <c r="T32" s="389"/>
      <c r="U32" s="389"/>
      <c r="V32" s="389"/>
      <c r="W32" s="389"/>
      <c r="X32" s="389"/>
      <c r="Y32" s="389"/>
      <c r="Z32" s="389"/>
    </row>
    <row r="33" ht="14.25" customHeight="1">
      <c r="A33" s="389"/>
      <c r="B33" s="390">
        <v>0.13</v>
      </c>
      <c r="C33" s="394">
        <f>$C$30*1.03</f>
        <v>0.19055</v>
      </c>
      <c r="D33" s="392">
        <f>$D$50*0.83</f>
        <v>0.1494</v>
      </c>
      <c r="E33" s="389"/>
      <c r="F33" s="389"/>
      <c r="G33" s="389"/>
      <c r="H33" s="389"/>
      <c r="I33" s="389"/>
      <c r="J33" s="389" t="s">
        <v>124</v>
      </c>
      <c r="K33" s="389" t="s">
        <v>530</v>
      </c>
      <c r="L33" s="389"/>
      <c r="M33" s="389"/>
      <c r="N33" s="389"/>
      <c r="O33" s="389"/>
      <c r="P33" s="389"/>
      <c r="Q33" s="389"/>
      <c r="R33" s="389"/>
      <c r="S33" s="389"/>
      <c r="T33" s="389"/>
      <c r="U33" s="389"/>
      <c r="V33" s="389"/>
      <c r="W33" s="389"/>
      <c r="X33" s="389"/>
      <c r="Y33" s="389"/>
      <c r="Z33" s="389"/>
    </row>
    <row r="34" ht="14.25" customHeight="1">
      <c r="A34" s="389"/>
      <c r="B34" s="390">
        <v>0.14</v>
      </c>
      <c r="C34" s="394">
        <f>$C$30*1.04</f>
        <v>0.1924</v>
      </c>
      <c r="D34" s="392">
        <f>$D$50*0.84</f>
        <v>0.1512</v>
      </c>
      <c r="E34" s="389"/>
      <c r="F34" s="389"/>
      <c r="G34" s="389" t="s">
        <v>102</v>
      </c>
      <c r="H34" s="389" t="s">
        <v>1000</v>
      </c>
      <c r="I34" s="389"/>
      <c r="J34" s="389" t="s">
        <v>126</v>
      </c>
      <c r="K34" s="389" t="s">
        <v>531</v>
      </c>
      <c r="L34" s="389"/>
      <c r="M34" s="389"/>
      <c r="N34" s="389"/>
      <c r="O34" s="389"/>
      <c r="P34" s="389"/>
      <c r="Q34" s="389"/>
      <c r="R34" s="389"/>
      <c r="S34" s="389"/>
      <c r="T34" s="389"/>
      <c r="U34" s="389"/>
      <c r="V34" s="389"/>
      <c r="W34" s="389"/>
      <c r="X34" s="389"/>
      <c r="Y34" s="389"/>
      <c r="Z34" s="389"/>
    </row>
    <row r="35" ht="14.25" customHeight="1">
      <c r="A35" s="389"/>
      <c r="B35" s="390">
        <v>0.15</v>
      </c>
      <c r="C35" s="394">
        <f>$C$30*1.05</f>
        <v>0.19425</v>
      </c>
      <c r="D35" s="392">
        <f>$D$50*0.85</f>
        <v>0.153</v>
      </c>
      <c r="E35" s="389"/>
      <c r="F35" s="389"/>
      <c r="G35" s="389" t="s">
        <v>615</v>
      </c>
      <c r="H35" s="389"/>
      <c r="I35" s="389"/>
      <c r="J35" s="389" t="s">
        <v>129</v>
      </c>
      <c r="K35" s="389" t="s">
        <v>534</v>
      </c>
      <c r="L35" s="389"/>
      <c r="M35" s="389"/>
      <c r="N35" s="389"/>
      <c r="O35" s="389"/>
      <c r="P35" s="389"/>
      <c r="Q35" s="389"/>
      <c r="R35" s="389"/>
      <c r="S35" s="389"/>
      <c r="T35" s="389"/>
      <c r="U35" s="389"/>
      <c r="V35" s="389"/>
      <c r="W35" s="389"/>
      <c r="X35" s="389"/>
      <c r="Y35" s="389"/>
      <c r="Z35" s="389"/>
    </row>
    <row r="36" ht="14.25" customHeight="1">
      <c r="A36" s="389"/>
      <c r="B36" s="390">
        <v>0.16</v>
      </c>
      <c r="C36" s="394">
        <f>$C$30*1.06</f>
        <v>0.1961</v>
      </c>
      <c r="D36" s="392">
        <f>$D$50*0.86</f>
        <v>0.1548</v>
      </c>
      <c r="E36" s="389"/>
      <c r="F36" s="389"/>
      <c r="G36" s="389" t="s">
        <v>104</v>
      </c>
      <c r="H36" s="389" t="s">
        <v>1003</v>
      </c>
      <c r="I36" s="389"/>
      <c r="J36" s="389" t="s">
        <v>131</v>
      </c>
      <c r="K36" s="389" t="s">
        <v>535</v>
      </c>
      <c r="L36" s="389"/>
      <c r="M36" s="389"/>
      <c r="N36" s="389"/>
      <c r="O36" s="389"/>
      <c r="P36" s="389"/>
      <c r="Q36" s="389"/>
      <c r="R36" s="389"/>
      <c r="S36" s="389"/>
      <c r="T36" s="389"/>
      <c r="U36" s="389"/>
      <c r="V36" s="389"/>
      <c r="W36" s="389"/>
      <c r="X36" s="389"/>
      <c r="Y36" s="389"/>
      <c r="Z36" s="389"/>
    </row>
    <row r="37" ht="14.25" customHeight="1">
      <c r="A37" s="389"/>
      <c r="B37" s="390">
        <v>0.17</v>
      </c>
      <c r="C37" s="394">
        <f>$C$30*1.07</f>
        <v>0.19795</v>
      </c>
      <c r="D37" s="392">
        <f>$D$50*0.87</f>
        <v>0.1566</v>
      </c>
      <c r="E37" s="389"/>
      <c r="F37" s="389"/>
      <c r="G37" s="389" t="s">
        <v>106</v>
      </c>
      <c r="H37" s="389" t="s">
        <v>1005</v>
      </c>
      <c r="I37" s="389"/>
      <c r="J37" s="389" t="s">
        <v>1109</v>
      </c>
      <c r="K37" s="389" t="s">
        <v>537</v>
      </c>
      <c r="L37" s="389"/>
      <c r="M37" s="389"/>
      <c r="N37" s="389"/>
      <c r="O37" s="389"/>
      <c r="P37" s="389"/>
      <c r="Q37" s="389"/>
      <c r="R37" s="389"/>
      <c r="S37" s="389"/>
      <c r="T37" s="389"/>
      <c r="U37" s="389"/>
      <c r="V37" s="389"/>
      <c r="W37" s="389"/>
      <c r="X37" s="389"/>
      <c r="Y37" s="389"/>
      <c r="Z37" s="389"/>
    </row>
    <row r="38" ht="14.25" customHeight="1">
      <c r="A38" s="389"/>
      <c r="B38" s="390">
        <v>0.18</v>
      </c>
      <c r="C38" s="394">
        <f>$C$30*1.08</f>
        <v>0.1998</v>
      </c>
      <c r="D38" s="392">
        <f>$D$50*0.88</f>
        <v>0.1584</v>
      </c>
      <c r="E38" s="389"/>
      <c r="F38" s="389"/>
      <c r="G38" s="389"/>
      <c r="H38" s="389" t="s">
        <v>1007</v>
      </c>
      <c r="I38" s="389"/>
      <c r="J38" s="389" t="s">
        <v>134</v>
      </c>
      <c r="K38" s="389" t="s">
        <v>539</v>
      </c>
      <c r="L38" s="389"/>
      <c r="M38" s="389"/>
      <c r="N38" s="389"/>
      <c r="O38" s="389"/>
      <c r="P38" s="389"/>
      <c r="Q38" s="389"/>
      <c r="R38" s="389"/>
      <c r="S38" s="389"/>
      <c r="T38" s="389"/>
      <c r="U38" s="389"/>
      <c r="V38" s="389"/>
      <c r="W38" s="389"/>
      <c r="X38" s="389"/>
      <c r="Y38" s="389"/>
      <c r="Z38" s="389"/>
    </row>
    <row r="39" ht="14.25" customHeight="1">
      <c r="A39" s="389"/>
      <c r="B39" s="390">
        <v>0.19</v>
      </c>
      <c r="C39" s="394">
        <f>$C$30*1.09</f>
        <v>0.20165</v>
      </c>
      <c r="D39" s="392">
        <f>$D$50*0.89</f>
        <v>0.1602</v>
      </c>
      <c r="E39" s="389"/>
      <c r="F39" s="389"/>
      <c r="G39" s="389" t="s">
        <v>620</v>
      </c>
      <c r="H39" s="389" t="s">
        <v>1009</v>
      </c>
      <c r="I39" s="389"/>
      <c r="J39" s="389" t="s">
        <v>136</v>
      </c>
      <c r="K39" s="389" t="s">
        <v>542</v>
      </c>
      <c r="L39" s="389"/>
      <c r="M39" s="389"/>
      <c r="N39" s="389"/>
      <c r="O39" s="389"/>
      <c r="P39" s="389"/>
      <c r="Q39" s="389"/>
      <c r="R39" s="389"/>
      <c r="S39" s="389"/>
      <c r="T39" s="389"/>
      <c r="U39" s="389"/>
      <c r="V39" s="389"/>
      <c r="W39" s="389"/>
      <c r="X39" s="389"/>
      <c r="Y39" s="389"/>
      <c r="Z39" s="389"/>
    </row>
    <row r="40" ht="14.25" customHeight="1">
      <c r="A40" s="389"/>
      <c r="B40" s="390">
        <v>0.2</v>
      </c>
      <c r="C40" s="394">
        <f>$C$30*1.1</f>
        <v>0.2035</v>
      </c>
      <c r="D40" s="392">
        <f>$D$50*0.9</f>
        <v>0.162</v>
      </c>
      <c r="E40" s="389"/>
      <c r="F40" s="389"/>
      <c r="G40" s="389" t="s">
        <v>622</v>
      </c>
      <c r="H40" s="389" t="s">
        <v>1011</v>
      </c>
      <c r="I40" s="389"/>
      <c r="J40" s="389" t="s">
        <v>139</v>
      </c>
      <c r="K40" s="389" t="s">
        <v>544</v>
      </c>
      <c r="L40" s="389"/>
      <c r="M40" s="389"/>
      <c r="N40" s="389"/>
      <c r="O40" s="389"/>
      <c r="P40" s="389"/>
      <c r="Q40" s="389"/>
      <c r="R40" s="389"/>
      <c r="S40" s="389"/>
      <c r="T40" s="389"/>
      <c r="U40" s="389"/>
      <c r="V40" s="389"/>
      <c r="W40" s="389"/>
      <c r="X40" s="389"/>
      <c r="Y40" s="389"/>
      <c r="Z40" s="389"/>
    </row>
    <row r="41" ht="14.25" customHeight="1">
      <c r="A41" s="389"/>
      <c r="B41" s="390">
        <v>0.21</v>
      </c>
      <c r="C41" s="394">
        <f>$C$30*1.11</f>
        <v>0.20535</v>
      </c>
      <c r="D41" s="392">
        <f>$D$50*0.91</f>
        <v>0.1638</v>
      </c>
      <c r="E41" s="389"/>
      <c r="F41" s="389"/>
      <c r="G41" s="389" t="s">
        <v>624</v>
      </c>
      <c r="H41" s="389" t="s">
        <v>1013</v>
      </c>
      <c r="I41" s="389"/>
      <c r="J41" s="389" t="s">
        <v>141</v>
      </c>
      <c r="K41" s="389" t="s">
        <v>546</v>
      </c>
      <c r="L41" s="389"/>
      <c r="M41" s="389"/>
      <c r="N41" s="389"/>
      <c r="O41" s="389"/>
      <c r="P41" s="389"/>
      <c r="Q41" s="389"/>
      <c r="R41" s="389"/>
      <c r="S41" s="389"/>
      <c r="T41" s="389"/>
      <c r="U41" s="389"/>
      <c r="V41" s="389"/>
      <c r="W41" s="389"/>
      <c r="X41" s="389"/>
      <c r="Y41" s="389"/>
      <c r="Z41" s="389"/>
    </row>
    <row r="42" ht="14.25" customHeight="1">
      <c r="A42" s="389"/>
      <c r="B42" s="390">
        <v>0.22</v>
      </c>
      <c r="C42" s="394">
        <f>$C$30*1.12</f>
        <v>0.2072</v>
      </c>
      <c r="D42" s="392">
        <f>$D$50*0.92</f>
        <v>0.1656</v>
      </c>
      <c r="E42" s="389"/>
      <c r="F42" s="389"/>
      <c r="G42" s="389"/>
      <c r="H42" s="389" t="s">
        <v>1015</v>
      </c>
      <c r="I42" s="389"/>
      <c r="J42" s="389" t="s">
        <v>143</v>
      </c>
      <c r="K42" s="389" t="s">
        <v>548</v>
      </c>
      <c r="L42" s="389"/>
      <c r="M42" s="389"/>
      <c r="N42" s="389"/>
      <c r="O42" s="389"/>
      <c r="P42" s="389"/>
      <c r="Q42" s="389"/>
      <c r="R42" s="389"/>
      <c r="S42" s="389"/>
      <c r="T42" s="389"/>
      <c r="U42" s="389"/>
      <c r="V42" s="389"/>
      <c r="W42" s="389"/>
      <c r="X42" s="389"/>
      <c r="Y42" s="389"/>
      <c r="Z42" s="389"/>
    </row>
    <row r="43" ht="14.25" customHeight="1">
      <c r="A43" s="389"/>
      <c r="B43" s="390">
        <v>0.23</v>
      </c>
      <c r="C43" s="394">
        <f>$C$30*1.13</f>
        <v>0.20905</v>
      </c>
      <c r="D43" s="392">
        <f>$D$50*0.93</f>
        <v>0.1674</v>
      </c>
      <c r="E43" s="389"/>
      <c r="F43" s="389"/>
      <c r="G43" s="389" t="s">
        <v>109</v>
      </c>
      <c r="H43" s="389" t="s">
        <v>1017</v>
      </c>
      <c r="I43" s="389"/>
      <c r="J43" s="389" t="s">
        <v>145</v>
      </c>
      <c r="K43" s="389" t="s">
        <v>550</v>
      </c>
      <c r="L43" s="389"/>
      <c r="M43" s="389"/>
      <c r="N43" s="389"/>
      <c r="O43" s="389"/>
      <c r="P43" s="389"/>
      <c r="Q43" s="389"/>
      <c r="R43" s="389"/>
      <c r="S43" s="389"/>
      <c r="T43" s="389"/>
      <c r="U43" s="389"/>
      <c r="V43" s="389"/>
      <c r="W43" s="389"/>
      <c r="X43" s="389"/>
      <c r="Y43" s="389"/>
      <c r="Z43" s="389"/>
    </row>
    <row r="44" ht="14.25" customHeight="1">
      <c r="A44" s="389"/>
      <c r="B44" s="390">
        <v>0.24</v>
      </c>
      <c r="C44" s="394">
        <f>$C$30*1.14</f>
        <v>0.2109</v>
      </c>
      <c r="D44" s="392">
        <f>$D$50*0.94</f>
        <v>0.1692</v>
      </c>
      <c r="E44" s="389"/>
      <c r="F44" s="389"/>
      <c r="G44" s="389" t="s">
        <v>111</v>
      </c>
      <c r="H44" s="395" t="s">
        <v>1019</v>
      </c>
      <c r="I44" s="389"/>
      <c r="J44" s="389" t="s">
        <v>147</v>
      </c>
      <c r="K44" s="389" t="s">
        <v>553</v>
      </c>
      <c r="L44" s="389"/>
      <c r="M44" s="389"/>
      <c r="N44" s="389"/>
      <c r="O44" s="389"/>
      <c r="P44" s="389"/>
      <c r="Q44" s="389"/>
      <c r="R44" s="389"/>
      <c r="S44" s="389"/>
      <c r="T44" s="389"/>
      <c r="U44" s="389"/>
      <c r="V44" s="389"/>
      <c r="W44" s="389"/>
      <c r="X44" s="389"/>
      <c r="Y44" s="389"/>
      <c r="Z44" s="389"/>
    </row>
    <row r="45" ht="14.25" customHeight="1">
      <c r="A45" s="389"/>
      <c r="B45" s="390">
        <v>0.25</v>
      </c>
      <c r="C45" s="394">
        <f>$C$30*1.15</f>
        <v>0.21275</v>
      </c>
      <c r="D45" s="392">
        <f>$D$50*0.95</f>
        <v>0.171</v>
      </c>
      <c r="E45" s="389"/>
      <c r="F45" s="389"/>
      <c r="G45" s="389" t="s">
        <v>113</v>
      </c>
      <c r="H45" s="389" t="s">
        <v>1021</v>
      </c>
      <c r="I45" s="389"/>
      <c r="J45" s="389" t="s">
        <v>149</v>
      </c>
      <c r="K45" s="389" t="s">
        <v>555</v>
      </c>
      <c r="L45" s="389"/>
      <c r="M45" s="389"/>
      <c r="N45" s="389"/>
      <c r="O45" s="389"/>
      <c r="P45" s="389"/>
      <c r="Q45" s="389"/>
      <c r="R45" s="389"/>
      <c r="S45" s="389"/>
      <c r="T45" s="389"/>
      <c r="U45" s="389"/>
      <c r="V45" s="389"/>
      <c r="W45" s="389"/>
      <c r="X45" s="389"/>
      <c r="Y45" s="389"/>
      <c r="Z45" s="389"/>
    </row>
    <row r="46" ht="14.25" customHeight="1">
      <c r="A46" s="389"/>
      <c r="B46" s="390">
        <v>0.26</v>
      </c>
      <c r="C46" s="394">
        <f>$C$30*1.16</f>
        <v>0.2146</v>
      </c>
      <c r="D46" s="392">
        <f>$D$50*0.96</f>
        <v>0.1728</v>
      </c>
      <c r="E46" s="389"/>
      <c r="F46" s="389"/>
      <c r="G46" s="389" t="s">
        <v>629</v>
      </c>
      <c r="H46" s="389"/>
      <c r="I46" s="389"/>
      <c r="J46" s="389" t="s">
        <v>151</v>
      </c>
      <c r="K46" s="389" t="s">
        <v>557</v>
      </c>
      <c r="L46" s="389"/>
      <c r="M46" s="389"/>
      <c r="N46" s="389"/>
      <c r="O46" s="389"/>
      <c r="P46" s="389"/>
      <c r="Q46" s="389"/>
      <c r="R46" s="389"/>
      <c r="S46" s="389"/>
      <c r="T46" s="389"/>
      <c r="U46" s="389"/>
      <c r="V46" s="389"/>
      <c r="W46" s="389"/>
      <c r="X46" s="389"/>
      <c r="Y46" s="389"/>
      <c r="Z46" s="389"/>
    </row>
    <row r="47" ht="14.25" customHeight="1">
      <c r="A47" s="389"/>
      <c r="B47" s="390">
        <v>0.27</v>
      </c>
      <c r="C47" s="394">
        <f>$C$30*1.17</f>
        <v>0.21645</v>
      </c>
      <c r="D47" s="392">
        <f>$D$50*0.97</f>
        <v>0.1746</v>
      </c>
      <c r="E47" s="389"/>
      <c r="F47" s="389"/>
      <c r="G47" s="389" t="s">
        <v>115</v>
      </c>
      <c r="H47" s="389" t="s">
        <v>1022</v>
      </c>
      <c r="I47" s="389"/>
      <c r="J47" s="389" t="s">
        <v>153</v>
      </c>
      <c r="K47" s="389" t="s">
        <v>559</v>
      </c>
      <c r="L47" s="389"/>
      <c r="M47" s="389"/>
      <c r="N47" s="389"/>
      <c r="O47" s="389"/>
      <c r="P47" s="389"/>
      <c r="Q47" s="389"/>
      <c r="R47" s="389"/>
      <c r="S47" s="389"/>
      <c r="T47" s="389"/>
      <c r="U47" s="389"/>
      <c r="V47" s="389"/>
      <c r="W47" s="389"/>
      <c r="X47" s="389"/>
      <c r="Y47" s="389"/>
      <c r="Z47" s="389"/>
    </row>
    <row r="48" ht="14.25" customHeight="1">
      <c r="A48" s="389"/>
      <c r="B48" s="390">
        <v>0.28</v>
      </c>
      <c r="C48" s="394">
        <f>$C$30*1.18</f>
        <v>0.2183</v>
      </c>
      <c r="D48" s="392">
        <f>$D$50*0.98</f>
        <v>0.1764</v>
      </c>
      <c r="E48" s="389"/>
      <c r="F48" s="389"/>
      <c r="G48" s="389"/>
      <c r="H48" s="389"/>
      <c r="I48" s="389"/>
      <c r="J48" s="389" t="s">
        <v>155</v>
      </c>
      <c r="K48" s="389" t="s">
        <v>562</v>
      </c>
      <c r="L48" s="389"/>
      <c r="M48" s="389"/>
      <c r="N48" s="389"/>
      <c r="O48" s="389"/>
      <c r="P48" s="389"/>
      <c r="Q48" s="389"/>
      <c r="R48" s="389"/>
      <c r="S48" s="389"/>
      <c r="T48" s="389"/>
      <c r="U48" s="389"/>
      <c r="V48" s="389"/>
      <c r="W48" s="389"/>
      <c r="X48" s="389"/>
      <c r="Y48" s="389"/>
      <c r="Z48" s="389"/>
    </row>
    <row r="49" ht="14.25" customHeight="1">
      <c r="A49" s="389"/>
      <c r="B49" s="390">
        <v>0.29</v>
      </c>
      <c r="C49" s="394">
        <f>$C$30*1.19</f>
        <v>0.22015</v>
      </c>
      <c r="D49" s="392">
        <f>$D$50*0.99</f>
        <v>0.1782</v>
      </c>
      <c r="E49" s="389"/>
      <c r="F49" s="389"/>
      <c r="G49" s="389" t="s">
        <v>633</v>
      </c>
      <c r="H49" s="389" t="s">
        <v>1023</v>
      </c>
      <c r="I49" s="389"/>
      <c r="J49" s="389" t="s">
        <v>158</v>
      </c>
      <c r="K49" s="389" t="s">
        <v>564</v>
      </c>
      <c r="L49" s="389"/>
      <c r="M49" s="389"/>
      <c r="N49" s="389"/>
      <c r="O49" s="389"/>
      <c r="P49" s="389"/>
      <c r="Q49" s="389"/>
      <c r="R49" s="389"/>
      <c r="S49" s="389"/>
      <c r="T49" s="389"/>
      <c r="U49" s="389"/>
      <c r="V49" s="389"/>
      <c r="W49" s="389"/>
      <c r="X49" s="389"/>
      <c r="Y49" s="389"/>
      <c r="Z49" s="389"/>
    </row>
    <row r="50" ht="14.25" customHeight="1">
      <c r="A50" s="389"/>
      <c r="B50" s="390">
        <v>0.3</v>
      </c>
      <c r="C50" s="394">
        <f>$C$30*1.2</f>
        <v>0.222</v>
      </c>
      <c r="D50" s="396">
        <v>0.18</v>
      </c>
      <c r="E50" s="389"/>
      <c r="F50" s="389"/>
      <c r="G50" s="389" t="s">
        <v>635</v>
      </c>
      <c r="H50" s="389" t="s">
        <v>1024</v>
      </c>
      <c r="I50" s="389"/>
      <c r="J50" s="389" t="s">
        <v>159</v>
      </c>
      <c r="K50" s="389" t="s">
        <v>566</v>
      </c>
      <c r="L50" s="389"/>
      <c r="M50" s="389"/>
      <c r="N50" s="389"/>
      <c r="O50" s="389"/>
      <c r="P50" s="389"/>
      <c r="Q50" s="389"/>
      <c r="R50" s="389"/>
      <c r="S50" s="389"/>
      <c r="T50" s="389"/>
      <c r="U50" s="389"/>
      <c r="V50" s="389"/>
      <c r="W50" s="389"/>
      <c r="X50" s="389"/>
      <c r="Y50" s="389"/>
      <c r="Z50" s="389"/>
    </row>
    <row r="51" ht="14.25" customHeight="1">
      <c r="A51" s="389"/>
      <c r="B51" s="390">
        <v>0.31</v>
      </c>
      <c r="C51" s="394">
        <f>$C$30*1.21</f>
        <v>0.22385</v>
      </c>
      <c r="D51" s="392">
        <f>$D$50*1.01</f>
        <v>0.1818</v>
      </c>
      <c r="E51" s="389"/>
      <c r="F51" s="389"/>
      <c r="G51" s="389" t="s">
        <v>637</v>
      </c>
      <c r="H51" s="389" t="s">
        <v>1025</v>
      </c>
      <c r="I51" s="389"/>
      <c r="J51" s="389" t="s">
        <v>160</v>
      </c>
      <c r="K51" s="389"/>
      <c r="L51" s="389"/>
      <c r="M51" s="389"/>
      <c r="N51" s="389"/>
      <c r="O51" s="389"/>
      <c r="P51" s="389"/>
      <c r="Q51" s="389"/>
      <c r="R51" s="389"/>
      <c r="S51" s="389"/>
      <c r="T51" s="389"/>
      <c r="U51" s="389"/>
      <c r="V51" s="389"/>
      <c r="W51" s="389"/>
      <c r="X51" s="389"/>
      <c r="Y51" s="389"/>
      <c r="Z51" s="389"/>
    </row>
    <row r="52" ht="14.25" customHeight="1">
      <c r="A52" s="389"/>
      <c r="B52" s="390">
        <v>0.32</v>
      </c>
      <c r="C52" s="394">
        <f>$C$30*1.22</f>
        <v>0.2257</v>
      </c>
      <c r="D52" s="392">
        <f>$D$50*1.02</f>
        <v>0.1836</v>
      </c>
      <c r="E52" s="389"/>
      <c r="F52" s="389"/>
      <c r="G52" s="389" t="s">
        <v>639</v>
      </c>
      <c r="H52" s="389" t="s">
        <v>1026</v>
      </c>
      <c r="I52" s="389"/>
      <c r="J52" s="389" t="s">
        <v>163</v>
      </c>
      <c r="K52" s="389"/>
      <c r="L52" s="389"/>
      <c r="M52" s="389"/>
      <c r="N52" s="389"/>
      <c r="O52" s="389"/>
      <c r="P52" s="389"/>
      <c r="Q52" s="389"/>
      <c r="R52" s="389"/>
      <c r="S52" s="389"/>
      <c r="T52" s="389"/>
      <c r="U52" s="389"/>
      <c r="V52" s="389"/>
      <c r="W52" s="389"/>
      <c r="X52" s="389"/>
      <c r="Y52" s="389"/>
      <c r="Z52" s="389"/>
    </row>
    <row r="53" ht="14.25" customHeight="1">
      <c r="A53" s="389"/>
      <c r="B53" s="390">
        <v>0.33</v>
      </c>
      <c r="C53" s="394">
        <f>$C$30*1.23</f>
        <v>0.22755</v>
      </c>
      <c r="D53" s="392">
        <f>$D$50*1.03</f>
        <v>0.1854</v>
      </c>
      <c r="E53" s="389"/>
      <c r="F53" s="389"/>
      <c r="G53" s="389"/>
      <c r="H53" s="389" t="s">
        <v>1027</v>
      </c>
      <c r="I53" s="389"/>
      <c r="J53" s="389" t="s">
        <v>165</v>
      </c>
      <c r="K53" s="389"/>
      <c r="L53" s="389"/>
      <c r="M53" s="389"/>
      <c r="N53" s="389"/>
      <c r="O53" s="389"/>
      <c r="P53" s="389"/>
      <c r="Q53" s="389"/>
      <c r="R53" s="389"/>
      <c r="S53" s="389"/>
      <c r="T53" s="389"/>
      <c r="U53" s="389"/>
      <c r="V53" s="389"/>
      <c r="W53" s="389"/>
      <c r="X53" s="389"/>
      <c r="Y53" s="389"/>
      <c r="Z53" s="389"/>
    </row>
    <row r="54" ht="14.25" customHeight="1">
      <c r="A54" s="389"/>
      <c r="B54" s="390">
        <v>0.34</v>
      </c>
      <c r="C54" s="394">
        <f>$C$30*1.24</f>
        <v>0.2294</v>
      </c>
      <c r="D54" s="392">
        <f>$D$50*1.04</f>
        <v>0.1872</v>
      </c>
      <c r="E54" s="389"/>
      <c r="F54" s="389"/>
      <c r="G54" s="389" t="s">
        <v>642</v>
      </c>
      <c r="H54" s="389" t="s">
        <v>1028</v>
      </c>
      <c r="I54" s="389"/>
      <c r="J54" s="389" t="s">
        <v>167</v>
      </c>
      <c r="K54" s="389"/>
      <c r="L54" s="389"/>
      <c r="M54" s="389"/>
      <c r="N54" s="389"/>
      <c r="O54" s="389"/>
      <c r="P54" s="389"/>
      <c r="Q54" s="389"/>
      <c r="R54" s="389"/>
      <c r="S54" s="389"/>
      <c r="T54" s="389"/>
      <c r="U54" s="389"/>
      <c r="V54" s="389"/>
      <c r="W54" s="389"/>
      <c r="X54" s="389"/>
      <c r="Y54" s="389"/>
      <c r="Z54" s="389"/>
    </row>
    <row r="55" ht="14.25" customHeight="1">
      <c r="A55" s="389"/>
      <c r="B55" s="390">
        <v>0.35</v>
      </c>
      <c r="C55" s="394">
        <f>$C$30*1.25</f>
        <v>0.23125</v>
      </c>
      <c r="D55" s="392">
        <f>$D$50*1.05</f>
        <v>0.189</v>
      </c>
      <c r="E55" s="389"/>
      <c r="F55" s="389"/>
      <c r="G55" s="389" t="s">
        <v>644</v>
      </c>
      <c r="H55" s="389" t="s">
        <v>1029</v>
      </c>
      <c r="I55" s="389"/>
      <c r="J55" s="389" t="s">
        <v>169</v>
      </c>
      <c r="K55" s="389"/>
      <c r="L55" s="389"/>
      <c r="M55" s="389"/>
      <c r="N55" s="389"/>
      <c r="O55" s="389"/>
      <c r="P55" s="389"/>
      <c r="Q55" s="389"/>
      <c r="R55" s="389"/>
      <c r="S55" s="389"/>
      <c r="T55" s="389"/>
      <c r="U55" s="389"/>
      <c r="V55" s="389"/>
      <c r="W55" s="389"/>
      <c r="X55" s="389"/>
      <c r="Y55" s="389"/>
      <c r="Z55" s="389"/>
    </row>
    <row r="56" ht="14.25" customHeight="1">
      <c r="A56" s="389"/>
      <c r="B56" s="390">
        <v>0.36</v>
      </c>
      <c r="C56" s="394">
        <f>$C$30*1.26</f>
        <v>0.2331</v>
      </c>
      <c r="D56" s="392">
        <f>$D$50*1.06</f>
        <v>0.1908</v>
      </c>
      <c r="E56" s="389"/>
      <c r="F56" s="389"/>
      <c r="G56" s="389" t="s">
        <v>646</v>
      </c>
      <c r="H56" s="389" t="s">
        <v>1030</v>
      </c>
      <c r="I56" s="389"/>
      <c r="J56" s="389" t="s">
        <v>171</v>
      </c>
      <c r="K56" s="389"/>
      <c r="L56" s="389"/>
      <c r="M56" s="389"/>
      <c r="N56" s="389"/>
      <c r="O56" s="389"/>
      <c r="P56" s="389"/>
      <c r="Q56" s="389"/>
      <c r="R56" s="389"/>
      <c r="S56" s="389"/>
      <c r="T56" s="389"/>
      <c r="U56" s="389"/>
      <c r="V56" s="389"/>
      <c r="W56" s="389"/>
      <c r="X56" s="389"/>
      <c r="Y56" s="389"/>
      <c r="Z56" s="389"/>
    </row>
    <row r="57" ht="14.25" customHeight="1">
      <c r="A57" s="389"/>
      <c r="B57" s="390">
        <v>0.37</v>
      </c>
      <c r="C57" s="394">
        <f>$C$30*1.27</f>
        <v>0.23495</v>
      </c>
      <c r="D57" s="392">
        <f>$D$50*1.07</f>
        <v>0.1926</v>
      </c>
      <c r="E57" s="389"/>
      <c r="F57" s="389"/>
      <c r="G57" s="389" t="s">
        <v>648</v>
      </c>
      <c r="H57" s="389"/>
      <c r="I57" s="389"/>
      <c r="J57" s="389" t="s">
        <v>173</v>
      </c>
      <c r="K57" s="389"/>
      <c r="L57" s="389"/>
      <c r="M57" s="389"/>
      <c r="N57" s="389"/>
      <c r="O57" s="389"/>
      <c r="P57" s="389"/>
      <c r="Q57" s="389"/>
      <c r="R57" s="389"/>
      <c r="S57" s="389"/>
      <c r="T57" s="389"/>
      <c r="U57" s="389"/>
      <c r="V57" s="389"/>
      <c r="W57" s="389"/>
      <c r="X57" s="389"/>
      <c r="Y57" s="389"/>
      <c r="Z57" s="389"/>
    </row>
    <row r="58" ht="14.25" customHeight="1">
      <c r="A58" s="389"/>
      <c r="B58" s="390">
        <v>0.38</v>
      </c>
      <c r="C58" s="394">
        <f>$C$30*1.28</f>
        <v>0.2368</v>
      </c>
      <c r="D58" s="392">
        <f>$D$50*1.08</f>
        <v>0.1944</v>
      </c>
      <c r="E58" s="389"/>
      <c r="F58" s="389"/>
      <c r="G58" s="389"/>
      <c r="H58" s="389" t="s">
        <v>1032</v>
      </c>
      <c r="I58" s="389"/>
      <c r="J58" s="389" t="s">
        <v>175</v>
      </c>
      <c r="K58" s="389"/>
      <c r="L58" s="389"/>
      <c r="M58" s="389"/>
      <c r="N58" s="389"/>
      <c r="O58" s="389"/>
      <c r="P58" s="389"/>
      <c r="Q58" s="389"/>
      <c r="R58" s="389"/>
      <c r="S58" s="389"/>
      <c r="T58" s="389"/>
      <c r="U58" s="389"/>
      <c r="V58" s="389"/>
      <c r="W58" s="389"/>
      <c r="X58" s="389"/>
      <c r="Y58" s="389"/>
      <c r="Z58" s="389"/>
    </row>
    <row r="59" ht="14.25" customHeight="1">
      <c r="A59" s="389"/>
      <c r="B59" s="390">
        <v>0.39</v>
      </c>
      <c r="C59" s="394">
        <f>$C$30*1.29</f>
        <v>0.23865</v>
      </c>
      <c r="D59" s="392">
        <f>$D$50*1.09</f>
        <v>0.1962</v>
      </c>
      <c r="E59" s="389"/>
      <c r="F59" s="389"/>
      <c r="G59" s="389" t="s">
        <v>400</v>
      </c>
      <c r="H59" s="389" t="s">
        <v>1033</v>
      </c>
      <c r="I59" s="389"/>
      <c r="J59" s="389" t="s">
        <v>177</v>
      </c>
      <c r="K59" s="389"/>
      <c r="L59" s="389"/>
      <c r="M59" s="389"/>
      <c r="N59" s="389"/>
      <c r="O59" s="389"/>
      <c r="P59" s="389"/>
      <c r="Q59" s="389"/>
      <c r="R59" s="389"/>
      <c r="S59" s="389"/>
      <c r="T59" s="389"/>
      <c r="U59" s="389"/>
      <c r="V59" s="389"/>
      <c r="W59" s="389"/>
      <c r="X59" s="389"/>
      <c r="Y59" s="389"/>
      <c r="Z59" s="389"/>
    </row>
    <row r="60" ht="14.25" customHeight="1">
      <c r="A60" s="389"/>
      <c r="B60" s="390">
        <v>0.4</v>
      </c>
      <c r="C60" s="394">
        <f>$C$30*1.3</f>
        <v>0.2405</v>
      </c>
      <c r="D60" s="392">
        <f>$D$50*1.1</f>
        <v>0.198</v>
      </c>
      <c r="E60" s="389"/>
      <c r="F60" s="389"/>
      <c r="G60" s="389" t="s">
        <v>402</v>
      </c>
      <c r="H60" s="389"/>
      <c r="I60" s="389"/>
      <c r="J60" s="389" t="s">
        <v>179</v>
      </c>
      <c r="K60" s="389"/>
      <c r="L60" s="389"/>
      <c r="M60" s="389"/>
      <c r="N60" s="389"/>
      <c r="O60" s="389"/>
      <c r="P60" s="389"/>
      <c r="Q60" s="389"/>
      <c r="R60" s="389"/>
      <c r="S60" s="389"/>
      <c r="T60" s="389"/>
      <c r="U60" s="389"/>
      <c r="V60" s="389"/>
      <c r="W60" s="389"/>
      <c r="X60" s="389"/>
      <c r="Y60" s="389"/>
      <c r="Z60" s="389"/>
    </row>
    <row r="61" ht="14.25" customHeight="1">
      <c r="A61" s="389"/>
      <c r="B61" s="390">
        <v>0.41</v>
      </c>
      <c r="C61" s="394">
        <f>$C$30*1.31</f>
        <v>0.24235</v>
      </c>
      <c r="D61" s="392">
        <f>$D$50*1.11</f>
        <v>0.1998</v>
      </c>
      <c r="E61" s="389"/>
      <c r="F61" s="389"/>
      <c r="G61" s="389" t="s">
        <v>403</v>
      </c>
      <c r="H61" s="389" t="s">
        <v>1035</v>
      </c>
      <c r="I61" s="389"/>
      <c r="J61" s="389" t="s">
        <v>181</v>
      </c>
      <c r="K61" s="389"/>
      <c r="L61" s="389"/>
      <c r="M61" s="389"/>
      <c r="N61" s="389"/>
      <c r="O61" s="389"/>
      <c r="P61" s="389"/>
      <c r="Q61" s="389"/>
      <c r="R61" s="389"/>
      <c r="S61" s="389"/>
      <c r="T61" s="389"/>
      <c r="U61" s="389"/>
      <c r="V61" s="389"/>
      <c r="W61" s="389"/>
      <c r="X61" s="389"/>
      <c r="Y61" s="389"/>
      <c r="Z61" s="389"/>
    </row>
    <row r="62" ht="14.25" customHeight="1">
      <c r="A62" s="389"/>
      <c r="B62" s="390">
        <v>0.42</v>
      </c>
      <c r="C62" s="394">
        <f>$C$30*1.32</f>
        <v>0.2442</v>
      </c>
      <c r="D62" s="392">
        <f>$D$50*1.12</f>
        <v>0.2016</v>
      </c>
      <c r="E62" s="389"/>
      <c r="F62" s="389"/>
      <c r="G62" s="389" t="s">
        <v>405</v>
      </c>
      <c r="H62" s="389" t="s">
        <v>1036</v>
      </c>
      <c r="I62" s="389"/>
      <c r="J62" s="389" t="s">
        <v>183</v>
      </c>
      <c r="K62" s="389"/>
      <c r="L62" s="389"/>
      <c r="M62" s="389"/>
      <c r="N62" s="389"/>
      <c r="O62" s="389"/>
      <c r="P62" s="389"/>
      <c r="Q62" s="389"/>
      <c r="R62" s="389"/>
      <c r="S62" s="389"/>
      <c r="T62" s="389"/>
      <c r="U62" s="389"/>
      <c r="V62" s="389"/>
      <c r="W62" s="389"/>
      <c r="X62" s="389"/>
      <c r="Y62" s="389"/>
      <c r="Z62" s="389"/>
    </row>
    <row r="63" ht="14.25" customHeight="1">
      <c r="A63" s="389"/>
      <c r="B63" s="390">
        <v>0.43</v>
      </c>
      <c r="C63" s="394">
        <f>$C$30*1.33</f>
        <v>0.24605</v>
      </c>
      <c r="D63" s="392">
        <f>$D$50*1.13</f>
        <v>0.2034</v>
      </c>
      <c r="E63" s="389"/>
      <c r="F63" s="389"/>
      <c r="G63" s="389"/>
      <c r="H63" s="389" t="s">
        <v>1037</v>
      </c>
      <c r="I63" s="389"/>
      <c r="J63" s="389" t="s">
        <v>185</v>
      </c>
      <c r="K63" s="389"/>
      <c r="L63" s="389"/>
      <c r="M63" s="389"/>
      <c r="N63" s="389"/>
      <c r="O63" s="389"/>
      <c r="P63" s="389"/>
      <c r="Q63" s="389"/>
      <c r="R63" s="389"/>
      <c r="S63" s="389"/>
      <c r="T63" s="389"/>
      <c r="U63" s="389"/>
      <c r="V63" s="389"/>
      <c r="W63" s="389"/>
      <c r="X63" s="389"/>
      <c r="Y63" s="389"/>
      <c r="Z63" s="389"/>
    </row>
    <row r="64" ht="14.25" customHeight="1">
      <c r="A64" s="389"/>
      <c r="B64" s="390">
        <v>0.44</v>
      </c>
      <c r="C64" s="394">
        <f>$C$30*1.34</f>
        <v>0.2479</v>
      </c>
      <c r="D64" s="392">
        <f>$D$50*1.14</f>
        <v>0.2052</v>
      </c>
      <c r="E64" s="389"/>
      <c r="F64" s="389"/>
      <c r="G64" s="389" t="s">
        <v>656</v>
      </c>
      <c r="H64" s="389" t="s">
        <v>1038</v>
      </c>
      <c r="I64" s="389"/>
      <c r="J64" s="389" t="s">
        <v>187</v>
      </c>
      <c r="K64" s="389"/>
      <c r="L64" s="389"/>
      <c r="M64" s="389"/>
      <c r="N64" s="389"/>
      <c r="O64" s="389"/>
      <c r="P64" s="389"/>
      <c r="Q64" s="389"/>
      <c r="R64" s="389"/>
      <c r="S64" s="389"/>
      <c r="T64" s="389"/>
      <c r="U64" s="389"/>
      <c r="V64" s="389"/>
      <c r="W64" s="389"/>
      <c r="X64" s="389"/>
      <c r="Y64" s="389"/>
      <c r="Z64" s="389"/>
    </row>
    <row r="65" ht="14.25" customHeight="1">
      <c r="A65" s="389"/>
      <c r="B65" s="390">
        <v>0.45</v>
      </c>
      <c r="C65" s="394">
        <f>$C$30*1.35</f>
        <v>0.24975</v>
      </c>
      <c r="D65" s="392">
        <f>$D$50*1.15</f>
        <v>0.207</v>
      </c>
      <c r="E65" s="389"/>
      <c r="F65" s="389"/>
      <c r="G65" s="389" t="s">
        <v>658</v>
      </c>
      <c r="H65" s="389" t="s">
        <v>1039</v>
      </c>
      <c r="I65" s="389"/>
      <c r="J65" s="389" t="s">
        <v>189</v>
      </c>
      <c r="K65" s="389"/>
      <c r="L65" s="389"/>
      <c r="M65" s="389"/>
      <c r="N65" s="389"/>
      <c r="O65" s="389"/>
      <c r="P65" s="389"/>
      <c r="Q65" s="389"/>
      <c r="R65" s="389"/>
      <c r="S65" s="389"/>
      <c r="T65" s="389"/>
      <c r="U65" s="389"/>
      <c r="V65" s="389"/>
      <c r="W65" s="389"/>
      <c r="X65" s="389"/>
      <c r="Y65" s="389"/>
      <c r="Z65" s="389"/>
    </row>
    <row r="66" ht="14.25" customHeight="1">
      <c r="A66" s="389"/>
      <c r="B66" s="390">
        <v>0.46</v>
      </c>
      <c r="C66" s="394">
        <f>$C$30*1.36</f>
        <v>0.2516</v>
      </c>
      <c r="D66" s="392">
        <f>$D$50*1.16</f>
        <v>0.2088</v>
      </c>
      <c r="E66" s="389"/>
      <c r="F66" s="389"/>
      <c r="G66" s="389"/>
      <c r="H66" s="389" t="s">
        <v>1037</v>
      </c>
      <c r="I66" s="389"/>
      <c r="J66" s="389" t="s">
        <v>191</v>
      </c>
      <c r="K66" s="389"/>
      <c r="L66" s="389"/>
      <c r="M66" s="389"/>
      <c r="N66" s="389"/>
      <c r="O66" s="389"/>
      <c r="P66" s="389"/>
      <c r="Q66" s="389"/>
      <c r="R66" s="389"/>
      <c r="S66" s="389"/>
      <c r="T66" s="389"/>
      <c r="U66" s="389"/>
      <c r="V66" s="389"/>
      <c r="W66" s="389"/>
      <c r="X66" s="389"/>
      <c r="Y66" s="389"/>
      <c r="Z66" s="389"/>
    </row>
    <row r="67" ht="14.25" customHeight="1">
      <c r="A67" s="389"/>
      <c r="B67" s="390">
        <v>0.47</v>
      </c>
      <c r="C67" s="394">
        <f>$C$30*1.37</f>
        <v>0.25345</v>
      </c>
      <c r="D67" s="392">
        <f>$D$50*1.17</f>
        <v>0.2106</v>
      </c>
      <c r="E67" s="389"/>
      <c r="F67" s="389"/>
      <c r="G67" s="389" t="s">
        <v>660</v>
      </c>
      <c r="H67" s="389" t="s">
        <v>1040</v>
      </c>
      <c r="I67" s="389"/>
      <c r="J67" s="389" t="s">
        <v>193</v>
      </c>
      <c r="K67" s="389"/>
      <c r="L67" s="389"/>
      <c r="M67" s="389"/>
      <c r="N67" s="389"/>
      <c r="O67" s="389"/>
      <c r="P67" s="389"/>
      <c r="Q67" s="389"/>
      <c r="R67" s="389"/>
      <c r="S67" s="389"/>
      <c r="T67" s="389"/>
      <c r="U67" s="389"/>
      <c r="V67" s="389"/>
      <c r="W67" s="389"/>
      <c r="X67" s="389"/>
      <c r="Y67" s="389"/>
      <c r="Z67" s="389"/>
    </row>
    <row r="68" ht="14.25" customHeight="1">
      <c r="A68" s="389"/>
      <c r="B68" s="390">
        <v>0.48</v>
      </c>
      <c r="C68" s="394">
        <f>$C$30*1.38</f>
        <v>0.2553</v>
      </c>
      <c r="D68" s="392">
        <f>$D$50*1.18</f>
        <v>0.2124</v>
      </c>
      <c r="E68" s="389"/>
      <c r="F68" s="389"/>
      <c r="G68" s="389" t="s">
        <v>662</v>
      </c>
      <c r="H68" s="389" t="s">
        <v>1041</v>
      </c>
      <c r="I68" s="389"/>
      <c r="J68" s="389" t="s">
        <v>195</v>
      </c>
      <c r="K68" s="389"/>
      <c r="L68" s="389"/>
      <c r="M68" s="389"/>
      <c r="N68" s="389"/>
      <c r="O68" s="389"/>
      <c r="P68" s="389"/>
      <c r="Q68" s="389"/>
      <c r="R68" s="389"/>
      <c r="S68" s="389"/>
      <c r="T68" s="389"/>
      <c r="U68" s="389"/>
      <c r="V68" s="389"/>
      <c r="W68" s="389"/>
      <c r="X68" s="389"/>
      <c r="Y68" s="389"/>
      <c r="Z68" s="389"/>
    </row>
    <row r="69" ht="14.25" customHeight="1">
      <c r="A69" s="389"/>
      <c r="B69" s="390">
        <v>0.49</v>
      </c>
      <c r="C69" s="394">
        <f>$C$30*1.39</f>
        <v>0.25715</v>
      </c>
      <c r="D69" s="392">
        <f>$D$50*1.19</f>
        <v>0.2142</v>
      </c>
      <c r="E69" s="389"/>
      <c r="F69" s="389"/>
      <c r="G69" s="389" t="s">
        <v>664</v>
      </c>
      <c r="H69" s="389"/>
      <c r="I69" s="389"/>
      <c r="J69" s="389" t="s">
        <v>197</v>
      </c>
      <c r="K69" s="389"/>
      <c r="L69" s="389"/>
      <c r="M69" s="389"/>
      <c r="N69" s="389"/>
      <c r="O69" s="389"/>
      <c r="P69" s="389"/>
      <c r="Q69" s="389"/>
      <c r="R69" s="389"/>
      <c r="S69" s="389"/>
      <c r="T69" s="389"/>
      <c r="U69" s="389"/>
      <c r="V69" s="389"/>
      <c r="W69" s="389"/>
      <c r="X69" s="389"/>
      <c r="Y69" s="389"/>
      <c r="Z69" s="389"/>
    </row>
    <row r="70" ht="14.25" customHeight="1">
      <c r="A70" s="389"/>
      <c r="B70" s="390">
        <v>0.5</v>
      </c>
      <c r="C70" s="394">
        <f>$C$30*1.4</f>
        <v>0.259</v>
      </c>
      <c r="D70" s="392">
        <f>$D$50*1.2</f>
        <v>0.216</v>
      </c>
      <c r="E70" s="389"/>
      <c r="F70" s="389"/>
      <c r="G70" s="389" t="s">
        <v>666</v>
      </c>
      <c r="H70" s="389"/>
      <c r="I70" s="389"/>
      <c r="J70" s="389" t="s">
        <v>199</v>
      </c>
      <c r="K70" s="389"/>
      <c r="L70" s="389"/>
      <c r="M70" s="389"/>
      <c r="N70" s="389"/>
      <c r="O70" s="389"/>
      <c r="P70" s="389"/>
      <c r="Q70" s="389"/>
      <c r="R70" s="389"/>
      <c r="S70" s="389"/>
      <c r="T70" s="389"/>
      <c r="U70" s="389"/>
      <c r="V70" s="389"/>
      <c r="W70" s="389"/>
      <c r="X70" s="389"/>
      <c r="Y70" s="389"/>
      <c r="Z70" s="389"/>
    </row>
    <row r="71" ht="14.25" customHeight="1">
      <c r="A71" s="389"/>
      <c r="B71" s="389"/>
      <c r="C71" s="389"/>
      <c r="D71" s="389"/>
      <c r="E71" s="389"/>
      <c r="F71" s="389"/>
      <c r="G71" s="389" t="s">
        <v>668</v>
      </c>
      <c r="H71" s="389"/>
      <c r="I71" s="389"/>
      <c r="J71" s="389" t="s">
        <v>201</v>
      </c>
      <c r="K71" s="389"/>
      <c r="L71" s="389"/>
      <c r="M71" s="389"/>
      <c r="N71" s="389"/>
      <c r="O71" s="389"/>
      <c r="P71" s="389"/>
      <c r="Q71" s="389"/>
      <c r="R71" s="389"/>
      <c r="S71" s="389"/>
      <c r="T71" s="389"/>
      <c r="U71" s="389"/>
      <c r="V71" s="389"/>
      <c r="W71" s="389"/>
      <c r="X71" s="389"/>
      <c r="Y71" s="389"/>
      <c r="Z71" s="389"/>
    </row>
    <row r="72" ht="14.25" customHeight="1">
      <c r="A72" s="389"/>
      <c r="B72" s="389"/>
      <c r="C72" s="389"/>
      <c r="D72" s="389"/>
      <c r="E72" s="389"/>
      <c r="F72" s="389"/>
      <c r="G72" s="389" t="s">
        <v>670</v>
      </c>
      <c r="H72" s="389"/>
      <c r="I72" s="389"/>
      <c r="J72" s="389" t="s">
        <v>203</v>
      </c>
      <c r="K72" s="389"/>
      <c r="L72" s="389"/>
      <c r="M72" s="389"/>
      <c r="N72" s="389"/>
      <c r="O72" s="389"/>
      <c r="P72" s="389"/>
      <c r="Q72" s="389"/>
      <c r="R72" s="389"/>
      <c r="S72" s="389"/>
      <c r="T72" s="389"/>
      <c r="U72" s="389"/>
      <c r="V72" s="389"/>
      <c r="W72" s="389"/>
      <c r="X72" s="389"/>
      <c r="Y72" s="389"/>
      <c r="Z72" s="389"/>
    </row>
    <row r="73" ht="14.25" customHeight="1">
      <c r="A73" s="389"/>
      <c r="B73" s="389"/>
      <c r="C73" s="389"/>
      <c r="D73" s="389"/>
      <c r="E73" s="389"/>
      <c r="F73" s="389"/>
      <c r="G73" s="389" t="s">
        <v>672</v>
      </c>
      <c r="H73" s="389"/>
      <c r="I73" s="389"/>
      <c r="J73" s="389" t="s">
        <v>205</v>
      </c>
      <c r="K73" s="389"/>
      <c r="L73" s="389"/>
      <c r="M73" s="389"/>
      <c r="N73" s="389"/>
      <c r="O73" s="389"/>
      <c r="P73" s="389"/>
      <c r="Q73" s="389"/>
      <c r="R73" s="389"/>
      <c r="S73" s="389"/>
      <c r="T73" s="389"/>
      <c r="U73" s="389"/>
      <c r="V73" s="389"/>
      <c r="W73" s="389"/>
      <c r="X73" s="389"/>
      <c r="Y73" s="389"/>
      <c r="Z73" s="389"/>
    </row>
    <row r="74" ht="14.25" customHeight="1">
      <c r="A74" s="397" t="s">
        <v>1110</v>
      </c>
      <c r="B74" s="389"/>
      <c r="C74" s="389" t="s">
        <v>1091</v>
      </c>
      <c r="D74" s="389" t="s">
        <v>13</v>
      </c>
      <c r="E74" s="389"/>
      <c r="F74" s="389"/>
      <c r="G74" s="389" t="s">
        <v>674</v>
      </c>
      <c r="H74" s="389"/>
      <c r="I74" s="389"/>
      <c r="J74" s="389" t="s">
        <v>207</v>
      </c>
      <c r="K74" s="389"/>
      <c r="L74" s="389"/>
      <c r="M74" s="389"/>
      <c r="N74" s="389"/>
      <c r="O74" s="389"/>
      <c r="P74" s="389"/>
      <c r="Q74" s="389"/>
      <c r="R74" s="389"/>
      <c r="S74" s="389"/>
      <c r="T74" s="389"/>
      <c r="U74" s="389"/>
      <c r="V74" s="389"/>
      <c r="W74" s="389"/>
      <c r="X74" s="389"/>
      <c r="Y74" s="389"/>
      <c r="Z74" s="389"/>
    </row>
    <row r="75" ht="14.25" customHeight="1">
      <c r="A75" s="397" t="s">
        <v>1111</v>
      </c>
      <c r="B75" s="389"/>
      <c r="C75" s="389" t="str">
        <f>IF('Summary Sheet'!$M$3="Onyx Black",3,IF('Summary Sheet'!$M$3="White Shaker",5,IF('Summary Sheet'!$M$3="Espresso Shaker",7,IF('Summary Sheet'!$M$3="Signature Blue",9,IF('Summary Sheet'!$M$3="Gray Shaker",11,IF('Summary Sheet'!$M$3="Uptown White",13,IF('Summary Sheet'!$M$3="Modern Slate",15,IF('Summary Sheet'!$M$3="Dark Green Slim Shaker",17,"no"))))))))</f>
        <v>no</v>
      </c>
      <c r="D75" s="389">
        <f>IF('Summary Sheet'!$M$3="Glossy White",3,IF('Summary Sheet'!$M$3="Sliced Oak Shaker",5,IF('Summary Sheet'!$M$3="Black Walnut",7,IF('Summary Sheet'!$M$3="Weathered Oak Shaker",9,IF('Summary Sheet'!$M$3="Glossy Grey",11,IF('Summary Sheet'!$M$3="Natural Oak",13,IF('Summary Sheet'!$M$3="White Oak",15,IF('Summary Sheet'!$M$3="Matte White",17,IF('Summary Sheet'!$M$3="Matte Grey",19,IF('Summary Sheet'!$M$3="Matte Blue",21,IF('Summary Sheet'!$M$3="Glossy Black",23,"no")))))))))))</f>
        <v>17</v>
      </c>
      <c r="E75" s="389"/>
      <c r="F75" s="389"/>
      <c r="G75" s="389" t="s">
        <v>676</v>
      </c>
      <c r="H75" s="389"/>
      <c r="I75" s="389"/>
      <c r="J75" s="389" t="s">
        <v>209</v>
      </c>
      <c r="K75" s="389"/>
      <c r="L75" s="389"/>
      <c r="M75" s="389"/>
      <c r="N75" s="389"/>
      <c r="O75" s="389"/>
      <c r="P75" s="389"/>
      <c r="Q75" s="389"/>
      <c r="R75" s="389"/>
      <c r="S75" s="389"/>
      <c r="T75" s="389"/>
      <c r="U75" s="389"/>
      <c r="V75" s="389"/>
      <c r="W75" s="389"/>
      <c r="X75" s="389"/>
      <c r="Y75" s="389"/>
      <c r="Z75" s="389"/>
    </row>
    <row r="76" ht="14.25" customHeight="1">
      <c r="A76" s="397" t="s">
        <v>1112</v>
      </c>
      <c r="B76" s="389"/>
      <c r="C76" s="389" t="str">
        <f>IF('Summary Sheet'!$M$3="Onyx Black",2,IF('Summary Sheet'!$M$3="White Shaker",4,IF('Summary Sheet'!$M$3="Espresso Shaker",6,IF('Summary Sheet'!$M$3="Signature Blue",8,IF('Summary Sheet'!$M$3="Gray Shaker",10,IF('Summary Sheet'!$M$3="Uptown White",12,IF('Summary Sheet'!$M$3="Modern Slate",14,IF('Summary Sheet'!$M$3="Dark Green Slim Shaker",16,"no"))))))))</f>
        <v>no</v>
      </c>
      <c r="D76" s="389">
        <f>IF('Summary Sheet'!$M$3="Glossy White",2,IF('Summary Sheet'!$M$3="Sliced Oak Shaker",4,IF('Summary Sheet'!$M$3="Black Walnut",6,IF('Summary Sheet'!$M$3="Weathered Oak Shaker",8,IF('Summary Sheet'!$M$3="Glossy Grey",10,IF('Summary Sheet'!$M$3="Natural Oak",12,IF('Summary Sheet'!$M$3="White Oak",14,IF('Summary Sheet'!$M$3="Matte White",16,IF('Summary Sheet'!$M$3="Matte Grey",18,IF('Summary Sheet'!$M$3="Matte Blue",20,IF('Summary Sheet'!$M$3="Glossy Black",22,"no")))))))))))</f>
        <v>16</v>
      </c>
      <c r="E76" s="389"/>
      <c r="F76" s="389"/>
      <c r="G76" s="389" t="s">
        <v>678</v>
      </c>
      <c r="H76" s="389"/>
      <c r="I76" s="389"/>
      <c r="J76" s="389" t="s">
        <v>211</v>
      </c>
      <c r="K76" s="389"/>
      <c r="L76" s="389"/>
      <c r="M76" s="389"/>
      <c r="N76" s="389"/>
      <c r="O76" s="389"/>
      <c r="P76" s="389"/>
      <c r="Q76" s="389"/>
      <c r="R76" s="389"/>
      <c r="S76" s="389"/>
      <c r="T76" s="389"/>
      <c r="U76" s="389"/>
      <c r="V76" s="389"/>
      <c r="W76" s="389"/>
      <c r="X76" s="389"/>
      <c r="Y76" s="389"/>
      <c r="Z76" s="389"/>
    </row>
    <row r="77" ht="14.25" customHeight="1">
      <c r="A77" s="389"/>
      <c r="B77" s="389"/>
      <c r="C77" s="389"/>
      <c r="D77" s="389"/>
      <c r="E77" s="389"/>
      <c r="F77" s="389"/>
      <c r="G77" s="389" t="s">
        <v>680</v>
      </c>
      <c r="H77" s="389"/>
      <c r="I77" s="389"/>
      <c r="J77" s="389" t="s">
        <v>213</v>
      </c>
      <c r="K77" s="389"/>
      <c r="L77" s="389"/>
      <c r="M77" s="389"/>
      <c r="N77" s="389"/>
      <c r="O77" s="389"/>
      <c r="P77" s="389"/>
      <c r="Q77" s="389"/>
      <c r="R77" s="389"/>
      <c r="S77" s="389"/>
      <c r="T77" s="389"/>
      <c r="U77" s="389"/>
      <c r="V77" s="389"/>
      <c r="W77" s="389"/>
      <c r="X77" s="389"/>
      <c r="Y77" s="389"/>
      <c r="Z77" s="389"/>
    </row>
    <row r="78" ht="14.25" customHeight="1">
      <c r="A78" s="389"/>
      <c r="B78" s="389"/>
      <c r="C78" s="389"/>
      <c r="D78" s="389"/>
      <c r="E78" s="389"/>
      <c r="F78" s="389"/>
      <c r="G78" s="389" t="s">
        <v>682</v>
      </c>
      <c r="H78" s="389"/>
      <c r="I78" s="389"/>
      <c r="J78" s="389" t="s">
        <v>215</v>
      </c>
      <c r="K78" s="389"/>
      <c r="L78" s="389"/>
      <c r="M78" s="389"/>
      <c r="N78" s="389"/>
      <c r="O78" s="389"/>
      <c r="P78" s="389"/>
      <c r="Q78" s="389"/>
      <c r="R78" s="389"/>
      <c r="S78" s="389"/>
      <c r="T78" s="389"/>
      <c r="U78" s="389"/>
      <c r="V78" s="389"/>
      <c r="W78" s="389"/>
      <c r="X78" s="389"/>
      <c r="Y78" s="389"/>
      <c r="Z78" s="389"/>
    </row>
    <row r="79" ht="14.25" customHeight="1">
      <c r="A79" s="389"/>
      <c r="B79" s="389"/>
      <c r="C79" s="389"/>
      <c r="D79" s="389"/>
      <c r="E79" s="389"/>
      <c r="F79" s="389"/>
      <c r="G79" s="389"/>
      <c r="H79" s="389"/>
      <c r="I79" s="389"/>
      <c r="J79" s="389" t="s">
        <v>217</v>
      </c>
      <c r="K79" s="389"/>
      <c r="L79" s="389"/>
      <c r="M79" s="389"/>
      <c r="N79" s="389"/>
      <c r="O79" s="389"/>
      <c r="P79" s="389"/>
      <c r="Q79" s="389"/>
      <c r="R79" s="389"/>
      <c r="S79" s="389"/>
      <c r="T79" s="389"/>
      <c r="U79" s="389"/>
      <c r="V79" s="389"/>
      <c r="W79" s="389"/>
      <c r="X79" s="389"/>
      <c r="Y79" s="389"/>
      <c r="Z79" s="389"/>
    </row>
    <row r="80" ht="14.25" customHeight="1">
      <c r="A80" s="389"/>
      <c r="B80" s="389"/>
      <c r="C80" s="389"/>
      <c r="D80" s="389"/>
      <c r="E80" s="389"/>
      <c r="F80" s="389"/>
      <c r="G80" s="389" t="s">
        <v>685</v>
      </c>
      <c r="H80" s="389"/>
      <c r="I80" s="389"/>
      <c r="J80" s="389" t="s">
        <v>219</v>
      </c>
      <c r="K80" s="389"/>
      <c r="L80" s="389"/>
      <c r="M80" s="389"/>
      <c r="N80" s="389"/>
      <c r="O80" s="389"/>
      <c r="P80" s="389"/>
      <c r="Q80" s="389"/>
      <c r="R80" s="389"/>
      <c r="S80" s="389"/>
      <c r="T80" s="389"/>
      <c r="U80" s="389"/>
      <c r="V80" s="389"/>
      <c r="W80" s="389"/>
      <c r="X80" s="389"/>
      <c r="Y80" s="389"/>
      <c r="Z80" s="389"/>
    </row>
    <row r="81" ht="14.25" customHeight="1">
      <c r="A81" s="389" t="s">
        <v>1113</v>
      </c>
      <c r="B81" s="389" t="s">
        <v>19</v>
      </c>
      <c r="C81" s="389" t="s">
        <v>1114</v>
      </c>
      <c r="D81" s="389"/>
      <c r="E81" s="389"/>
      <c r="F81" s="389"/>
      <c r="G81" s="389" t="s">
        <v>687</v>
      </c>
      <c r="H81" s="389"/>
      <c r="I81" s="389"/>
      <c r="J81" s="389" t="s">
        <v>221</v>
      </c>
      <c r="K81" s="389"/>
      <c r="L81" s="389"/>
      <c r="M81" s="389"/>
      <c r="N81" s="389"/>
      <c r="O81" s="389"/>
      <c r="P81" s="389"/>
      <c r="Q81" s="389"/>
      <c r="R81" s="389"/>
      <c r="S81" s="389"/>
      <c r="T81" s="389"/>
      <c r="U81" s="389"/>
      <c r="V81" s="389"/>
      <c r="W81" s="389"/>
      <c r="X81" s="389"/>
      <c r="Y81" s="389"/>
      <c r="Z81" s="389"/>
    </row>
    <row r="82" ht="14.25" customHeight="1">
      <c r="A82" s="389"/>
      <c r="B82" s="389" t="s">
        <v>1115</v>
      </c>
      <c r="C82" s="389" t="s">
        <v>1116</v>
      </c>
      <c r="D82" s="389"/>
      <c r="E82" s="389"/>
      <c r="F82" s="389"/>
      <c r="G82" s="389" t="s">
        <v>689</v>
      </c>
      <c r="H82" s="389"/>
      <c r="I82" s="389"/>
      <c r="J82" s="389" t="s">
        <v>223</v>
      </c>
      <c r="K82" s="389"/>
      <c r="L82" s="389"/>
      <c r="M82" s="389"/>
      <c r="N82" s="389"/>
      <c r="O82" s="389"/>
      <c r="P82" s="389"/>
      <c r="Q82" s="389"/>
      <c r="R82" s="389"/>
      <c r="S82" s="389"/>
      <c r="T82" s="389"/>
      <c r="U82" s="389"/>
      <c r="V82" s="389"/>
      <c r="W82" s="389"/>
      <c r="X82" s="389"/>
      <c r="Y82" s="389"/>
      <c r="Z82" s="389"/>
    </row>
    <row r="83" ht="14.25" customHeight="1">
      <c r="A83" s="389"/>
      <c r="B83" s="389" t="s">
        <v>1117</v>
      </c>
      <c r="C83" s="389" t="s">
        <v>1118</v>
      </c>
      <c r="D83" s="389"/>
      <c r="E83" s="389"/>
      <c r="F83" s="389"/>
      <c r="G83" s="389"/>
      <c r="H83" s="389"/>
      <c r="I83" s="389"/>
      <c r="J83" s="389" t="s">
        <v>225</v>
      </c>
      <c r="K83" s="389"/>
      <c r="L83" s="389"/>
      <c r="M83" s="389"/>
      <c r="N83" s="389"/>
      <c r="O83" s="389"/>
      <c r="P83" s="389"/>
      <c r="Q83" s="389"/>
      <c r="R83" s="389"/>
      <c r="S83" s="389"/>
      <c r="T83" s="389"/>
      <c r="U83" s="389"/>
      <c r="V83" s="389"/>
      <c r="W83" s="389"/>
      <c r="X83" s="389"/>
      <c r="Y83" s="389"/>
      <c r="Z83" s="389"/>
    </row>
    <row r="84" ht="14.25" customHeight="1">
      <c r="A84" s="389"/>
      <c r="B84" s="389"/>
      <c r="C84" s="389"/>
      <c r="D84" s="389"/>
      <c r="E84" s="389"/>
      <c r="F84" s="389"/>
      <c r="G84" s="389" t="s">
        <v>163</v>
      </c>
      <c r="H84" s="389"/>
      <c r="I84" s="389"/>
      <c r="J84" s="389" t="s">
        <v>227</v>
      </c>
      <c r="K84" s="389"/>
      <c r="L84" s="389"/>
      <c r="M84" s="389"/>
      <c r="N84" s="389"/>
      <c r="O84" s="389"/>
      <c r="P84" s="389"/>
      <c r="Q84" s="389"/>
      <c r="R84" s="389"/>
      <c r="S84" s="389"/>
      <c r="T84" s="389"/>
      <c r="U84" s="389"/>
      <c r="V84" s="389"/>
      <c r="W84" s="389"/>
      <c r="X84" s="389"/>
      <c r="Y84" s="389"/>
      <c r="Z84" s="389"/>
    </row>
    <row r="85" ht="14.25" customHeight="1">
      <c r="A85" s="389"/>
      <c r="B85" s="389"/>
      <c r="C85" s="389"/>
      <c r="D85" s="389"/>
      <c r="E85" s="389"/>
      <c r="F85" s="389"/>
      <c r="G85" s="389" t="s">
        <v>193</v>
      </c>
      <c r="H85" s="389"/>
      <c r="I85" s="389"/>
      <c r="J85" s="389" t="s">
        <v>229</v>
      </c>
      <c r="K85" s="389"/>
      <c r="L85" s="389"/>
      <c r="M85" s="389"/>
      <c r="N85" s="389"/>
      <c r="O85" s="389"/>
      <c r="P85" s="389"/>
      <c r="Q85" s="389"/>
      <c r="R85" s="389"/>
      <c r="S85" s="389"/>
      <c r="T85" s="389"/>
      <c r="U85" s="389"/>
      <c r="V85" s="389"/>
      <c r="W85" s="389"/>
      <c r="X85" s="389"/>
      <c r="Y85" s="389"/>
      <c r="Z85" s="389"/>
    </row>
    <row r="86" ht="14.25" customHeight="1">
      <c r="A86" s="389"/>
      <c r="B86" s="389"/>
      <c r="C86" s="389"/>
      <c r="D86" s="389"/>
      <c r="E86" s="389"/>
      <c r="F86" s="389"/>
      <c r="G86" s="389" t="s">
        <v>223</v>
      </c>
      <c r="H86" s="389"/>
      <c r="I86" s="389"/>
      <c r="J86" s="389" t="s">
        <v>231</v>
      </c>
      <c r="K86" s="389"/>
      <c r="L86" s="389"/>
      <c r="M86" s="389"/>
      <c r="N86" s="389"/>
      <c r="O86" s="389"/>
      <c r="P86" s="389"/>
      <c r="Q86" s="389"/>
      <c r="R86" s="389"/>
      <c r="S86" s="389"/>
      <c r="T86" s="389"/>
      <c r="U86" s="389"/>
      <c r="V86" s="389"/>
      <c r="W86" s="389"/>
      <c r="X86" s="389"/>
      <c r="Y86" s="389"/>
      <c r="Z86" s="389"/>
    </row>
    <row r="87" ht="14.25" customHeight="1">
      <c r="A87" s="389"/>
      <c r="B87" s="389"/>
      <c r="C87" s="389"/>
      <c r="D87" s="389"/>
      <c r="E87" s="389"/>
      <c r="F87" s="389"/>
      <c r="G87" s="389" t="s">
        <v>165</v>
      </c>
      <c r="H87" s="389"/>
      <c r="I87" s="389"/>
      <c r="J87" s="389" t="s">
        <v>233</v>
      </c>
      <c r="K87" s="389"/>
      <c r="L87" s="389"/>
      <c r="M87" s="389"/>
      <c r="N87" s="389"/>
      <c r="O87" s="389"/>
      <c r="P87" s="389"/>
      <c r="Q87" s="389"/>
      <c r="R87" s="389"/>
      <c r="S87" s="389"/>
      <c r="T87" s="389"/>
      <c r="U87" s="389"/>
      <c r="V87" s="389"/>
      <c r="W87" s="389"/>
      <c r="X87" s="389"/>
      <c r="Y87" s="389"/>
      <c r="Z87" s="389"/>
    </row>
    <row r="88" ht="14.25" customHeight="1">
      <c r="A88" s="397" t="s">
        <v>1119</v>
      </c>
      <c r="B88" s="389"/>
      <c r="C88" s="389"/>
      <c r="D88" s="389"/>
      <c r="E88" s="389"/>
      <c r="F88" s="389"/>
      <c r="G88" s="389" t="s">
        <v>195</v>
      </c>
      <c r="H88" s="389"/>
      <c r="I88" s="389"/>
      <c r="J88" s="389" t="s">
        <v>235</v>
      </c>
      <c r="K88" s="389"/>
      <c r="L88" s="389"/>
      <c r="M88" s="389"/>
      <c r="N88" s="389"/>
      <c r="O88" s="389"/>
      <c r="P88" s="389"/>
      <c r="Q88" s="389"/>
      <c r="R88" s="389"/>
      <c r="S88" s="389"/>
      <c r="T88" s="389"/>
      <c r="U88" s="389"/>
      <c r="V88" s="389"/>
      <c r="W88" s="389"/>
      <c r="X88" s="389"/>
      <c r="Y88" s="389"/>
      <c r="Z88" s="389"/>
    </row>
    <row r="89" ht="14.25" customHeight="1">
      <c r="A89" s="390">
        <v>0.0</v>
      </c>
      <c r="B89" s="389" t="s">
        <v>1091</v>
      </c>
      <c r="C89" s="389"/>
      <c r="D89" s="389"/>
      <c r="E89" s="389"/>
      <c r="F89" s="389"/>
      <c r="G89" s="389" t="s">
        <v>225</v>
      </c>
      <c r="H89" s="389"/>
      <c r="I89" s="389"/>
      <c r="J89" s="389" t="s">
        <v>237</v>
      </c>
      <c r="K89" s="389"/>
      <c r="L89" s="389"/>
      <c r="M89" s="389"/>
      <c r="N89" s="389"/>
      <c r="O89" s="389"/>
      <c r="P89" s="389"/>
      <c r="Q89" s="389"/>
      <c r="R89" s="389"/>
      <c r="S89" s="389"/>
      <c r="T89" s="389"/>
      <c r="U89" s="389"/>
      <c r="V89" s="389"/>
      <c r="W89" s="389"/>
      <c r="X89" s="389"/>
      <c r="Y89" s="389"/>
      <c r="Z89" s="389"/>
    </row>
    <row r="90" ht="14.25" customHeight="1">
      <c r="A90" s="390">
        <v>0.05</v>
      </c>
      <c r="B90" s="389">
        <v>0.14626847</v>
      </c>
      <c r="C90" s="389"/>
      <c r="D90" s="389"/>
      <c r="E90" s="389"/>
      <c r="F90" s="389"/>
      <c r="G90" s="389" t="s">
        <v>167</v>
      </c>
      <c r="H90" s="389"/>
      <c r="I90" s="389"/>
      <c r="J90" s="389" t="s">
        <v>239</v>
      </c>
      <c r="K90" s="389"/>
      <c r="L90" s="389"/>
      <c r="M90" s="389"/>
      <c r="N90" s="389"/>
      <c r="O90" s="389"/>
      <c r="P90" s="389"/>
      <c r="Q90" s="389"/>
      <c r="R90" s="389"/>
      <c r="S90" s="389"/>
      <c r="T90" s="389"/>
      <c r="U90" s="389"/>
      <c r="V90" s="389"/>
      <c r="W90" s="389"/>
      <c r="X90" s="389"/>
      <c r="Y90" s="389"/>
      <c r="Z90" s="389"/>
    </row>
    <row r="91" ht="14.25" customHeight="1">
      <c r="A91" s="390">
        <v>0.1</v>
      </c>
      <c r="B91" s="389" t="s">
        <v>13</v>
      </c>
      <c r="C91" s="389"/>
      <c r="D91" s="389"/>
      <c r="E91" s="389"/>
      <c r="F91" s="389"/>
      <c r="G91" s="389" t="s">
        <v>197</v>
      </c>
      <c r="H91" s="389"/>
      <c r="I91" s="389"/>
      <c r="J91" s="389" t="s">
        <v>241</v>
      </c>
      <c r="K91" s="389"/>
      <c r="L91" s="389"/>
      <c r="M91" s="389"/>
      <c r="N91" s="389"/>
      <c r="O91" s="389"/>
      <c r="P91" s="389"/>
      <c r="Q91" s="389"/>
      <c r="R91" s="389"/>
      <c r="S91" s="389"/>
      <c r="T91" s="389"/>
      <c r="U91" s="389"/>
      <c r="V91" s="389"/>
      <c r="W91" s="389"/>
      <c r="X91" s="389"/>
      <c r="Y91" s="389"/>
      <c r="Z91" s="389"/>
    </row>
    <row r="92" ht="14.25" customHeight="1">
      <c r="A92" s="390">
        <v>0.15</v>
      </c>
      <c r="B92" s="389"/>
      <c r="C92" s="389"/>
      <c r="D92" s="389"/>
      <c r="E92" s="389"/>
      <c r="F92" s="389"/>
      <c r="G92" s="389" t="s">
        <v>227</v>
      </c>
      <c r="H92" s="389"/>
      <c r="I92" s="389"/>
      <c r="J92" s="389" t="s">
        <v>243</v>
      </c>
      <c r="K92" s="389"/>
      <c r="L92" s="389"/>
      <c r="M92" s="389"/>
      <c r="N92" s="389"/>
      <c r="O92" s="389"/>
      <c r="P92" s="389"/>
      <c r="Q92" s="389"/>
      <c r="R92" s="389"/>
      <c r="S92" s="389"/>
      <c r="T92" s="389"/>
      <c r="U92" s="389"/>
      <c r="V92" s="389"/>
      <c r="W92" s="389"/>
      <c r="X92" s="389"/>
      <c r="Y92" s="389"/>
      <c r="Z92" s="389"/>
    </row>
    <row r="93" ht="14.25" customHeight="1">
      <c r="A93" s="390">
        <v>0.2</v>
      </c>
      <c r="B93" s="389"/>
      <c r="C93" s="389"/>
      <c r="D93" s="389"/>
      <c r="E93" s="389"/>
      <c r="F93" s="389"/>
      <c r="G93" s="389" t="s">
        <v>171</v>
      </c>
      <c r="H93" s="389"/>
      <c r="I93" s="389"/>
      <c r="J93" s="389" t="s">
        <v>245</v>
      </c>
      <c r="K93" s="389"/>
      <c r="L93" s="389"/>
      <c r="M93" s="389"/>
      <c r="N93" s="389"/>
      <c r="O93" s="389"/>
      <c r="P93" s="389"/>
      <c r="Q93" s="389"/>
      <c r="R93" s="389"/>
      <c r="S93" s="389"/>
      <c r="T93" s="389"/>
      <c r="U93" s="389"/>
      <c r="V93" s="389"/>
      <c r="W93" s="389"/>
      <c r="X93" s="389"/>
      <c r="Y93" s="389"/>
      <c r="Z93" s="389"/>
    </row>
    <row r="94" ht="14.25" customHeight="1">
      <c r="A94" s="390">
        <v>0.25</v>
      </c>
      <c r="B94" s="389"/>
      <c r="C94" s="389"/>
      <c r="D94" s="389"/>
      <c r="E94" s="389"/>
      <c r="F94" s="389"/>
      <c r="G94" s="389" t="s">
        <v>201</v>
      </c>
      <c r="H94" s="389"/>
      <c r="I94" s="389"/>
      <c r="J94" s="389" t="s">
        <v>247</v>
      </c>
      <c r="K94" s="389"/>
      <c r="L94" s="389"/>
      <c r="M94" s="389"/>
      <c r="N94" s="389"/>
      <c r="O94" s="389"/>
      <c r="P94" s="389"/>
      <c r="Q94" s="389"/>
      <c r="R94" s="389"/>
      <c r="S94" s="389"/>
      <c r="T94" s="389"/>
      <c r="U94" s="389"/>
      <c r="V94" s="389"/>
      <c r="W94" s="389"/>
      <c r="X94" s="389"/>
      <c r="Y94" s="389"/>
      <c r="Z94" s="389"/>
    </row>
    <row r="95" ht="14.25" customHeight="1">
      <c r="A95" s="389"/>
      <c r="B95" s="389"/>
      <c r="C95" s="389"/>
      <c r="D95" s="389"/>
      <c r="E95" s="389"/>
      <c r="F95" s="389"/>
      <c r="G95" s="389" t="s">
        <v>239</v>
      </c>
      <c r="H95" s="389"/>
      <c r="I95" s="389"/>
      <c r="J95" s="389" t="s">
        <v>249</v>
      </c>
      <c r="K95" s="389"/>
      <c r="L95" s="389"/>
      <c r="M95" s="389"/>
      <c r="N95" s="389"/>
      <c r="O95" s="389"/>
      <c r="P95" s="389"/>
      <c r="Q95" s="389"/>
      <c r="R95" s="389"/>
      <c r="S95" s="389"/>
      <c r="T95" s="389"/>
      <c r="U95" s="389"/>
      <c r="V95" s="389"/>
      <c r="W95" s="389"/>
      <c r="X95" s="389"/>
      <c r="Y95" s="389"/>
      <c r="Z95" s="389"/>
    </row>
    <row r="96" ht="14.25" customHeight="1">
      <c r="A96" s="389"/>
      <c r="B96" s="389"/>
      <c r="C96" s="389"/>
      <c r="D96" s="389"/>
      <c r="E96" s="389"/>
      <c r="F96" s="389"/>
      <c r="G96" s="389" t="s">
        <v>175</v>
      </c>
      <c r="H96" s="389"/>
      <c r="I96" s="389"/>
      <c r="J96" s="389" t="s">
        <v>251</v>
      </c>
      <c r="K96" s="389"/>
      <c r="L96" s="389"/>
      <c r="M96" s="389"/>
      <c r="N96" s="389"/>
      <c r="O96" s="389"/>
      <c r="P96" s="389"/>
      <c r="Q96" s="389"/>
      <c r="R96" s="389"/>
      <c r="S96" s="389"/>
      <c r="T96" s="389"/>
      <c r="U96" s="389"/>
      <c r="V96" s="389"/>
      <c r="W96" s="389"/>
      <c r="X96" s="389"/>
      <c r="Y96" s="389"/>
      <c r="Z96" s="389"/>
    </row>
    <row r="97" ht="14.25" customHeight="1">
      <c r="A97" s="389"/>
      <c r="B97" s="389"/>
      <c r="C97" s="389"/>
      <c r="D97" s="389"/>
      <c r="E97" s="389"/>
      <c r="F97" s="389"/>
      <c r="G97" s="389" t="s">
        <v>205</v>
      </c>
      <c r="H97" s="389"/>
      <c r="I97" s="389"/>
      <c r="J97" s="389" t="s">
        <v>253</v>
      </c>
      <c r="K97" s="389"/>
      <c r="L97" s="389"/>
      <c r="M97" s="389"/>
      <c r="N97" s="389"/>
      <c r="O97" s="389"/>
      <c r="P97" s="389"/>
      <c r="Q97" s="389"/>
      <c r="R97" s="389"/>
      <c r="S97" s="389"/>
      <c r="T97" s="389"/>
      <c r="U97" s="389"/>
      <c r="V97" s="389"/>
      <c r="W97" s="389"/>
      <c r="X97" s="389"/>
      <c r="Y97" s="389"/>
      <c r="Z97" s="389"/>
    </row>
    <row r="98" ht="14.25" customHeight="1">
      <c r="A98" s="389"/>
      <c r="B98" s="389"/>
      <c r="C98" s="389"/>
      <c r="D98" s="389"/>
      <c r="E98" s="389"/>
      <c r="F98" s="389"/>
      <c r="G98" s="389" t="s">
        <v>247</v>
      </c>
      <c r="H98" s="389"/>
      <c r="I98" s="389"/>
      <c r="J98" s="389" t="s">
        <v>255</v>
      </c>
      <c r="K98" s="389"/>
      <c r="L98" s="389"/>
      <c r="M98" s="389"/>
      <c r="N98" s="389"/>
      <c r="O98" s="389"/>
      <c r="P98" s="389"/>
      <c r="Q98" s="389"/>
      <c r="R98" s="389"/>
      <c r="S98" s="389"/>
      <c r="T98" s="389"/>
      <c r="U98" s="389"/>
      <c r="V98" s="389"/>
      <c r="W98" s="389"/>
      <c r="X98" s="389"/>
      <c r="Y98" s="389"/>
      <c r="Z98" s="389"/>
    </row>
    <row r="99" ht="14.25" customHeight="1">
      <c r="A99" s="389"/>
      <c r="B99" s="389"/>
      <c r="C99" s="389"/>
      <c r="D99" s="389"/>
      <c r="E99" s="389"/>
      <c r="F99" s="389"/>
      <c r="G99" s="389" t="s">
        <v>177</v>
      </c>
      <c r="H99" s="389"/>
      <c r="I99" s="389"/>
      <c r="J99" s="389" t="s">
        <v>257</v>
      </c>
      <c r="K99" s="389"/>
      <c r="L99" s="389"/>
      <c r="M99" s="389"/>
      <c r="N99" s="389"/>
      <c r="O99" s="389"/>
      <c r="P99" s="389"/>
      <c r="Q99" s="389"/>
      <c r="R99" s="389"/>
      <c r="S99" s="389"/>
      <c r="T99" s="389"/>
      <c r="U99" s="389"/>
      <c r="V99" s="389"/>
      <c r="W99" s="389"/>
      <c r="X99" s="389"/>
      <c r="Y99" s="389"/>
      <c r="Z99" s="389"/>
    </row>
    <row r="100" ht="14.25" customHeight="1">
      <c r="A100" s="389"/>
      <c r="B100" s="389"/>
      <c r="C100" s="389"/>
      <c r="D100" s="389"/>
      <c r="E100" s="389"/>
      <c r="F100" s="389"/>
      <c r="G100" s="389" t="s">
        <v>207</v>
      </c>
      <c r="H100" s="389"/>
      <c r="I100" s="389"/>
      <c r="J100" s="389" t="s">
        <v>259</v>
      </c>
      <c r="K100" s="389"/>
      <c r="L100" s="389"/>
      <c r="M100" s="389"/>
      <c r="N100" s="389"/>
      <c r="O100" s="389"/>
      <c r="P100" s="389"/>
      <c r="Q100" s="389"/>
      <c r="R100" s="389"/>
      <c r="S100" s="389"/>
      <c r="T100" s="389"/>
      <c r="U100" s="389"/>
      <c r="V100" s="389"/>
      <c r="W100" s="389"/>
      <c r="X100" s="389"/>
      <c r="Y100" s="389"/>
      <c r="Z100" s="389"/>
    </row>
    <row r="101" ht="14.25" customHeight="1">
      <c r="A101" s="389"/>
      <c r="B101" s="389"/>
      <c r="C101" s="389"/>
      <c r="D101" s="389"/>
      <c r="E101" s="389"/>
      <c r="F101" s="389"/>
      <c r="G101" s="389" t="s">
        <v>253</v>
      </c>
      <c r="H101" s="389"/>
      <c r="I101" s="389"/>
      <c r="J101" s="389" t="s">
        <v>261</v>
      </c>
      <c r="K101" s="389"/>
      <c r="L101" s="389"/>
      <c r="M101" s="389"/>
      <c r="N101" s="389"/>
      <c r="O101" s="389"/>
      <c r="P101" s="389"/>
      <c r="Q101" s="389"/>
      <c r="R101" s="389"/>
      <c r="S101" s="389"/>
      <c r="T101" s="389"/>
      <c r="U101" s="389"/>
      <c r="V101" s="389"/>
      <c r="W101" s="389"/>
      <c r="X101" s="389"/>
      <c r="Y101" s="389"/>
      <c r="Z101" s="389"/>
    </row>
    <row r="102" ht="14.25" customHeight="1">
      <c r="A102" s="389"/>
      <c r="B102" s="389"/>
      <c r="C102" s="389"/>
      <c r="D102" s="389"/>
      <c r="E102" s="389"/>
      <c r="F102" s="389"/>
      <c r="G102" s="389" t="s">
        <v>179</v>
      </c>
      <c r="H102" s="389"/>
      <c r="I102" s="389"/>
      <c r="J102" s="389" t="s">
        <v>263</v>
      </c>
      <c r="K102" s="389"/>
      <c r="L102" s="389"/>
      <c r="M102" s="389"/>
      <c r="N102" s="389"/>
      <c r="O102" s="389"/>
      <c r="P102" s="389"/>
      <c r="Q102" s="389"/>
      <c r="R102" s="389"/>
      <c r="S102" s="389"/>
      <c r="T102" s="389"/>
      <c r="U102" s="389"/>
      <c r="V102" s="389"/>
      <c r="W102" s="389"/>
      <c r="X102" s="389"/>
      <c r="Y102" s="389"/>
      <c r="Z102" s="389"/>
    </row>
    <row r="103" ht="14.25" customHeight="1">
      <c r="A103" s="389"/>
      <c r="B103" s="389"/>
      <c r="C103" s="389"/>
      <c r="D103" s="389"/>
      <c r="E103" s="389"/>
      <c r="F103" s="389"/>
      <c r="G103" s="389" t="s">
        <v>209</v>
      </c>
      <c r="H103" s="389"/>
      <c r="I103" s="389"/>
      <c r="J103" s="389" t="s">
        <v>265</v>
      </c>
      <c r="K103" s="389"/>
      <c r="L103" s="389"/>
      <c r="M103" s="389"/>
      <c r="N103" s="389"/>
      <c r="O103" s="389"/>
      <c r="P103" s="389"/>
      <c r="Q103" s="389"/>
      <c r="R103" s="389"/>
      <c r="S103" s="389"/>
      <c r="T103" s="389"/>
      <c r="U103" s="389"/>
      <c r="V103" s="389"/>
      <c r="W103" s="389"/>
      <c r="X103" s="389"/>
      <c r="Y103" s="389"/>
      <c r="Z103" s="389"/>
    </row>
    <row r="104" ht="14.25" customHeight="1">
      <c r="A104" s="389"/>
      <c r="B104" s="389"/>
      <c r="C104" s="389"/>
      <c r="D104" s="389"/>
      <c r="E104" s="389"/>
      <c r="F104" s="389"/>
      <c r="G104" s="389" t="s">
        <v>259</v>
      </c>
      <c r="H104" s="389"/>
      <c r="I104" s="389"/>
      <c r="J104" s="389" t="s">
        <v>267</v>
      </c>
      <c r="K104" s="389"/>
      <c r="L104" s="389"/>
      <c r="M104" s="389"/>
      <c r="N104" s="389"/>
      <c r="O104" s="389"/>
      <c r="P104" s="389"/>
      <c r="Q104" s="389"/>
      <c r="R104" s="389"/>
      <c r="S104" s="389"/>
      <c r="T104" s="389"/>
      <c r="U104" s="389"/>
      <c r="V104" s="389"/>
      <c r="W104" s="389"/>
      <c r="X104" s="389"/>
      <c r="Y104" s="389"/>
      <c r="Z104" s="389"/>
    </row>
    <row r="105" ht="14.25" customHeight="1">
      <c r="A105" s="389"/>
      <c r="B105" s="389"/>
      <c r="C105" s="389"/>
      <c r="D105" s="389"/>
      <c r="E105" s="389"/>
      <c r="F105" s="389"/>
      <c r="G105" s="389" t="s">
        <v>181</v>
      </c>
      <c r="H105" s="389"/>
      <c r="I105" s="389"/>
      <c r="J105" s="389" t="s">
        <v>269</v>
      </c>
      <c r="K105" s="389"/>
      <c r="L105" s="389"/>
      <c r="M105" s="389"/>
      <c r="N105" s="389"/>
      <c r="O105" s="389"/>
      <c r="P105" s="389"/>
      <c r="Q105" s="389"/>
      <c r="R105" s="389"/>
      <c r="S105" s="389"/>
      <c r="T105" s="389"/>
      <c r="U105" s="389"/>
      <c r="V105" s="389"/>
      <c r="W105" s="389"/>
      <c r="X105" s="389"/>
      <c r="Y105" s="389"/>
      <c r="Z105" s="389"/>
    </row>
    <row r="106" ht="14.25" customHeight="1">
      <c r="A106" s="389"/>
      <c r="B106" s="389"/>
      <c r="C106" s="389"/>
      <c r="D106" s="389"/>
      <c r="E106" s="389"/>
      <c r="F106" s="389"/>
      <c r="G106" s="389" t="s">
        <v>211</v>
      </c>
      <c r="H106" s="389"/>
      <c r="I106" s="389"/>
      <c r="J106" s="389" t="s">
        <v>271</v>
      </c>
      <c r="K106" s="389"/>
      <c r="L106" s="389"/>
      <c r="M106" s="389"/>
      <c r="N106" s="389"/>
      <c r="O106" s="389"/>
      <c r="P106" s="389"/>
      <c r="Q106" s="389"/>
      <c r="R106" s="389"/>
      <c r="S106" s="389"/>
      <c r="T106" s="389"/>
      <c r="U106" s="389"/>
      <c r="V106" s="389"/>
      <c r="W106" s="389"/>
      <c r="X106" s="389"/>
      <c r="Y106" s="389"/>
      <c r="Z106" s="389"/>
    </row>
    <row r="107" ht="14.25" customHeight="1">
      <c r="A107" s="389"/>
      <c r="B107" s="389"/>
      <c r="C107" s="389"/>
      <c r="D107" s="389"/>
      <c r="E107" s="389"/>
      <c r="F107" s="389"/>
      <c r="G107" s="389" t="s">
        <v>261</v>
      </c>
      <c r="H107" s="389"/>
      <c r="I107" s="389"/>
      <c r="J107" s="389" t="s">
        <v>273</v>
      </c>
      <c r="K107" s="389"/>
      <c r="L107" s="389"/>
      <c r="M107" s="389"/>
      <c r="N107" s="389"/>
      <c r="O107" s="389"/>
      <c r="P107" s="389"/>
      <c r="Q107" s="389"/>
      <c r="R107" s="389"/>
      <c r="S107" s="389"/>
      <c r="T107" s="389"/>
      <c r="U107" s="389"/>
      <c r="V107" s="389"/>
      <c r="W107" s="389"/>
      <c r="X107" s="389"/>
      <c r="Y107" s="389"/>
      <c r="Z107" s="389"/>
    </row>
    <row r="108" ht="14.25" customHeight="1">
      <c r="A108" s="389"/>
      <c r="B108" s="389"/>
      <c r="C108" s="389"/>
      <c r="D108" s="389"/>
      <c r="E108" s="389"/>
      <c r="F108" s="389"/>
      <c r="G108" s="389" t="s">
        <v>185</v>
      </c>
      <c r="H108" s="389"/>
      <c r="I108" s="389"/>
      <c r="J108" s="389" t="s">
        <v>275</v>
      </c>
      <c r="K108" s="389"/>
      <c r="L108" s="389"/>
      <c r="M108" s="389"/>
      <c r="N108" s="389"/>
      <c r="O108" s="389"/>
      <c r="P108" s="389"/>
      <c r="Q108" s="389"/>
      <c r="R108" s="389"/>
      <c r="S108" s="389"/>
      <c r="T108" s="389"/>
      <c r="U108" s="389"/>
      <c r="V108" s="389"/>
      <c r="W108" s="389"/>
      <c r="X108" s="389"/>
      <c r="Y108" s="389"/>
      <c r="Z108" s="389"/>
    </row>
    <row r="109" ht="14.25" customHeight="1">
      <c r="A109" s="389"/>
      <c r="B109" s="389"/>
      <c r="C109" s="389"/>
      <c r="D109" s="389"/>
      <c r="E109" s="389"/>
      <c r="F109" s="389"/>
      <c r="G109" s="389" t="s">
        <v>215</v>
      </c>
      <c r="H109" s="389"/>
      <c r="I109" s="389"/>
      <c r="J109" s="389" t="s">
        <v>277</v>
      </c>
      <c r="K109" s="389"/>
      <c r="L109" s="389"/>
      <c r="M109" s="389"/>
      <c r="N109" s="389"/>
      <c r="O109" s="389"/>
      <c r="P109" s="389"/>
      <c r="Q109" s="389"/>
      <c r="R109" s="389"/>
      <c r="S109" s="389"/>
      <c r="T109" s="389"/>
      <c r="U109" s="389"/>
      <c r="V109" s="389"/>
      <c r="W109" s="389"/>
      <c r="X109" s="389"/>
      <c r="Y109" s="389"/>
      <c r="Z109" s="389"/>
    </row>
    <row r="110" ht="14.25" customHeight="1">
      <c r="A110" s="389"/>
      <c r="B110" s="389"/>
      <c r="C110" s="389"/>
      <c r="D110" s="389"/>
      <c r="E110" s="389"/>
      <c r="F110" s="389"/>
      <c r="G110" s="389" t="s">
        <v>265</v>
      </c>
      <c r="H110" s="389"/>
      <c r="I110" s="389"/>
      <c r="J110" s="389" t="s">
        <v>279</v>
      </c>
      <c r="K110" s="389"/>
      <c r="L110" s="389"/>
      <c r="M110" s="389"/>
      <c r="N110" s="389"/>
      <c r="O110" s="389"/>
      <c r="P110" s="389"/>
      <c r="Q110" s="389"/>
      <c r="R110" s="389"/>
      <c r="S110" s="389"/>
      <c r="T110" s="389"/>
      <c r="U110" s="389"/>
      <c r="V110" s="389"/>
      <c r="W110" s="389"/>
      <c r="X110" s="389"/>
      <c r="Y110" s="389"/>
      <c r="Z110" s="389"/>
    </row>
    <row r="111" ht="14.25" customHeight="1">
      <c r="A111" s="389"/>
      <c r="B111" s="389"/>
      <c r="C111" s="389"/>
      <c r="D111" s="389"/>
      <c r="E111" s="389"/>
      <c r="F111" s="389"/>
      <c r="G111" s="389" t="s">
        <v>187</v>
      </c>
      <c r="H111" s="389"/>
      <c r="I111" s="389"/>
      <c r="J111" s="389" t="s">
        <v>281</v>
      </c>
      <c r="K111" s="389"/>
      <c r="L111" s="389"/>
      <c r="M111" s="389"/>
      <c r="N111" s="389"/>
      <c r="O111" s="389"/>
      <c r="P111" s="389"/>
      <c r="Q111" s="389"/>
      <c r="R111" s="389"/>
      <c r="S111" s="389"/>
      <c r="T111" s="389"/>
      <c r="U111" s="389"/>
      <c r="V111" s="389"/>
      <c r="W111" s="389"/>
      <c r="X111" s="389"/>
      <c r="Y111" s="389"/>
      <c r="Z111" s="389"/>
    </row>
    <row r="112" ht="14.25" customHeight="1">
      <c r="A112" s="389"/>
      <c r="B112" s="389"/>
      <c r="C112" s="389"/>
      <c r="D112" s="389"/>
      <c r="E112" s="389"/>
      <c r="F112" s="389"/>
      <c r="G112" s="389" t="s">
        <v>217</v>
      </c>
      <c r="H112" s="389"/>
      <c r="I112" s="389"/>
      <c r="J112" s="389" t="s">
        <v>283</v>
      </c>
      <c r="K112" s="389"/>
      <c r="L112" s="389"/>
      <c r="M112" s="389"/>
      <c r="N112" s="389"/>
      <c r="O112" s="389"/>
      <c r="P112" s="389"/>
      <c r="Q112" s="389"/>
      <c r="R112" s="389"/>
      <c r="S112" s="389"/>
      <c r="T112" s="389"/>
      <c r="U112" s="389"/>
      <c r="V112" s="389"/>
      <c r="W112" s="389"/>
      <c r="X112" s="389"/>
      <c r="Y112" s="389"/>
      <c r="Z112" s="389"/>
    </row>
    <row r="113" ht="14.25" customHeight="1">
      <c r="A113" s="389"/>
      <c r="B113" s="389"/>
      <c r="C113" s="389"/>
      <c r="D113" s="389"/>
      <c r="E113" s="389"/>
      <c r="F113" s="389"/>
      <c r="G113" s="389" t="s">
        <v>267</v>
      </c>
      <c r="H113" s="389"/>
      <c r="I113" s="389"/>
      <c r="J113" s="389" t="s">
        <v>285</v>
      </c>
      <c r="K113" s="389"/>
      <c r="L113" s="389"/>
      <c r="M113" s="389"/>
      <c r="N113" s="389"/>
      <c r="O113" s="389"/>
      <c r="P113" s="389"/>
      <c r="Q113" s="389"/>
      <c r="R113" s="389"/>
      <c r="S113" s="389"/>
      <c r="T113" s="389"/>
      <c r="U113" s="389"/>
      <c r="V113" s="389"/>
      <c r="W113" s="389"/>
      <c r="X113" s="389"/>
      <c r="Y113" s="389"/>
      <c r="Z113" s="389"/>
    </row>
    <row r="114" ht="14.25" customHeight="1">
      <c r="A114" s="389"/>
      <c r="B114" s="389"/>
      <c r="C114" s="389"/>
      <c r="D114" s="389"/>
      <c r="E114" s="389"/>
      <c r="F114" s="389"/>
      <c r="G114" s="389"/>
      <c r="H114" s="389"/>
      <c r="I114" s="389"/>
      <c r="J114" s="389" t="s">
        <v>287</v>
      </c>
      <c r="K114" s="389"/>
      <c r="L114" s="389"/>
      <c r="M114" s="389"/>
      <c r="N114" s="389"/>
      <c r="O114" s="389"/>
      <c r="P114" s="389"/>
      <c r="Q114" s="389"/>
      <c r="R114" s="389"/>
      <c r="S114" s="389"/>
      <c r="T114" s="389"/>
      <c r="U114" s="389"/>
      <c r="V114" s="389"/>
      <c r="W114" s="389"/>
      <c r="X114" s="389"/>
      <c r="Y114" s="389"/>
      <c r="Z114" s="389"/>
    </row>
    <row r="115" ht="14.25" customHeight="1">
      <c r="A115" s="389"/>
      <c r="B115" s="389"/>
      <c r="C115" s="389"/>
      <c r="D115" s="389"/>
      <c r="E115" s="389"/>
      <c r="F115" s="389"/>
      <c r="G115" s="389" t="s">
        <v>332</v>
      </c>
      <c r="H115" s="389"/>
      <c r="I115" s="389"/>
      <c r="J115" s="389" t="s">
        <v>289</v>
      </c>
      <c r="K115" s="389"/>
      <c r="L115" s="389"/>
      <c r="M115" s="389"/>
      <c r="N115" s="389"/>
      <c r="O115" s="389"/>
      <c r="P115" s="389"/>
      <c r="Q115" s="389"/>
      <c r="R115" s="389"/>
      <c r="S115" s="389"/>
      <c r="T115" s="389"/>
      <c r="U115" s="389"/>
      <c r="V115" s="389"/>
      <c r="W115" s="389"/>
      <c r="X115" s="389"/>
      <c r="Y115" s="389"/>
      <c r="Z115" s="389"/>
    </row>
    <row r="116" ht="14.25" customHeight="1">
      <c r="A116" s="389"/>
      <c r="B116" s="389"/>
      <c r="C116" s="389"/>
      <c r="D116" s="389"/>
      <c r="E116" s="389"/>
      <c r="F116" s="389"/>
      <c r="G116" s="389" t="s">
        <v>336</v>
      </c>
      <c r="H116" s="389"/>
      <c r="I116" s="389"/>
      <c r="J116" s="389" t="s">
        <v>291</v>
      </c>
      <c r="K116" s="389"/>
      <c r="L116" s="389"/>
      <c r="M116" s="389"/>
      <c r="N116" s="389"/>
      <c r="O116" s="389"/>
      <c r="P116" s="389"/>
      <c r="Q116" s="389"/>
      <c r="R116" s="389"/>
      <c r="S116" s="389"/>
      <c r="T116" s="389"/>
      <c r="U116" s="389"/>
      <c r="V116" s="389"/>
      <c r="W116" s="389"/>
      <c r="X116" s="389"/>
      <c r="Y116" s="389"/>
      <c r="Z116" s="389"/>
    </row>
    <row r="117" ht="14.25" customHeight="1">
      <c r="A117" s="389"/>
      <c r="B117" s="389"/>
      <c r="C117" s="389"/>
      <c r="D117" s="389"/>
      <c r="E117" s="389"/>
      <c r="F117" s="389"/>
      <c r="G117" s="389" t="s">
        <v>340</v>
      </c>
      <c r="H117" s="389"/>
      <c r="I117" s="389"/>
      <c r="J117" s="389" t="s">
        <v>293</v>
      </c>
      <c r="K117" s="389"/>
      <c r="L117" s="389"/>
      <c r="M117" s="389"/>
      <c r="N117" s="389"/>
      <c r="O117" s="389"/>
      <c r="P117" s="389"/>
      <c r="Q117" s="389"/>
      <c r="R117" s="389"/>
      <c r="S117" s="389"/>
      <c r="T117" s="389"/>
      <c r="U117" s="389"/>
      <c r="V117" s="389"/>
      <c r="W117" s="389"/>
      <c r="X117" s="389"/>
      <c r="Y117" s="389"/>
      <c r="Z117" s="389"/>
    </row>
    <row r="118" ht="14.25" customHeight="1">
      <c r="A118" s="389"/>
      <c r="B118" s="389"/>
      <c r="C118" s="389"/>
      <c r="D118" s="389"/>
      <c r="E118" s="389"/>
      <c r="F118" s="389"/>
      <c r="G118" s="389" t="s">
        <v>726</v>
      </c>
      <c r="H118" s="389"/>
      <c r="I118" s="389"/>
      <c r="J118" s="389" t="s">
        <v>295</v>
      </c>
      <c r="K118" s="389"/>
      <c r="L118" s="389"/>
      <c r="M118" s="389"/>
      <c r="N118" s="389"/>
      <c r="O118" s="389"/>
      <c r="P118" s="389"/>
      <c r="Q118" s="389"/>
      <c r="R118" s="389"/>
      <c r="S118" s="389"/>
      <c r="T118" s="389"/>
      <c r="U118" s="389"/>
      <c r="V118" s="389"/>
      <c r="W118" s="389"/>
      <c r="X118" s="389"/>
      <c r="Y118" s="389"/>
      <c r="Z118" s="389"/>
    </row>
    <row r="119" ht="14.25" customHeight="1">
      <c r="A119" s="389"/>
      <c r="B119" s="389"/>
      <c r="C119" s="389"/>
      <c r="D119" s="389"/>
      <c r="E119" s="389"/>
      <c r="F119" s="389"/>
      <c r="G119" s="389" t="s">
        <v>728</v>
      </c>
      <c r="H119" s="389"/>
      <c r="I119" s="389"/>
      <c r="J119" s="389" t="s">
        <v>297</v>
      </c>
      <c r="K119" s="389"/>
      <c r="L119" s="389"/>
      <c r="M119" s="389"/>
      <c r="N119" s="389"/>
      <c r="O119" s="389"/>
      <c r="P119" s="389"/>
      <c r="Q119" s="389"/>
      <c r="R119" s="389"/>
      <c r="S119" s="389"/>
      <c r="T119" s="389"/>
      <c r="U119" s="389"/>
      <c r="V119" s="389"/>
      <c r="W119" s="389"/>
      <c r="X119" s="389"/>
      <c r="Y119" s="389"/>
      <c r="Z119" s="389"/>
    </row>
    <row r="120" ht="14.25" customHeight="1">
      <c r="A120" s="389"/>
      <c r="B120" s="389"/>
      <c r="C120" s="389"/>
      <c r="D120" s="389"/>
      <c r="E120" s="389"/>
      <c r="F120" s="389"/>
      <c r="G120" s="389" t="s">
        <v>730</v>
      </c>
      <c r="H120" s="389"/>
      <c r="I120" s="389"/>
      <c r="J120" s="389" t="s">
        <v>299</v>
      </c>
      <c r="K120" s="389"/>
      <c r="L120" s="389"/>
      <c r="M120" s="389"/>
      <c r="N120" s="389"/>
      <c r="O120" s="389"/>
      <c r="P120" s="389"/>
      <c r="Q120" s="389"/>
      <c r="R120" s="389"/>
      <c r="S120" s="389"/>
      <c r="T120" s="389"/>
      <c r="U120" s="389"/>
      <c r="V120" s="389"/>
      <c r="W120" s="389"/>
      <c r="X120" s="389"/>
      <c r="Y120" s="389"/>
      <c r="Z120" s="389"/>
    </row>
    <row r="121" ht="14.25" customHeight="1">
      <c r="A121" s="389"/>
      <c r="B121" s="389"/>
      <c r="C121" s="389"/>
      <c r="D121" s="389"/>
      <c r="E121" s="389"/>
      <c r="F121" s="389"/>
      <c r="G121" s="389"/>
      <c r="H121" s="389"/>
      <c r="I121" s="389"/>
      <c r="J121" s="389" t="s">
        <v>301</v>
      </c>
      <c r="K121" s="389"/>
      <c r="L121" s="389"/>
      <c r="M121" s="389"/>
      <c r="N121" s="389"/>
      <c r="O121" s="389"/>
      <c r="P121" s="389"/>
      <c r="Q121" s="389"/>
      <c r="R121" s="389"/>
      <c r="S121" s="389"/>
      <c r="T121" s="389"/>
      <c r="U121" s="389"/>
      <c r="V121" s="389"/>
      <c r="W121" s="389"/>
      <c r="X121" s="389"/>
      <c r="Y121" s="389"/>
      <c r="Z121" s="389"/>
    </row>
    <row r="122" ht="14.25" customHeight="1">
      <c r="A122" s="389"/>
      <c r="B122" s="389"/>
      <c r="C122" s="389"/>
      <c r="D122" s="389"/>
      <c r="E122" s="389"/>
      <c r="F122" s="389"/>
      <c r="G122" s="389" t="s">
        <v>733</v>
      </c>
      <c r="H122" s="389"/>
      <c r="I122" s="389"/>
      <c r="J122" s="389" t="s">
        <v>303</v>
      </c>
      <c r="K122" s="389"/>
      <c r="L122" s="389"/>
      <c r="M122" s="389"/>
      <c r="N122" s="389"/>
      <c r="O122" s="389"/>
      <c r="P122" s="389"/>
      <c r="Q122" s="389"/>
      <c r="R122" s="389"/>
      <c r="S122" s="389"/>
      <c r="T122" s="389"/>
      <c r="U122" s="389"/>
      <c r="V122" s="389"/>
      <c r="W122" s="389"/>
      <c r="X122" s="389"/>
      <c r="Y122" s="389"/>
      <c r="Z122" s="389"/>
    </row>
    <row r="123" ht="14.25" customHeight="1">
      <c r="A123" s="389"/>
      <c r="B123" s="389"/>
      <c r="C123" s="389"/>
      <c r="D123" s="389"/>
      <c r="E123" s="389"/>
      <c r="F123" s="389"/>
      <c r="G123" s="389" t="s">
        <v>735</v>
      </c>
      <c r="H123" s="389"/>
      <c r="I123" s="389"/>
      <c r="J123" s="389" t="s">
        <v>305</v>
      </c>
      <c r="K123" s="389"/>
      <c r="L123" s="389"/>
      <c r="M123" s="389"/>
      <c r="N123" s="389"/>
      <c r="O123" s="389"/>
      <c r="P123" s="389"/>
      <c r="Q123" s="389"/>
      <c r="R123" s="389"/>
      <c r="S123" s="389"/>
      <c r="T123" s="389"/>
      <c r="U123" s="389"/>
      <c r="V123" s="389"/>
      <c r="W123" s="389"/>
      <c r="X123" s="389"/>
      <c r="Y123" s="389"/>
      <c r="Z123" s="389"/>
    </row>
    <row r="124" ht="14.25" customHeight="1">
      <c r="A124" s="389"/>
      <c r="B124" s="389"/>
      <c r="C124" s="389"/>
      <c r="D124" s="389"/>
      <c r="E124" s="389"/>
      <c r="F124" s="389"/>
      <c r="G124" s="389" t="s">
        <v>737</v>
      </c>
      <c r="H124" s="389"/>
      <c r="I124" s="389"/>
      <c r="J124" s="389" t="s">
        <v>307</v>
      </c>
      <c r="K124" s="389"/>
      <c r="L124" s="389"/>
      <c r="M124" s="389"/>
      <c r="N124" s="389"/>
      <c r="O124" s="389"/>
      <c r="P124" s="389"/>
      <c r="Q124" s="389"/>
      <c r="R124" s="389"/>
      <c r="S124" s="389"/>
      <c r="T124" s="389"/>
      <c r="U124" s="389"/>
      <c r="V124" s="389"/>
      <c r="W124" s="389"/>
      <c r="X124" s="389"/>
      <c r="Y124" s="389"/>
      <c r="Z124" s="389"/>
    </row>
    <row r="125" ht="14.25" customHeight="1">
      <c r="A125" s="389"/>
      <c r="B125" s="389"/>
      <c r="C125" s="389"/>
      <c r="D125" s="389"/>
      <c r="E125" s="389"/>
      <c r="F125" s="389"/>
      <c r="G125" s="389"/>
      <c r="H125" s="389"/>
      <c r="I125" s="389"/>
      <c r="J125" s="389" t="s">
        <v>310</v>
      </c>
      <c r="K125" s="389"/>
      <c r="L125" s="389"/>
      <c r="M125" s="389"/>
      <c r="N125" s="389"/>
      <c r="O125" s="389"/>
      <c r="P125" s="389"/>
      <c r="Q125" s="389"/>
      <c r="R125" s="389"/>
      <c r="S125" s="389"/>
      <c r="T125" s="389"/>
      <c r="U125" s="389"/>
      <c r="V125" s="389"/>
      <c r="W125" s="389"/>
      <c r="X125" s="389"/>
      <c r="Y125" s="389"/>
      <c r="Z125" s="389"/>
    </row>
    <row r="126" ht="14.25" customHeight="1">
      <c r="A126" s="389"/>
      <c r="B126" s="389"/>
      <c r="C126" s="389"/>
      <c r="D126" s="389"/>
      <c r="E126" s="389"/>
      <c r="F126" s="389"/>
      <c r="G126" s="389" t="s">
        <v>740</v>
      </c>
      <c r="H126" s="389"/>
      <c r="I126" s="389"/>
      <c r="J126" s="389" t="s">
        <v>312</v>
      </c>
      <c r="K126" s="389"/>
      <c r="L126" s="389"/>
      <c r="M126" s="389"/>
      <c r="N126" s="389"/>
      <c r="O126" s="389"/>
      <c r="P126" s="389"/>
      <c r="Q126" s="389"/>
      <c r="R126" s="389"/>
      <c r="S126" s="389"/>
      <c r="T126" s="389"/>
      <c r="U126" s="389"/>
      <c r="V126" s="389"/>
      <c r="W126" s="389"/>
      <c r="X126" s="389"/>
      <c r="Y126" s="389"/>
      <c r="Z126" s="389"/>
    </row>
    <row r="127" ht="14.25" customHeight="1">
      <c r="A127" s="389"/>
      <c r="B127" s="389"/>
      <c r="C127" s="389"/>
      <c r="D127" s="389"/>
      <c r="E127" s="389"/>
      <c r="F127" s="389"/>
      <c r="G127" s="389" t="s">
        <v>742</v>
      </c>
      <c r="H127" s="389"/>
      <c r="I127" s="389"/>
      <c r="J127" s="389" t="s">
        <v>314</v>
      </c>
      <c r="K127" s="389"/>
      <c r="L127" s="389"/>
      <c r="M127" s="389"/>
      <c r="N127" s="389"/>
      <c r="O127" s="389"/>
      <c r="P127" s="389"/>
      <c r="Q127" s="389"/>
      <c r="R127" s="389"/>
      <c r="S127" s="389"/>
      <c r="T127" s="389"/>
      <c r="U127" s="389"/>
      <c r="V127" s="389"/>
      <c r="W127" s="389"/>
      <c r="X127" s="389"/>
      <c r="Y127" s="389"/>
      <c r="Z127" s="389"/>
    </row>
    <row r="128" ht="14.25" customHeight="1">
      <c r="A128" s="389"/>
      <c r="B128" s="389"/>
      <c r="C128" s="389"/>
      <c r="D128" s="389"/>
      <c r="E128" s="389"/>
      <c r="F128" s="389"/>
      <c r="G128" s="389" t="s">
        <v>744</v>
      </c>
      <c r="H128" s="389"/>
      <c r="I128" s="389"/>
      <c r="J128" s="389" t="s">
        <v>316</v>
      </c>
      <c r="K128" s="389"/>
      <c r="L128" s="389"/>
      <c r="M128" s="389"/>
      <c r="N128" s="389"/>
      <c r="O128" s="389"/>
      <c r="P128" s="389"/>
      <c r="Q128" s="389"/>
      <c r="R128" s="389"/>
      <c r="S128" s="389"/>
      <c r="T128" s="389"/>
      <c r="U128" s="389"/>
      <c r="V128" s="389"/>
      <c r="W128" s="389"/>
      <c r="X128" s="389"/>
      <c r="Y128" s="389"/>
      <c r="Z128" s="389"/>
    </row>
    <row r="129" ht="14.25" customHeight="1">
      <c r="A129" s="389"/>
      <c r="B129" s="389"/>
      <c r="C129" s="389"/>
      <c r="D129" s="389"/>
      <c r="E129" s="389"/>
      <c r="F129" s="389"/>
      <c r="G129" s="389" t="s">
        <v>746</v>
      </c>
      <c r="H129" s="389"/>
      <c r="I129" s="389"/>
      <c r="J129" s="389" t="s">
        <v>318</v>
      </c>
      <c r="K129" s="389"/>
      <c r="L129" s="389"/>
      <c r="M129" s="389"/>
      <c r="N129" s="389"/>
      <c r="O129" s="389"/>
      <c r="P129" s="389"/>
      <c r="Q129" s="389"/>
      <c r="R129" s="389"/>
      <c r="S129" s="389"/>
      <c r="T129" s="389"/>
      <c r="U129" s="389"/>
      <c r="V129" s="389"/>
      <c r="W129" s="389"/>
      <c r="X129" s="389"/>
      <c r="Y129" s="389"/>
      <c r="Z129" s="389"/>
    </row>
    <row r="130" ht="14.25" customHeight="1">
      <c r="A130" s="389"/>
      <c r="B130" s="389"/>
      <c r="C130" s="389"/>
      <c r="D130" s="389"/>
      <c r="E130" s="389"/>
      <c r="F130" s="389"/>
      <c r="G130" s="389" t="s">
        <v>748</v>
      </c>
      <c r="H130" s="389"/>
      <c r="I130" s="389"/>
      <c r="J130" s="389" t="s">
        <v>321</v>
      </c>
      <c r="K130" s="389"/>
      <c r="L130" s="389"/>
      <c r="M130" s="389"/>
      <c r="N130" s="389"/>
      <c r="O130" s="389"/>
      <c r="P130" s="389"/>
      <c r="Q130" s="389"/>
      <c r="R130" s="389"/>
      <c r="S130" s="389"/>
      <c r="T130" s="389"/>
      <c r="U130" s="389"/>
      <c r="V130" s="389"/>
      <c r="W130" s="389"/>
      <c r="X130" s="389"/>
      <c r="Y130" s="389"/>
      <c r="Z130" s="389"/>
    </row>
    <row r="131" ht="14.25" customHeight="1">
      <c r="A131" s="389"/>
      <c r="B131" s="389"/>
      <c r="C131" s="389"/>
      <c r="D131" s="389"/>
      <c r="E131" s="389"/>
      <c r="F131" s="389"/>
      <c r="G131" s="389" t="s">
        <v>750</v>
      </c>
      <c r="H131" s="389"/>
      <c r="I131" s="389"/>
      <c r="J131" s="389" t="s">
        <v>323</v>
      </c>
      <c r="K131" s="389"/>
      <c r="L131" s="389"/>
      <c r="M131" s="389"/>
      <c r="N131" s="389"/>
      <c r="O131" s="389"/>
      <c r="P131" s="389"/>
      <c r="Q131" s="389"/>
      <c r="R131" s="389"/>
      <c r="S131" s="389"/>
      <c r="T131" s="389"/>
      <c r="U131" s="389"/>
      <c r="V131" s="389"/>
      <c r="W131" s="389"/>
      <c r="X131" s="389"/>
      <c r="Y131" s="389"/>
      <c r="Z131" s="389"/>
    </row>
    <row r="132" ht="14.25" customHeight="1">
      <c r="A132" s="389"/>
      <c r="B132" s="389"/>
      <c r="C132" s="389"/>
      <c r="D132" s="389"/>
      <c r="E132" s="389"/>
      <c r="F132" s="389"/>
      <c r="G132" s="389"/>
      <c r="H132" s="389"/>
      <c r="I132" s="389"/>
      <c r="J132" s="389" t="s">
        <v>325</v>
      </c>
      <c r="K132" s="389"/>
      <c r="L132" s="389"/>
      <c r="M132" s="389"/>
      <c r="N132" s="389"/>
      <c r="O132" s="389"/>
      <c r="P132" s="389"/>
      <c r="Q132" s="389"/>
      <c r="R132" s="389"/>
      <c r="S132" s="389"/>
      <c r="T132" s="389"/>
      <c r="U132" s="389"/>
      <c r="V132" s="389"/>
      <c r="W132" s="389"/>
      <c r="X132" s="389"/>
      <c r="Y132" s="389"/>
      <c r="Z132" s="389"/>
    </row>
    <row r="133" ht="14.25" customHeight="1">
      <c r="A133" s="389"/>
      <c r="B133" s="389"/>
      <c r="C133" s="389"/>
      <c r="D133" s="389"/>
      <c r="E133" s="389"/>
      <c r="F133" s="389"/>
      <c r="G133" s="389" t="s">
        <v>753</v>
      </c>
      <c r="H133" s="389"/>
      <c r="I133" s="389"/>
      <c r="J133" s="389" t="s">
        <v>328</v>
      </c>
      <c r="K133" s="389"/>
      <c r="L133" s="389"/>
      <c r="M133" s="389"/>
      <c r="N133" s="389"/>
      <c r="O133" s="389"/>
      <c r="P133" s="389"/>
      <c r="Q133" s="389"/>
      <c r="R133" s="389"/>
      <c r="S133" s="389"/>
      <c r="T133" s="389"/>
      <c r="U133" s="389"/>
      <c r="V133" s="389"/>
      <c r="W133" s="389"/>
      <c r="X133" s="389"/>
      <c r="Y133" s="389"/>
      <c r="Z133" s="389"/>
    </row>
    <row r="134" ht="14.25" customHeight="1">
      <c r="A134" s="389"/>
      <c r="B134" s="389"/>
      <c r="C134" s="389"/>
      <c r="D134" s="389"/>
      <c r="E134" s="389"/>
      <c r="F134" s="389"/>
      <c r="G134" s="389" t="s">
        <v>755</v>
      </c>
      <c r="H134" s="389"/>
      <c r="I134" s="389"/>
      <c r="J134" s="389" t="s">
        <v>330</v>
      </c>
      <c r="K134" s="389"/>
      <c r="L134" s="389"/>
      <c r="M134" s="389"/>
      <c r="N134" s="389"/>
      <c r="O134" s="389"/>
      <c r="P134" s="389"/>
      <c r="Q134" s="389"/>
      <c r="R134" s="389"/>
      <c r="S134" s="389"/>
      <c r="T134" s="389"/>
      <c r="U134" s="389"/>
      <c r="V134" s="389"/>
      <c r="W134" s="389"/>
      <c r="X134" s="389"/>
      <c r="Y134" s="389"/>
      <c r="Z134" s="389"/>
    </row>
    <row r="135" ht="14.25" customHeight="1">
      <c r="A135" s="389"/>
      <c r="B135" s="389"/>
      <c r="C135" s="389"/>
      <c r="D135" s="389"/>
      <c r="E135" s="389"/>
      <c r="F135" s="389"/>
      <c r="G135" s="389" t="s">
        <v>757</v>
      </c>
      <c r="H135" s="389"/>
      <c r="I135" s="389"/>
      <c r="J135" s="389" t="s">
        <v>332</v>
      </c>
      <c r="K135" s="389"/>
      <c r="L135" s="389"/>
      <c r="M135" s="389"/>
      <c r="N135" s="389"/>
      <c r="O135" s="389"/>
      <c r="P135" s="389"/>
      <c r="Q135" s="389"/>
      <c r="R135" s="389"/>
      <c r="S135" s="389"/>
      <c r="T135" s="389"/>
      <c r="U135" s="389"/>
      <c r="V135" s="389"/>
      <c r="W135" s="389"/>
      <c r="X135" s="389"/>
      <c r="Y135" s="389"/>
      <c r="Z135" s="389"/>
    </row>
    <row r="136" ht="14.25" customHeight="1">
      <c r="A136" s="389"/>
      <c r="B136" s="389"/>
      <c r="C136" s="389"/>
      <c r="D136" s="389"/>
      <c r="E136" s="389"/>
      <c r="F136" s="389"/>
      <c r="G136" s="389" t="s">
        <v>759</v>
      </c>
      <c r="H136" s="389"/>
      <c r="I136" s="389"/>
      <c r="J136" s="389" t="s">
        <v>334</v>
      </c>
      <c r="K136" s="389"/>
      <c r="L136" s="389"/>
      <c r="M136" s="389"/>
      <c r="N136" s="389"/>
      <c r="O136" s="389"/>
      <c r="P136" s="389"/>
      <c r="Q136" s="389"/>
      <c r="R136" s="389"/>
      <c r="S136" s="389"/>
      <c r="T136" s="389"/>
      <c r="U136" s="389"/>
      <c r="V136" s="389"/>
      <c r="W136" s="389"/>
      <c r="X136" s="389"/>
      <c r="Y136" s="389"/>
      <c r="Z136" s="389"/>
    </row>
    <row r="137" ht="14.25" customHeight="1">
      <c r="A137" s="389"/>
      <c r="B137" s="389"/>
      <c r="C137" s="389"/>
      <c r="D137" s="389"/>
      <c r="E137" s="389"/>
      <c r="F137" s="389"/>
      <c r="G137" s="389" t="s">
        <v>759</v>
      </c>
      <c r="H137" s="389"/>
      <c r="I137" s="389"/>
      <c r="J137" s="389" t="s">
        <v>336</v>
      </c>
      <c r="K137" s="389"/>
      <c r="L137" s="389"/>
      <c r="M137" s="389"/>
      <c r="N137" s="389"/>
      <c r="O137" s="389"/>
      <c r="P137" s="389"/>
      <c r="Q137" s="389"/>
      <c r="R137" s="389"/>
      <c r="S137" s="389"/>
      <c r="T137" s="389"/>
      <c r="U137" s="389"/>
      <c r="V137" s="389"/>
      <c r="W137" s="389"/>
      <c r="X137" s="389"/>
      <c r="Y137" s="389"/>
      <c r="Z137" s="389"/>
    </row>
    <row r="138" ht="14.25" customHeight="1">
      <c r="A138" s="389"/>
      <c r="B138" s="389"/>
      <c r="C138" s="389"/>
      <c r="D138" s="389"/>
      <c r="E138" s="389"/>
      <c r="F138" s="389"/>
      <c r="G138" s="389"/>
      <c r="H138" s="389"/>
      <c r="I138" s="389"/>
      <c r="J138" s="389" t="s">
        <v>338</v>
      </c>
      <c r="K138" s="389"/>
      <c r="L138" s="389"/>
      <c r="M138" s="389"/>
      <c r="N138" s="389"/>
      <c r="O138" s="389"/>
      <c r="P138" s="389"/>
      <c r="Q138" s="389"/>
      <c r="R138" s="389"/>
      <c r="S138" s="389"/>
      <c r="T138" s="389"/>
      <c r="U138" s="389"/>
      <c r="V138" s="389"/>
      <c r="W138" s="389"/>
      <c r="X138" s="389"/>
      <c r="Y138" s="389"/>
      <c r="Z138" s="389"/>
    </row>
    <row r="139" ht="14.25" customHeight="1">
      <c r="A139" s="389"/>
      <c r="B139" s="389"/>
      <c r="C139" s="389"/>
      <c r="D139" s="389"/>
      <c r="E139" s="389"/>
      <c r="F139" s="389"/>
      <c r="G139" s="389" t="s">
        <v>273</v>
      </c>
      <c r="H139" s="389"/>
      <c r="I139" s="389"/>
      <c r="J139" s="389" t="s">
        <v>340</v>
      </c>
      <c r="K139" s="389"/>
      <c r="L139" s="389"/>
      <c r="M139" s="389"/>
      <c r="N139" s="389"/>
      <c r="O139" s="389"/>
      <c r="P139" s="389"/>
      <c r="Q139" s="389"/>
      <c r="R139" s="389"/>
      <c r="S139" s="389"/>
      <c r="T139" s="389"/>
      <c r="U139" s="389"/>
      <c r="V139" s="389"/>
      <c r="W139" s="389"/>
      <c r="X139" s="389"/>
      <c r="Y139" s="389"/>
      <c r="Z139" s="389"/>
    </row>
    <row r="140" ht="14.25" customHeight="1">
      <c r="A140" s="389"/>
      <c r="B140" s="389"/>
      <c r="C140" s="389"/>
      <c r="D140" s="389"/>
      <c r="E140" s="389"/>
      <c r="F140" s="389"/>
      <c r="G140" s="389" t="s">
        <v>275</v>
      </c>
      <c r="H140" s="389"/>
      <c r="I140" s="389"/>
      <c r="J140" s="389" t="s">
        <v>342</v>
      </c>
      <c r="K140" s="389"/>
      <c r="L140" s="389"/>
      <c r="M140" s="389"/>
      <c r="N140" s="389"/>
      <c r="O140" s="389"/>
      <c r="P140" s="389"/>
      <c r="Q140" s="389"/>
      <c r="R140" s="389"/>
      <c r="S140" s="389"/>
      <c r="T140" s="389"/>
      <c r="U140" s="389"/>
      <c r="V140" s="389"/>
      <c r="W140" s="389"/>
      <c r="X140" s="389"/>
      <c r="Y140" s="389"/>
      <c r="Z140" s="389"/>
    </row>
    <row r="141" ht="14.25" customHeight="1">
      <c r="A141" s="389"/>
      <c r="B141" s="389"/>
      <c r="C141" s="389"/>
      <c r="D141" s="389"/>
      <c r="E141" s="389"/>
      <c r="F141" s="389"/>
      <c r="G141" s="389" t="s">
        <v>279</v>
      </c>
      <c r="H141" s="389"/>
      <c r="I141" s="389"/>
      <c r="J141" s="389" t="s">
        <v>344</v>
      </c>
      <c r="K141" s="389"/>
      <c r="L141" s="389"/>
      <c r="M141" s="389"/>
      <c r="N141" s="389"/>
      <c r="O141" s="389"/>
      <c r="P141" s="389"/>
      <c r="Q141" s="389"/>
      <c r="R141" s="389"/>
      <c r="S141" s="389"/>
      <c r="T141" s="389"/>
      <c r="U141" s="389"/>
      <c r="V141" s="389"/>
      <c r="W141" s="389"/>
      <c r="X141" s="389"/>
      <c r="Y141" s="389"/>
      <c r="Z141" s="389"/>
    </row>
    <row r="142" ht="14.25" customHeight="1">
      <c r="A142" s="389"/>
      <c r="B142" s="389"/>
      <c r="C142" s="389"/>
      <c r="D142" s="389"/>
      <c r="E142" s="389"/>
      <c r="F142" s="389"/>
      <c r="G142" s="389" t="s">
        <v>281</v>
      </c>
      <c r="H142" s="389"/>
      <c r="I142" s="389"/>
      <c r="J142" s="389" t="s">
        <v>346</v>
      </c>
      <c r="K142" s="389"/>
      <c r="L142" s="389"/>
      <c r="M142" s="389"/>
      <c r="N142" s="389"/>
      <c r="O142" s="389"/>
      <c r="P142" s="389"/>
      <c r="Q142" s="389"/>
      <c r="R142" s="389"/>
      <c r="S142" s="389"/>
      <c r="T142" s="389"/>
      <c r="U142" s="389"/>
      <c r="V142" s="389"/>
      <c r="W142" s="389"/>
      <c r="X142" s="389"/>
      <c r="Y142" s="389"/>
      <c r="Z142" s="389"/>
    </row>
    <row r="143" ht="14.25" customHeight="1">
      <c r="A143" s="389"/>
      <c r="B143" s="389"/>
      <c r="C143" s="389"/>
      <c r="D143" s="389"/>
      <c r="E143" s="389"/>
      <c r="F143" s="389"/>
      <c r="G143" s="389" t="s">
        <v>283</v>
      </c>
      <c r="H143" s="389"/>
      <c r="I143" s="389"/>
      <c r="J143" s="389" t="s">
        <v>348</v>
      </c>
      <c r="K143" s="389"/>
      <c r="L143" s="389"/>
      <c r="M143" s="389"/>
      <c r="N143" s="389"/>
      <c r="O143" s="389"/>
      <c r="P143" s="389"/>
      <c r="Q143" s="389"/>
      <c r="R143" s="389"/>
      <c r="S143" s="389"/>
      <c r="T143" s="389"/>
      <c r="U143" s="389"/>
      <c r="V143" s="389"/>
      <c r="W143" s="389"/>
      <c r="X143" s="389"/>
      <c r="Y143" s="389"/>
      <c r="Z143" s="389"/>
    </row>
    <row r="144" ht="14.25" customHeight="1">
      <c r="A144" s="389"/>
      <c r="B144" s="389"/>
      <c r="C144" s="389"/>
      <c r="D144" s="389"/>
      <c r="E144" s="389"/>
      <c r="F144" s="389"/>
      <c r="G144" s="389" t="s">
        <v>297</v>
      </c>
      <c r="H144" s="389"/>
      <c r="I144" s="389"/>
      <c r="J144" s="389" t="s">
        <v>350</v>
      </c>
      <c r="K144" s="389"/>
      <c r="L144" s="389"/>
      <c r="M144" s="389"/>
      <c r="N144" s="389"/>
      <c r="O144" s="389"/>
      <c r="P144" s="389"/>
      <c r="Q144" s="389"/>
      <c r="R144" s="389"/>
      <c r="S144" s="389"/>
      <c r="T144" s="389"/>
      <c r="U144" s="389"/>
      <c r="V144" s="389"/>
      <c r="W144" s="389"/>
      <c r="X144" s="389"/>
      <c r="Y144" s="389"/>
      <c r="Z144" s="389"/>
    </row>
    <row r="145" ht="14.25" customHeight="1">
      <c r="A145" s="389"/>
      <c r="B145" s="389"/>
      <c r="C145" s="389"/>
      <c r="D145" s="389"/>
      <c r="E145" s="389"/>
      <c r="F145" s="389"/>
      <c r="G145" s="389" t="s">
        <v>299</v>
      </c>
      <c r="H145" s="389"/>
      <c r="I145" s="389"/>
      <c r="J145" s="389" t="s">
        <v>353</v>
      </c>
      <c r="K145" s="389"/>
      <c r="L145" s="389"/>
      <c r="M145" s="389"/>
      <c r="N145" s="389"/>
      <c r="O145" s="389"/>
      <c r="P145" s="389"/>
      <c r="Q145" s="389"/>
      <c r="R145" s="389"/>
      <c r="S145" s="389"/>
      <c r="T145" s="389"/>
      <c r="U145" s="389"/>
      <c r="V145" s="389"/>
      <c r="W145" s="389"/>
      <c r="X145" s="389"/>
      <c r="Y145" s="389"/>
      <c r="Z145" s="389"/>
    </row>
    <row r="146" ht="14.25" customHeight="1">
      <c r="A146" s="389"/>
      <c r="B146" s="389"/>
      <c r="C146" s="389"/>
      <c r="D146" s="389"/>
      <c r="E146" s="389"/>
      <c r="F146" s="389"/>
      <c r="G146" s="389" t="s">
        <v>303</v>
      </c>
      <c r="H146" s="389"/>
      <c r="I146" s="389"/>
      <c r="J146" s="389" t="s">
        <v>355</v>
      </c>
      <c r="K146" s="389"/>
      <c r="L146" s="389"/>
      <c r="M146" s="389"/>
      <c r="N146" s="389"/>
      <c r="O146" s="389"/>
      <c r="P146" s="389"/>
      <c r="Q146" s="389"/>
      <c r="R146" s="389"/>
      <c r="S146" s="389"/>
      <c r="T146" s="389"/>
      <c r="U146" s="389"/>
      <c r="V146" s="389"/>
      <c r="W146" s="389"/>
      <c r="X146" s="389"/>
      <c r="Y146" s="389"/>
      <c r="Z146" s="389"/>
    </row>
    <row r="147" ht="14.25" customHeight="1">
      <c r="A147" s="389"/>
      <c r="B147" s="389"/>
      <c r="C147" s="389"/>
      <c r="D147" s="389"/>
      <c r="E147" s="389"/>
      <c r="F147" s="389"/>
      <c r="G147" s="389" t="s">
        <v>305</v>
      </c>
      <c r="H147" s="389"/>
      <c r="I147" s="389"/>
      <c r="J147" s="389" t="s">
        <v>357</v>
      </c>
      <c r="K147" s="389"/>
      <c r="L147" s="389"/>
      <c r="M147" s="389"/>
      <c r="N147" s="389"/>
      <c r="O147" s="389"/>
      <c r="P147" s="389"/>
      <c r="Q147" s="389"/>
      <c r="R147" s="389"/>
      <c r="S147" s="389"/>
      <c r="T147" s="389"/>
      <c r="U147" s="389"/>
      <c r="V147" s="389"/>
      <c r="W147" s="389"/>
      <c r="X147" s="389"/>
      <c r="Y147" s="389"/>
      <c r="Z147" s="389"/>
    </row>
    <row r="148" ht="14.25" customHeight="1">
      <c r="A148" s="389"/>
      <c r="B148" s="389"/>
      <c r="C148" s="389"/>
      <c r="D148" s="389"/>
      <c r="E148" s="389"/>
      <c r="F148" s="389"/>
      <c r="G148" s="389" t="s">
        <v>307</v>
      </c>
      <c r="H148" s="389"/>
      <c r="I148" s="389"/>
      <c r="J148" s="389" t="s">
        <v>360</v>
      </c>
      <c r="K148" s="389"/>
      <c r="L148" s="389"/>
      <c r="M148" s="389"/>
      <c r="N148" s="389"/>
      <c r="O148" s="389"/>
      <c r="P148" s="389"/>
      <c r="Q148" s="389"/>
      <c r="R148" s="389"/>
      <c r="S148" s="389"/>
      <c r="T148" s="389"/>
      <c r="U148" s="389"/>
      <c r="V148" s="389"/>
      <c r="W148" s="389"/>
      <c r="X148" s="389"/>
      <c r="Y148" s="389"/>
      <c r="Z148" s="389"/>
    </row>
    <row r="149" ht="14.25" customHeight="1">
      <c r="A149" s="389"/>
      <c r="B149" s="389"/>
      <c r="C149" s="389"/>
      <c r="D149" s="389"/>
      <c r="E149" s="389"/>
      <c r="F149" s="389"/>
      <c r="G149" s="389"/>
      <c r="H149" s="389"/>
      <c r="I149" s="389"/>
      <c r="J149" s="389" t="s">
        <v>362</v>
      </c>
      <c r="K149" s="389"/>
      <c r="L149" s="389"/>
      <c r="M149" s="389"/>
      <c r="N149" s="389"/>
      <c r="O149" s="389"/>
      <c r="P149" s="389"/>
      <c r="Q149" s="389"/>
      <c r="R149" s="389"/>
      <c r="S149" s="389"/>
      <c r="T149" s="389"/>
      <c r="U149" s="389"/>
      <c r="V149" s="389"/>
      <c r="W149" s="389"/>
      <c r="X149" s="389"/>
      <c r="Y149" s="389"/>
      <c r="Z149" s="389"/>
    </row>
    <row r="150" ht="14.25" customHeight="1">
      <c r="A150" s="389"/>
      <c r="B150" s="389"/>
      <c r="C150" s="389"/>
      <c r="D150" s="389"/>
      <c r="E150" s="389"/>
      <c r="F150" s="389"/>
      <c r="G150" s="389" t="s">
        <v>773</v>
      </c>
      <c r="H150" s="389"/>
      <c r="I150" s="389"/>
      <c r="J150" s="389" t="s">
        <v>364</v>
      </c>
      <c r="K150" s="389"/>
      <c r="L150" s="389"/>
      <c r="M150" s="389"/>
      <c r="N150" s="389"/>
      <c r="O150" s="389"/>
      <c r="P150" s="389"/>
      <c r="Q150" s="389"/>
      <c r="R150" s="389"/>
      <c r="S150" s="389"/>
      <c r="T150" s="389"/>
      <c r="U150" s="389"/>
      <c r="V150" s="389"/>
      <c r="W150" s="389"/>
      <c r="X150" s="389"/>
      <c r="Y150" s="389"/>
      <c r="Z150" s="389"/>
    </row>
    <row r="151" ht="14.25" customHeight="1">
      <c r="A151" s="389"/>
      <c r="B151" s="389"/>
      <c r="C151" s="389"/>
      <c r="D151" s="389"/>
      <c r="E151" s="389"/>
      <c r="F151" s="389"/>
      <c r="G151" s="389" t="s">
        <v>775</v>
      </c>
      <c r="H151" s="389"/>
      <c r="I151" s="389"/>
      <c r="J151" s="389" t="s">
        <v>367</v>
      </c>
      <c r="K151" s="389"/>
      <c r="L151" s="389"/>
      <c r="M151" s="389"/>
      <c r="N151" s="389"/>
      <c r="O151" s="389"/>
      <c r="P151" s="389"/>
      <c r="Q151" s="389"/>
      <c r="R151" s="389"/>
      <c r="S151" s="389"/>
      <c r="T151" s="389"/>
      <c r="U151" s="389"/>
      <c r="V151" s="389"/>
      <c r="W151" s="389"/>
      <c r="X151" s="389"/>
      <c r="Y151" s="389"/>
      <c r="Z151" s="389"/>
    </row>
    <row r="152" ht="14.25" customHeight="1">
      <c r="A152" s="389"/>
      <c r="B152" s="389"/>
      <c r="C152" s="389"/>
      <c r="D152" s="389"/>
      <c r="E152" s="389"/>
      <c r="F152" s="389"/>
      <c r="G152" s="389" t="s">
        <v>777</v>
      </c>
      <c r="H152" s="389"/>
      <c r="I152" s="389"/>
      <c r="J152" s="389" t="s">
        <v>369</v>
      </c>
      <c r="K152" s="389"/>
      <c r="L152" s="389"/>
      <c r="M152" s="389"/>
      <c r="N152" s="389"/>
      <c r="O152" s="389"/>
      <c r="P152" s="389"/>
      <c r="Q152" s="389"/>
      <c r="R152" s="389"/>
      <c r="S152" s="389"/>
      <c r="T152" s="389"/>
      <c r="U152" s="389"/>
      <c r="V152" s="389"/>
      <c r="W152" s="389"/>
      <c r="X152" s="389"/>
      <c r="Y152" s="389"/>
      <c r="Z152" s="389"/>
    </row>
    <row r="153" ht="14.25" customHeight="1">
      <c r="A153" s="389"/>
      <c r="B153" s="389"/>
      <c r="C153" s="389"/>
      <c r="D153" s="389"/>
      <c r="E153" s="389"/>
      <c r="F153" s="389"/>
      <c r="G153" s="389" t="s">
        <v>779</v>
      </c>
      <c r="H153" s="389"/>
      <c r="I153" s="389"/>
      <c r="J153" s="389" t="s">
        <v>371</v>
      </c>
      <c r="K153" s="389"/>
      <c r="L153" s="389"/>
      <c r="M153" s="389"/>
      <c r="N153" s="389"/>
      <c r="O153" s="389"/>
      <c r="P153" s="389"/>
      <c r="Q153" s="389"/>
      <c r="R153" s="389"/>
      <c r="S153" s="389"/>
      <c r="T153" s="389"/>
      <c r="U153" s="389"/>
      <c r="V153" s="389"/>
      <c r="W153" s="389"/>
      <c r="X153" s="389"/>
      <c r="Y153" s="389"/>
      <c r="Z153" s="389"/>
    </row>
    <row r="154" ht="14.25" customHeight="1">
      <c r="A154" s="389"/>
      <c r="B154" s="389"/>
      <c r="C154" s="389"/>
      <c r="D154" s="389"/>
      <c r="E154" s="389"/>
      <c r="F154" s="389"/>
      <c r="G154" s="389" t="s">
        <v>781</v>
      </c>
      <c r="H154" s="389"/>
      <c r="I154" s="389"/>
      <c r="J154" s="389" t="s">
        <v>373</v>
      </c>
      <c r="K154" s="389"/>
      <c r="L154" s="389"/>
      <c r="M154" s="389"/>
      <c r="N154" s="389"/>
      <c r="O154" s="389"/>
      <c r="P154" s="389"/>
      <c r="Q154" s="389"/>
      <c r="R154" s="389"/>
      <c r="S154" s="389"/>
      <c r="T154" s="389"/>
      <c r="U154" s="389"/>
      <c r="V154" s="389"/>
      <c r="W154" s="389"/>
      <c r="X154" s="389"/>
      <c r="Y154" s="389"/>
      <c r="Z154" s="389"/>
    </row>
    <row r="155" ht="14.25" customHeight="1">
      <c r="A155" s="389"/>
      <c r="B155" s="389"/>
      <c r="C155" s="389"/>
      <c r="D155" s="389"/>
      <c r="E155" s="389"/>
      <c r="F155" s="389"/>
      <c r="G155" s="389" t="s">
        <v>310</v>
      </c>
      <c r="H155" s="389"/>
      <c r="I155" s="389"/>
      <c r="J155" s="389" t="s">
        <v>374</v>
      </c>
      <c r="K155" s="389"/>
      <c r="L155" s="389"/>
      <c r="M155" s="389"/>
      <c r="N155" s="389"/>
      <c r="O155" s="389"/>
      <c r="P155" s="389"/>
      <c r="Q155" s="389"/>
      <c r="R155" s="389"/>
      <c r="S155" s="389"/>
      <c r="T155" s="389"/>
      <c r="U155" s="389"/>
      <c r="V155" s="389"/>
      <c r="W155" s="389"/>
      <c r="X155" s="389"/>
      <c r="Y155" s="389"/>
      <c r="Z155" s="389"/>
    </row>
    <row r="156" ht="14.25" customHeight="1">
      <c r="A156" s="389"/>
      <c r="B156" s="389"/>
      <c r="C156" s="389"/>
      <c r="D156" s="389"/>
      <c r="E156" s="389"/>
      <c r="F156" s="389"/>
      <c r="G156" s="389" t="s">
        <v>312</v>
      </c>
      <c r="H156" s="389"/>
      <c r="I156" s="389"/>
      <c r="J156" s="389" t="s">
        <v>375</v>
      </c>
      <c r="K156" s="389"/>
      <c r="L156" s="389"/>
      <c r="M156" s="389"/>
      <c r="N156" s="389"/>
      <c r="O156" s="389"/>
      <c r="P156" s="389"/>
      <c r="Q156" s="389"/>
      <c r="R156" s="389"/>
      <c r="S156" s="389"/>
      <c r="T156" s="389"/>
      <c r="U156" s="389"/>
      <c r="V156" s="389"/>
      <c r="W156" s="389"/>
      <c r="X156" s="389"/>
      <c r="Y156" s="389"/>
      <c r="Z156" s="389"/>
    </row>
    <row r="157" ht="14.25" customHeight="1">
      <c r="A157" s="389"/>
      <c r="B157" s="389"/>
      <c r="C157" s="389"/>
      <c r="D157" s="389"/>
      <c r="E157" s="389"/>
      <c r="F157" s="389"/>
      <c r="G157" s="389" t="s">
        <v>314</v>
      </c>
      <c r="H157" s="389"/>
      <c r="I157" s="389"/>
      <c r="J157" s="389" t="s">
        <v>378</v>
      </c>
      <c r="K157" s="389"/>
      <c r="L157" s="389"/>
      <c r="M157" s="389"/>
      <c r="N157" s="389"/>
      <c r="O157" s="389"/>
      <c r="P157" s="389"/>
      <c r="Q157" s="389"/>
      <c r="R157" s="389"/>
      <c r="S157" s="389"/>
      <c r="T157" s="389"/>
      <c r="U157" s="389"/>
      <c r="V157" s="389"/>
      <c r="W157" s="389"/>
      <c r="X157" s="389"/>
      <c r="Y157" s="389"/>
      <c r="Z157" s="389"/>
    </row>
    <row r="158" ht="14.25" customHeight="1">
      <c r="A158" s="389"/>
      <c r="B158" s="389"/>
      <c r="C158" s="389"/>
      <c r="D158" s="389"/>
      <c r="E158" s="389"/>
      <c r="F158" s="389"/>
      <c r="G158" s="389" t="s">
        <v>316</v>
      </c>
      <c r="H158" s="389"/>
      <c r="I158" s="389"/>
      <c r="J158" s="389" t="s">
        <v>380</v>
      </c>
      <c r="K158" s="389"/>
      <c r="L158" s="389"/>
      <c r="M158" s="389"/>
      <c r="N158" s="389"/>
      <c r="O158" s="389"/>
      <c r="P158" s="389"/>
      <c r="Q158" s="389"/>
      <c r="R158" s="389"/>
      <c r="S158" s="389"/>
      <c r="T158" s="389"/>
      <c r="U158" s="389"/>
      <c r="V158" s="389"/>
      <c r="W158" s="389"/>
      <c r="X158" s="389"/>
      <c r="Y158" s="389"/>
      <c r="Z158" s="389"/>
    </row>
    <row r="159" ht="14.25" customHeight="1">
      <c r="A159" s="389"/>
      <c r="B159" s="389"/>
      <c r="C159" s="389"/>
      <c r="D159" s="389"/>
      <c r="E159" s="389"/>
      <c r="F159" s="389"/>
      <c r="G159" s="395" t="s">
        <v>318</v>
      </c>
      <c r="H159" s="389"/>
      <c r="I159" s="389"/>
      <c r="J159" s="389" t="s">
        <v>383</v>
      </c>
      <c r="K159" s="389"/>
      <c r="L159" s="389"/>
      <c r="M159" s="389"/>
      <c r="N159" s="389"/>
      <c r="O159" s="389"/>
      <c r="P159" s="389"/>
      <c r="Q159" s="389"/>
      <c r="R159" s="389"/>
      <c r="S159" s="389"/>
      <c r="T159" s="389"/>
      <c r="U159" s="389"/>
      <c r="V159" s="389"/>
      <c r="W159" s="389"/>
      <c r="X159" s="389"/>
      <c r="Y159" s="389"/>
      <c r="Z159" s="389"/>
    </row>
    <row r="160" ht="14.25" customHeight="1">
      <c r="A160" s="389"/>
      <c r="B160" s="389"/>
      <c r="C160" s="389"/>
      <c r="D160" s="389"/>
      <c r="E160" s="389"/>
      <c r="F160" s="389"/>
      <c r="G160" s="398"/>
      <c r="H160" s="389"/>
      <c r="I160" s="389"/>
      <c r="J160" s="389" t="s">
        <v>385</v>
      </c>
      <c r="K160" s="389"/>
      <c r="L160" s="389"/>
      <c r="M160" s="389"/>
      <c r="N160" s="389"/>
      <c r="O160" s="389"/>
      <c r="P160" s="389"/>
      <c r="Q160" s="389"/>
      <c r="R160" s="389"/>
      <c r="S160" s="389"/>
      <c r="T160" s="389"/>
      <c r="U160" s="389"/>
      <c r="V160" s="389"/>
      <c r="W160" s="389"/>
      <c r="X160" s="389"/>
      <c r="Y160" s="389"/>
      <c r="Z160" s="389"/>
    </row>
    <row r="161" ht="14.25" customHeight="1">
      <c r="A161" s="389"/>
      <c r="B161" s="389"/>
      <c r="C161" s="389"/>
      <c r="D161" s="389"/>
      <c r="E161" s="389"/>
      <c r="F161" s="389"/>
      <c r="G161" s="398" t="s">
        <v>789</v>
      </c>
      <c r="H161" s="389"/>
      <c r="I161" s="389"/>
      <c r="J161" s="389" t="s">
        <v>387</v>
      </c>
      <c r="K161" s="389"/>
      <c r="L161" s="389"/>
      <c r="M161" s="389"/>
      <c r="N161" s="389"/>
      <c r="O161" s="389"/>
      <c r="P161" s="389"/>
      <c r="Q161" s="389"/>
      <c r="R161" s="389"/>
      <c r="S161" s="389"/>
      <c r="T161" s="389"/>
      <c r="U161" s="389"/>
      <c r="V161" s="389"/>
      <c r="W161" s="389"/>
      <c r="X161" s="389"/>
      <c r="Y161" s="389"/>
      <c r="Z161" s="389"/>
    </row>
    <row r="162" ht="14.25" customHeight="1">
      <c r="A162" s="389"/>
      <c r="B162" s="389"/>
      <c r="C162" s="389"/>
      <c r="D162" s="389"/>
      <c r="E162" s="389"/>
      <c r="F162" s="389"/>
      <c r="G162" s="398" t="s">
        <v>791</v>
      </c>
      <c r="H162" s="389"/>
      <c r="I162" s="389"/>
      <c r="J162" s="389" t="s">
        <v>388</v>
      </c>
      <c r="K162" s="389"/>
      <c r="L162" s="389"/>
      <c r="M162" s="389"/>
      <c r="N162" s="389"/>
      <c r="O162" s="389"/>
      <c r="P162" s="389"/>
      <c r="Q162" s="389"/>
      <c r="R162" s="389"/>
      <c r="S162" s="389"/>
      <c r="T162" s="389"/>
      <c r="U162" s="389"/>
      <c r="V162" s="389"/>
      <c r="W162" s="389"/>
      <c r="X162" s="389"/>
      <c r="Y162" s="389"/>
      <c r="Z162" s="389"/>
    </row>
    <row r="163" ht="14.25" customHeight="1">
      <c r="A163" s="389"/>
      <c r="B163" s="389"/>
      <c r="C163" s="389"/>
      <c r="D163" s="389"/>
      <c r="E163" s="389"/>
      <c r="F163" s="389"/>
      <c r="G163" s="398" t="s">
        <v>793</v>
      </c>
      <c r="H163" s="389"/>
      <c r="I163" s="389"/>
      <c r="J163" s="389" t="s">
        <v>389</v>
      </c>
      <c r="K163" s="389"/>
      <c r="L163" s="389"/>
      <c r="M163" s="389"/>
      <c r="N163" s="389"/>
      <c r="O163" s="389"/>
      <c r="P163" s="389"/>
      <c r="Q163" s="389"/>
      <c r="R163" s="389"/>
      <c r="S163" s="389"/>
      <c r="T163" s="389"/>
      <c r="U163" s="389"/>
      <c r="V163" s="389"/>
      <c r="W163" s="389"/>
      <c r="X163" s="389"/>
      <c r="Y163" s="389"/>
      <c r="Z163" s="389"/>
    </row>
    <row r="164" ht="14.25" customHeight="1">
      <c r="A164" s="389"/>
      <c r="B164" s="389"/>
      <c r="C164" s="389"/>
      <c r="D164" s="389"/>
      <c r="E164" s="389"/>
      <c r="F164" s="389"/>
      <c r="G164" s="398" t="s">
        <v>795</v>
      </c>
      <c r="H164" s="389"/>
      <c r="I164" s="389"/>
      <c r="J164" s="389" t="s">
        <v>390</v>
      </c>
      <c r="K164" s="389"/>
      <c r="L164" s="389"/>
      <c r="M164" s="389"/>
      <c r="N164" s="389"/>
      <c r="O164" s="389"/>
      <c r="P164" s="389"/>
      <c r="Q164" s="389"/>
      <c r="R164" s="389"/>
      <c r="S164" s="389"/>
      <c r="T164" s="389"/>
      <c r="U164" s="389"/>
      <c r="V164" s="389"/>
      <c r="W164" s="389"/>
      <c r="X164" s="389"/>
      <c r="Y164" s="389"/>
      <c r="Z164" s="389"/>
    </row>
    <row r="165" ht="14.25" customHeight="1">
      <c r="A165" s="389"/>
      <c r="B165" s="389"/>
      <c r="C165" s="389"/>
      <c r="D165" s="389"/>
      <c r="E165" s="389"/>
      <c r="F165" s="389"/>
      <c r="G165" s="398" t="s">
        <v>797</v>
      </c>
      <c r="H165" s="389"/>
      <c r="I165" s="389"/>
      <c r="J165" s="389" t="s">
        <v>392</v>
      </c>
      <c r="K165" s="389"/>
      <c r="L165" s="389"/>
      <c r="M165" s="389"/>
      <c r="N165" s="389"/>
      <c r="O165" s="389"/>
      <c r="P165" s="389"/>
      <c r="Q165" s="389"/>
      <c r="R165" s="389"/>
      <c r="S165" s="389"/>
      <c r="T165" s="389"/>
      <c r="U165" s="389"/>
      <c r="V165" s="389"/>
      <c r="W165" s="389"/>
      <c r="X165" s="389"/>
      <c r="Y165" s="389"/>
      <c r="Z165" s="389"/>
    </row>
    <row r="166" ht="14.25" customHeight="1">
      <c r="A166" s="389"/>
      <c r="B166" s="389"/>
      <c r="C166" s="389"/>
      <c r="D166" s="389"/>
      <c r="E166" s="389"/>
      <c r="F166" s="389"/>
      <c r="G166" s="398" t="s">
        <v>799</v>
      </c>
      <c r="H166" s="389"/>
      <c r="I166" s="389"/>
      <c r="J166" s="389" t="s">
        <v>393</v>
      </c>
      <c r="K166" s="389"/>
      <c r="L166" s="389"/>
      <c r="M166" s="389"/>
      <c r="N166" s="389"/>
      <c r="O166" s="389"/>
      <c r="P166" s="389"/>
      <c r="Q166" s="389"/>
      <c r="R166" s="389"/>
      <c r="S166" s="389"/>
      <c r="T166" s="389"/>
      <c r="U166" s="389"/>
      <c r="V166" s="389"/>
      <c r="W166" s="389"/>
      <c r="X166" s="389"/>
      <c r="Y166" s="389"/>
      <c r="Z166" s="389"/>
    </row>
    <row r="167" ht="14.25" customHeight="1">
      <c r="A167" s="389"/>
      <c r="B167" s="389"/>
      <c r="C167" s="389"/>
      <c r="D167" s="389"/>
      <c r="E167" s="389"/>
      <c r="F167" s="389"/>
      <c r="G167" s="398" t="s">
        <v>801</v>
      </c>
      <c r="H167" s="389"/>
      <c r="I167" s="389"/>
      <c r="J167" s="389" t="s">
        <v>394</v>
      </c>
      <c r="K167" s="389"/>
      <c r="L167" s="389"/>
      <c r="M167" s="389"/>
      <c r="N167" s="389"/>
      <c r="O167" s="389"/>
      <c r="P167" s="389"/>
      <c r="Q167" s="389"/>
      <c r="R167" s="389"/>
      <c r="S167" s="389"/>
      <c r="T167" s="389"/>
      <c r="U167" s="389"/>
      <c r="V167" s="389"/>
      <c r="W167" s="389"/>
      <c r="X167" s="389"/>
      <c r="Y167" s="389"/>
      <c r="Z167" s="389"/>
    </row>
    <row r="168" ht="14.25" customHeight="1">
      <c r="A168" s="389"/>
      <c r="B168" s="389"/>
      <c r="C168" s="389"/>
      <c r="D168" s="389"/>
      <c r="E168" s="389"/>
      <c r="F168" s="389"/>
      <c r="G168" s="398" t="s">
        <v>803</v>
      </c>
      <c r="H168" s="389"/>
      <c r="I168" s="389"/>
      <c r="J168" s="389" t="s">
        <v>395</v>
      </c>
      <c r="K168" s="389"/>
      <c r="L168" s="389"/>
      <c r="M168" s="389"/>
      <c r="N168" s="389"/>
      <c r="O168" s="389"/>
      <c r="P168" s="389"/>
      <c r="Q168" s="389"/>
      <c r="R168" s="389"/>
      <c r="S168" s="389"/>
      <c r="T168" s="389"/>
      <c r="U168" s="389"/>
      <c r="V168" s="389"/>
      <c r="W168" s="389"/>
      <c r="X168" s="389"/>
      <c r="Y168" s="389"/>
      <c r="Z168" s="389"/>
    </row>
    <row r="169" ht="14.25" customHeight="1">
      <c r="A169" s="389"/>
      <c r="B169" s="389"/>
      <c r="C169" s="389"/>
      <c r="D169" s="389"/>
      <c r="E169" s="389"/>
      <c r="F169" s="389"/>
      <c r="G169" s="398"/>
      <c r="H169" s="389"/>
      <c r="I169" s="389"/>
      <c r="J169" s="389" t="s">
        <v>396</v>
      </c>
      <c r="K169" s="389"/>
      <c r="L169" s="389"/>
      <c r="M169" s="389"/>
      <c r="N169" s="389"/>
      <c r="O169" s="389"/>
      <c r="P169" s="389"/>
      <c r="Q169" s="389"/>
      <c r="R169" s="389"/>
      <c r="S169" s="389"/>
      <c r="T169" s="389"/>
      <c r="U169" s="389"/>
      <c r="V169" s="389"/>
      <c r="W169" s="389"/>
      <c r="X169" s="389"/>
      <c r="Y169" s="389"/>
      <c r="Z169" s="389"/>
    </row>
    <row r="170" ht="14.25" customHeight="1">
      <c r="A170" s="389"/>
      <c r="B170" s="389"/>
      <c r="C170" s="389"/>
      <c r="D170" s="389"/>
      <c r="E170" s="389"/>
      <c r="F170" s="389"/>
      <c r="G170" s="398" t="s">
        <v>437</v>
      </c>
      <c r="H170" s="389"/>
      <c r="I170" s="389"/>
      <c r="J170" s="389" t="s">
        <v>400</v>
      </c>
      <c r="K170" s="389"/>
      <c r="L170" s="389"/>
      <c r="M170" s="389"/>
      <c r="N170" s="389"/>
      <c r="O170" s="389"/>
      <c r="P170" s="389"/>
      <c r="Q170" s="389"/>
      <c r="R170" s="389"/>
      <c r="S170" s="389"/>
      <c r="T170" s="389"/>
      <c r="U170" s="389"/>
      <c r="V170" s="389"/>
      <c r="W170" s="389"/>
      <c r="X170" s="389"/>
      <c r="Y170" s="389"/>
      <c r="Z170" s="389"/>
    </row>
    <row r="171" ht="14.25" customHeight="1">
      <c r="A171" s="389"/>
      <c r="B171" s="389"/>
      <c r="C171" s="389"/>
      <c r="D171" s="389"/>
      <c r="E171" s="389"/>
      <c r="F171" s="389"/>
      <c r="G171" s="398" t="s">
        <v>439</v>
      </c>
      <c r="H171" s="389"/>
      <c r="I171" s="389"/>
      <c r="J171" s="389" t="s">
        <v>402</v>
      </c>
      <c r="K171" s="389"/>
      <c r="L171" s="389"/>
      <c r="M171" s="389"/>
      <c r="N171" s="389"/>
      <c r="O171" s="389"/>
      <c r="P171" s="389"/>
      <c r="Q171" s="389"/>
      <c r="R171" s="389"/>
      <c r="S171" s="389"/>
      <c r="T171" s="389"/>
      <c r="U171" s="389"/>
      <c r="V171" s="389"/>
      <c r="W171" s="389"/>
      <c r="X171" s="389"/>
      <c r="Y171" s="389"/>
      <c r="Z171" s="389"/>
    </row>
    <row r="172" ht="14.25" customHeight="1">
      <c r="A172" s="389"/>
      <c r="B172" s="389"/>
      <c r="C172" s="389"/>
      <c r="D172" s="389"/>
      <c r="E172" s="389"/>
      <c r="F172" s="389"/>
      <c r="G172" s="398" t="s">
        <v>441</v>
      </c>
      <c r="H172" s="389"/>
      <c r="I172" s="389"/>
      <c r="J172" s="389" t="s">
        <v>403</v>
      </c>
      <c r="K172" s="389"/>
      <c r="L172" s="389"/>
      <c r="M172" s="389"/>
      <c r="N172" s="389"/>
      <c r="O172" s="389"/>
      <c r="P172" s="389"/>
      <c r="Q172" s="389"/>
      <c r="R172" s="389"/>
      <c r="S172" s="389"/>
      <c r="T172" s="389"/>
      <c r="U172" s="389"/>
      <c r="V172" s="389"/>
      <c r="W172" s="389"/>
      <c r="X172" s="389"/>
      <c r="Y172" s="389"/>
      <c r="Z172" s="389"/>
    </row>
    <row r="173" ht="14.25" customHeight="1">
      <c r="A173" s="389"/>
      <c r="B173" s="389"/>
      <c r="C173" s="389"/>
      <c r="D173" s="389"/>
      <c r="E173" s="389"/>
      <c r="F173" s="389"/>
      <c r="G173" s="398" t="s">
        <v>443</v>
      </c>
      <c r="H173" s="389"/>
      <c r="I173" s="389"/>
      <c r="J173" s="389" t="s">
        <v>405</v>
      </c>
      <c r="K173" s="389"/>
      <c r="L173" s="389"/>
      <c r="M173" s="389"/>
      <c r="N173" s="389"/>
      <c r="O173" s="389"/>
      <c r="P173" s="389"/>
      <c r="Q173" s="389"/>
      <c r="R173" s="389"/>
      <c r="S173" s="389"/>
      <c r="T173" s="389"/>
      <c r="U173" s="389"/>
      <c r="V173" s="389"/>
      <c r="W173" s="389"/>
      <c r="X173" s="389"/>
      <c r="Y173" s="389"/>
      <c r="Z173" s="389"/>
    </row>
    <row r="174" ht="14.25" customHeight="1">
      <c r="A174" s="389"/>
      <c r="B174" s="389"/>
      <c r="C174" s="389"/>
      <c r="D174" s="389"/>
      <c r="E174" s="389"/>
      <c r="F174" s="389"/>
      <c r="G174" s="398" t="s">
        <v>445</v>
      </c>
      <c r="H174" s="389"/>
      <c r="I174" s="389"/>
      <c r="J174" s="389" t="s">
        <v>408</v>
      </c>
      <c r="K174" s="389"/>
      <c r="L174" s="389"/>
      <c r="M174" s="389"/>
      <c r="N174" s="389"/>
      <c r="O174" s="389"/>
      <c r="P174" s="389"/>
      <c r="Q174" s="389"/>
      <c r="R174" s="389"/>
      <c r="S174" s="389"/>
      <c r="T174" s="389"/>
      <c r="U174" s="389"/>
      <c r="V174" s="389"/>
      <c r="W174" s="389"/>
      <c r="X174" s="389"/>
      <c r="Y174" s="389"/>
      <c r="Z174" s="389"/>
    </row>
    <row r="175" ht="14.25" customHeight="1">
      <c r="A175" s="389"/>
      <c r="B175" s="389"/>
      <c r="C175" s="389"/>
      <c r="D175" s="389"/>
      <c r="E175" s="389"/>
      <c r="F175" s="389"/>
      <c r="G175" s="398" t="s">
        <v>447</v>
      </c>
      <c r="H175" s="389"/>
      <c r="I175" s="389"/>
      <c r="J175" s="389" t="s">
        <v>410</v>
      </c>
      <c r="K175" s="389"/>
      <c r="L175" s="389"/>
      <c r="M175" s="389"/>
      <c r="N175" s="389"/>
      <c r="O175" s="389"/>
      <c r="P175" s="389"/>
      <c r="Q175" s="389"/>
      <c r="R175" s="389"/>
      <c r="S175" s="389"/>
      <c r="T175" s="389"/>
      <c r="U175" s="389"/>
      <c r="V175" s="389"/>
      <c r="W175" s="389"/>
      <c r="X175" s="389"/>
      <c r="Y175" s="389"/>
      <c r="Z175" s="389"/>
    </row>
    <row r="176" ht="14.25" customHeight="1">
      <c r="A176" s="389"/>
      <c r="B176" s="389"/>
      <c r="C176" s="389"/>
      <c r="D176" s="389"/>
      <c r="E176" s="389"/>
      <c r="F176" s="389"/>
      <c r="G176" s="398" t="s">
        <v>449</v>
      </c>
      <c r="H176" s="389"/>
      <c r="I176" s="389"/>
      <c r="J176" s="389" t="s">
        <v>412</v>
      </c>
      <c r="K176" s="389"/>
      <c r="L176" s="389"/>
      <c r="M176" s="389"/>
      <c r="N176" s="389"/>
      <c r="O176" s="389"/>
      <c r="P176" s="389"/>
      <c r="Q176" s="389"/>
      <c r="R176" s="389"/>
      <c r="S176" s="389"/>
      <c r="T176" s="389"/>
      <c r="U176" s="389"/>
      <c r="V176" s="389"/>
      <c r="W176" s="389"/>
      <c r="X176" s="389"/>
      <c r="Y176" s="389"/>
      <c r="Z176" s="389"/>
    </row>
    <row r="177" ht="14.25" customHeight="1">
      <c r="A177" s="389"/>
      <c r="B177" s="389"/>
      <c r="C177" s="389"/>
      <c r="D177" s="389"/>
      <c r="E177" s="389"/>
      <c r="F177" s="389"/>
      <c r="G177" s="398" t="s">
        <v>451</v>
      </c>
      <c r="H177" s="389"/>
      <c r="I177" s="389"/>
      <c r="J177" s="389" t="s">
        <v>414</v>
      </c>
      <c r="K177" s="389"/>
      <c r="L177" s="389"/>
      <c r="M177" s="389"/>
      <c r="N177" s="389"/>
      <c r="O177" s="389"/>
      <c r="P177" s="389"/>
      <c r="Q177" s="389"/>
      <c r="R177" s="389"/>
      <c r="S177" s="389"/>
      <c r="T177" s="389"/>
      <c r="U177" s="389"/>
      <c r="V177" s="389"/>
      <c r="W177" s="389"/>
      <c r="X177" s="389"/>
      <c r="Y177" s="389"/>
      <c r="Z177" s="389"/>
    </row>
    <row r="178" ht="14.25" customHeight="1">
      <c r="A178" s="389"/>
      <c r="B178" s="389"/>
      <c r="C178" s="389"/>
      <c r="D178" s="389"/>
      <c r="E178" s="389"/>
      <c r="F178" s="389"/>
      <c r="G178" s="398"/>
      <c r="H178" s="389"/>
      <c r="I178" s="389"/>
      <c r="J178" s="389" t="s">
        <v>416</v>
      </c>
      <c r="K178" s="389"/>
      <c r="L178" s="389"/>
      <c r="M178" s="389"/>
      <c r="N178" s="389"/>
      <c r="O178" s="389"/>
      <c r="P178" s="389"/>
      <c r="Q178" s="389"/>
      <c r="R178" s="389"/>
      <c r="S178" s="389"/>
      <c r="T178" s="389"/>
      <c r="U178" s="389"/>
      <c r="V178" s="389"/>
      <c r="W178" s="389"/>
      <c r="X178" s="389"/>
      <c r="Y178" s="389"/>
      <c r="Z178" s="389"/>
    </row>
    <row r="179" ht="14.25" customHeight="1">
      <c r="A179" s="389"/>
      <c r="B179" s="389"/>
      <c r="C179" s="389"/>
      <c r="D179" s="389"/>
      <c r="E179" s="389"/>
      <c r="F179" s="389"/>
      <c r="G179" s="398"/>
      <c r="H179" s="389"/>
      <c r="I179" s="389"/>
      <c r="J179" s="389" t="s">
        <v>418</v>
      </c>
      <c r="K179" s="389"/>
      <c r="L179" s="389"/>
      <c r="M179" s="389"/>
      <c r="N179" s="389"/>
      <c r="O179" s="389"/>
      <c r="P179" s="389"/>
      <c r="Q179" s="389"/>
      <c r="R179" s="389"/>
      <c r="S179" s="389"/>
      <c r="T179" s="389"/>
      <c r="U179" s="389"/>
      <c r="V179" s="389"/>
      <c r="W179" s="389"/>
      <c r="X179" s="389"/>
      <c r="Y179" s="389"/>
      <c r="Z179" s="389"/>
    </row>
    <row r="180" ht="14.25" customHeight="1">
      <c r="A180" s="389"/>
      <c r="B180" s="389"/>
      <c r="C180" s="389"/>
      <c r="D180" s="389"/>
      <c r="E180" s="389"/>
      <c r="F180" s="389"/>
      <c r="G180" s="399" t="s">
        <v>1120</v>
      </c>
      <c r="H180" s="389"/>
      <c r="I180" s="389"/>
      <c r="J180" s="389" t="s">
        <v>420</v>
      </c>
      <c r="K180" s="389"/>
      <c r="L180" s="389"/>
      <c r="M180" s="389"/>
      <c r="N180" s="389"/>
      <c r="O180" s="389"/>
      <c r="P180" s="389"/>
      <c r="Q180" s="389"/>
      <c r="R180" s="389"/>
      <c r="S180" s="389"/>
      <c r="T180" s="389"/>
      <c r="U180" s="389"/>
      <c r="V180" s="389"/>
      <c r="W180" s="389"/>
      <c r="X180" s="389"/>
      <c r="Y180" s="389"/>
      <c r="Z180" s="389"/>
    </row>
    <row r="181" ht="14.25" customHeight="1">
      <c r="A181" s="389"/>
      <c r="B181" s="389"/>
      <c r="C181" s="389"/>
      <c r="D181" s="389"/>
      <c r="E181" s="389"/>
      <c r="F181" s="389"/>
      <c r="G181" s="389"/>
      <c r="H181" s="389"/>
      <c r="I181" s="389"/>
      <c r="J181" s="389" t="s">
        <v>422</v>
      </c>
      <c r="K181" s="389"/>
      <c r="L181" s="389"/>
      <c r="M181" s="389"/>
      <c r="N181" s="389"/>
      <c r="O181" s="389"/>
      <c r="P181" s="389"/>
      <c r="Q181" s="389"/>
      <c r="R181" s="389"/>
      <c r="S181" s="389"/>
      <c r="T181" s="389"/>
      <c r="U181" s="389"/>
      <c r="V181" s="389"/>
      <c r="W181" s="389"/>
      <c r="X181" s="389"/>
      <c r="Y181" s="389"/>
      <c r="Z181" s="389"/>
    </row>
    <row r="182" ht="14.25" customHeight="1">
      <c r="A182" s="389"/>
      <c r="B182" s="389"/>
      <c r="C182" s="389"/>
      <c r="D182" s="389"/>
      <c r="E182" s="389"/>
      <c r="F182" s="389"/>
      <c r="G182" s="398" t="s">
        <v>815</v>
      </c>
      <c r="H182" s="389"/>
      <c r="I182" s="389"/>
      <c r="J182" s="389" t="s">
        <v>425</v>
      </c>
      <c r="K182" s="389"/>
      <c r="L182" s="389"/>
      <c r="M182" s="389"/>
      <c r="N182" s="389"/>
      <c r="O182" s="389"/>
      <c r="P182" s="389"/>
      <c r="Q182" s="389"/>
      <c r="R182" s="389"/>
      <c r="S182" s="389"/>
      <c r="T182" s="389"/>
      <c r="U182" s="389"/>
      <c r="V182" s="389"/>
      <c r="W182" s="389"/>
      <c r="X182" s="389"/>
      <c r="Y182" s="389"/>
      <c r="Z182" s="389"/>
    </row>
    <row r="183" ht="14.25" customHeight="1">
      <c r="A183" s="389"/>
      <c r="B183" s="389"/>
      <c r="C183" s="389"/>
      <c r="D183" s="389"/>
      <c r="E183" s="389"/>
      <c r="F183" s="389"/>
      <c r="G183" s="398" t="s">
        <v>816</v>
      </c>
      <c r="H183" s="389"/>
      <c r="I183" s="389"/>
      <c r="J183" s="389" t="s">
        <v>427</v>
      </c>
      <c r="K183" s="389"/>
      <c r="L183" s="389"/>
      <c r="M183" s="389"/>
      <c r="N183" s="389"/>
      <c r="O183" s="389"/>
      <c r="P183" s="389"/>
      <c r="Q183" s="389"/>
      <c r="R183" s="389"/>
      <c r="S183" s="389"/>
      <c r="T183" s="389"/>
      <c r="U183" s="389"/>
      <c r="V183" s="389"/>
      <c r="W183" s="389"/>
      <c r="X183" s="389"/>
      <c r="Y183" s="389"/>
      <c r="Z183" s="389"/>
    </row>
    <row r="184" ht="14.25" customHeight="1">
      <c r="A184" s="389"/>
      <c r="B184" s="389"/>
      <c r="C184" s="389"/>
      <c r="D184" s="389"/>
      <c r="E184" s="389"/>
      <c r="F184" s="389"/>
      <c r="G184" s="398" t="s">
        <v>817</v>
      </c>
      <c r="H184" s="389"/>
      <c r="I184" s="389"/>
      <c r="J184" s="389" t="s">
        <v>429</v>
      </c>
      <c r="K184" s="389"/>
      <c r="L184" s="389"/>
      <c r="M184" s="389"/>
      <c r="N184" s="389"/>
      <c r="O184" s="389"/>
      <c r="P184" s="389"/>
      <c r="Q184" s="389"/>
      <c r="R184" s="389"/>
      <c r="S184" s="389"/>
      <c r="T184" s="389"/>
      <c r="U184" s="389"/>
      <c r="V184" s="389"/>
      <c r="W184" s="389"/>
      <c r="X184" s="389"/>
      <c r="Y184" s="389"/>
      <c r="Z184" s="389"/>
    </row>
    <row r="185" ht="14.25" customHeight="1">
      <c r="A185" s="389"/>
      <c r="B185" s="389"/>
      <c r="C185" s="389"/>
      <c r="D185" s="389"/>
      <c r="E185" s="389"/>
      <c r="F185" s="389"/>
      <c r="G185" s="398" t="s">
        <v>818</v>
      </c>
      <c r="H185" s="389"/>
      <c r="I185" s="389"/>
      <c r="J185" s="389" t="s">
        <v>432</v>
      </c>
      <c r="K185" s="389"/>
      <c r="L185" s="389"/>
      <c r="M185" s="389"/>
      <c r="N185" s="389"/>
      <c r="O185" s="389"/>
      <c r="P185" s="389"/>
      <c r="Q185" s="389"/>
      <c r="R185" s="389"/>
      <c r="S185" s="389"/>
      <c r="T185" s="389"/>
      <c r="U185" s="389"/>
      <c r="V185" s="389"/>
      <c r="W185" s="389"/>
      <c r="X185" s="389"/>
      <c r="Y185" s="389"/>
      <c r="Z185" s="389"/>
    </row>
    <row r="186" ht="14.25" customHeight="1">
      <c r="A186" s="389"/>
      <c r="B186" s="389"/>
      <c r="C186" s="389"/>
      <c r="D186" s="389"/>
      <c r="E186" s="389"/>
      <c r="F186" s="389"/>
      <c r="G186" s="398" t="s">
        <v>819</v>
      </c>
      <c r="H186" s="389"/>
      <c r="I186" s="389"/>
      <c r="J186" s="389" t="s">
        <v>434</v>
      </c>
      <c r="K186" s="389"/>
      <c r="L186" s="389"/>
      <c r="M186" s="389"/>
      <c r="N186" s="389"/>
      <c r="O186" s="389"/>
      <c r="P186" s="389"/>
      <c r="Q186" s="389"/>
      <c r="R186" s="389"/>
      <c r="S186" s="389"/>
      <c r="T186" s="389"/>
      <c r="U186" s="389"/>
      <c r="V186" s="389"/>
      <c r="W186" s="389"/>
      <c r="X186" s="389"/>
      <c r="Y186" s="389"/>
      <c r="Z186" s="389"/>
    </row>
    <row r="187" ht="14.25" customHeight="1">
      <c r="A187" s="389"/>
      <c r="B187" s="389"/>
      <c r="C187" s="389"/>
      <c r="D187" s="389"/>
      <c r="E187" s="389"/>
      <c r="F187" s="389"/>
      <c r="G187" s="398" t="s">
        <v>820</v>
      </c>
      <c r="H187" s="389"/>
      <c r="I187" s="389"/>
      <c r="J187" s="389" t="s">
        <v>437</v>
      </c>
      <c r="K187" s="389"/>
      <c r="L187" s="389"/>
      <c r="M187" s="389"/>
      <c r="N187" s="389"/>
      <c r="O187" s="389"/>
      <c r="P187" s="389"/>
      <c r="Q187" s="389"/>
      <c r="R187" s="389"/>
      <c r="S187" s="389"/>
      <c r="T187" s="389"/>
      <c r="U187" s="389"/>
      <c r="V187" s="389"/>
      <c r="W187" s="389"/>
      <c r="X187" s="389"/>
      <c r="Y187" s="389"/>
      <c r="Z187" s="389"/>
    </row>
    <row r="188" ht="14.25" customHeight="1">
      <c r="A188" s="389"/>
      <c r="B188" s="389"/>
      <c r="C188" s="389"/>
      <c r="D188" s="389"/>
      <c r="E188" s="389"/>
      <c r="F188" s="389"/>
      <c r="G188" s="398" t="s">
        <v>821</v>
      </c>
      <c r="H188" s="389"/>
      <c r="I188" s="389"/>
      <c r="J188" s="389" t="s">
        <v>439</v>
      </c>
      <c r="K188" s="389"/>
      <c r="L188" s="389"/>
      <c r="M188" s="389"/>
      <c r="N188" s="389"/>
      <c r="O188" s="389"/>
      <c r="P188" s="389"/>
      <c r="Q188" s="389"/>
      <c r="R188" s="389"/>
      <c r="S188" s="389"/>
      <c r="T188" s="389"/>
      <c r="U188" s="389"/>
      <c r="V188" s="389"/>
      <c r="W188" s="389"/>
      <c r="X188" s="389"/>
      <c r="Y188" s="389"/>
      <c r="Z188" s="389"/>
    </row>
    <row r="189" ht="14.25" customHeight="1">
      <c r="A189" s="389"/>
      <c r="B189" s="389"/>
      <c r="C189" s="389"/>
      <c r="D189" s="389"/>
      <c r="E189" s="389"/>
      <c r="F189" s="389"/>
      <c r="G189" s="398" t="s">
        <v>822</v>
      </c>
      <c r="H189" s="389"/>
      <c r="I189" s="389"/>
      <c r="J189" s="389" t="s">
        <v>441</v>
      </c>
      <c r="K189" s="389"/>
      <c r="L189" s="389"/>
      <c r="M189" s="389"/>
      <c r="N189" s="389"/>
      <c r="O189" s="389"/>
      <c r="P189" s="389"/>
      <c r="Q189" s="389"/>
      <c r="R189" s="389"/>
      <c r="S189" s="389"/>
      <c r="T189" s="389"/>
      <c r="U189" s="389"/>
      <c r="V189" s="389"/>
      <c r="W189" s="389"/>
      <c r="X189" s="389"/>
      <c r="Y189" s="389"/>
      <c r="Z189" s="389"/>
    </row>
    <row r="190" ht="14.25" customHeight="1">
      <c r="A190" s="389"/>
      <c r="B190" s="389"/>
      <c r="C190" s="389"/>
      <c r="D190" s="389"/>
      <c r="E190" s="389"/>
      <c r="F190" s="389"/>
      <c r="G190" s="398" t="s">
        <v>823</v>
      </c>
      <c r="H190" s="389"/>
      <c r="I190" s="389"/>
      <c r="J190" s="389" t="s">
        <v>443</v>
      </c>
      <c r="K190" s="389"/>
      <c r="L190" s="389"/>
      <c r="M190" s="389"/>
      <c r="N190" s="389"/>
      <c r="O190" s="389"/>
      <c r="P190" s="389"/>
      <c r="Q190" s="389"/>
      <c r="R190" s="389"/>
      <c r="S190" s="389"/>
      <c r="T190" s="389"/>
      <c r="U190" s="389"/>
      <c r="V190" s="389"/>
      <c r="W190" s="389"/>
      <c r="X190" s="389"/>
      <c r="Y190" s="389"/>
      <c r="Z190" s="389"/>
    </row>
    <row r="191" ht="14.25" customHeight="1">
      <c r="A191" s="389"/>
      <c r="B191" s="389"/>
      <c r="C191" s="389"/>
      <c r="D191" s="389"/>
      <c r="E191" s="389"/>
      <c r="F191" s="389"/>
      <c r="G191" s="398" t="s">
        <v>825</v>
      </c>
      <c r="H191" s="389"/>
      <c r="I191" s="389"/>
      <c r="J191" s="389" t="s">
        <v>445</v>
      </c>
      <c r="K191" s="389"/>
      <c r="L191" s="389"/>
      <c r="M191" s="389"/>
      <c r="N191" s="389"/>
      <c r="O191" s="389"/>
      <c r="P191" s="389"/>
      <c r="Q191" s="389"/>
      <c r="R191" s="389"/>
      <c r="S191" s="389"/>
      <c r="T191" s="389"/>
      <c r="U191" s="389"/>
      <c r="V191" s="389"/>
      <c r="W191" s="389"/>
      <c r="X191" s="389"/>
      <c r="Y191" s="389"/>
      <c r="Z191" s="389"/>
    </row>
    <row r="192" ht="14.25" customHeight="1">
      <c r="A192" s="389"/>
      <c r="B192" s="389"/>
      <c r="C192" s="389"/>
      <c r="D192" s="389"/>
      <c r="E192" s="389"/>
      <c r="F192" s="389"/>
      <c r="G192" s="398" t="s">
        <v>826</v>
      </c>
      <c r="H192" s="389"/>
      <c r="I192" s="389"/>
      <c r="J192" s="389" t="s">
        <v>447</v>
      </c>
      <c r="K192" s="389"/>
      <c r="L192" s="389"/>
      <c r="M192" s="389"/>
      <c r="N192" s="389"/>
      <c r="O192" s="389"/>
      <c r="P192" s="389"/>
      <c r="Q192" s="389"/>
      <c r="R192" s="389"/>
      <c r="S192" s="389"/>
      <c r="T192" s="389"/>
      <c r="U192" s="389"/>
      <c r="V192" s="389"/>
      <c r="W192" s="389"/>
      <c r="X192" s="389"/>
      <c r="Y192" s="389"/>
      <c r="Z192" s="389"/>
    </row>
    <row r="193" ht="14.25" customHeight="1">
      <c r="A193" s="389"/>
      <c r="B193" s="389"/>
      <c r="C193" s="389"/>
      <c r="D193" s="389"/>
      <c r="E193" s="389"/>
      <c r="F193" s="389"/>
      <c r="G193" s="398" t="s">
        <v>827</v>
      </c>
      <c r="H193" s="389"/>
      <c r="I193" s="389"/>
      <c r="J193" s="389" t="s">
        <v>449</v>
      </c>
      <c r="K193" s="389"/>
      <c r="L193" s="389"/>
      <c r="M193" s="389"/>
      <c r="N193" s="389"/>
      <c r="O193" s="389"/>
      <c r="P193" s="389"/>
      <c r="Q193" s="389"/>
      <c r="R193" s="389"/>
      <c r="S193" s="389"/>
      <c r="T193" s="389"/>
      <c r="U193" s="389"/>
      <c r="V193" s="389"/>
      <c r="W193" s="389"/>
      <c r="X193" s="389"/>
      <c r="Y193" s="389"/>
      <c r="Z193" s="389"/>
    </row>
    <row r="194" ht="14.25" customHeight="1">
      <c r="A194" s="389"/>
      <c r="B194" s="389"/>
      <c r="C194" s="389"/>
      <c r="D194" s="389"/>
      <c r="E194" s="389"/>
      <c r="F194" s="389"/>
      <c r="G194" s="398" t="s">
        <v>828</v>
      </c>
      <c r="H194" s="389"/>
      <c r="I194" s="389"/>
      <c r="J194" s="389" t="s">
        <v>451</v>
      </c>
      <c r="K194" s="389"/>
      <c r="L194" s="389"/>
      <c r="M194" s="389"/>
      <c r="N194" s="389"/>
      <c r="O194" s="389"/>
      <c r="P194" s="389"/>
      <c r="Q194" s="389"/>
      <c r="R194" s="389"/>
      <c r="S194" s="389"/>
      <c r="T194" s="389"/>
      <c r="U194" s="389"/>
      <c r="V194" s="389"/>
      <c r="W194" s="389"/>
      <c r="X194" s="389"/>
      <c r="Y194" s="389"/>
      <c r="Z194" s="389"/>
    </row>
    <row r="195" ht="14.25" customHeight="1">
      <c r="A195" s="389"/>
      <c r="B195" s="389"/>
      <c r="C195" s="389"/>
      <c r="D195" s="389"/>
      <c r="E195" s="389"/>
      <c r="F195" s="389"/>
      <c r="G195" s="398" t="s">
        <v>829</v>
      </c>
      <c r="H195" s="389"/>
      <c r="I195" s="389"/>
      <c r="J195" s="389"/>
      <c r="K195" s="389"/>
      <c r="L195" s="389"/>
      <c r="M195" s="389"/>
      <c r="N195" s="389"/>
      <c r="O195" s="389"/>
      <c r="P195" s="389"/>
      <c r="Q195" s="389"/>
      <c r="R195" s="389"/>
      <c r="S195" s="389"/>
      <c r="T195" s="389"/>
      <c r="U195" s="389"/>
      <c r="V195" s="389"/>
      <c r="W195" s="389"/>
      <c r="X195" s="389"/>
      <c r="Y195" s="389"/>
      <c r="Z195" s="389"/>
    </row>
    <row r="196" ht="14.25" customHeight="1">
      <c r="A196" s="389"/>
      <c r="B196" s="389"/>
      <c r="C196" s="389"/>
      <c r="D196" s="389"/>
      <c r="E196" s="389"/>
      <c r="F196" s="389"/>
      <c r="G196" s="398" t="s">
        <v>830</v>
      </c>
      <c r="H196" s="389"/>
      <c r="I196" s="389"/>
      <c r="J196" s="389"/>
      <c r="K196" s="389"/>
      <c r="L196" s="389"/>
      <c r="M196" s="389"/>
      <c r="N196" s="389"/>
      <c r="O196" s="389"/>
      <c r="P196" s="389"/>
      <c r="Q196" s="389"/>
      <c r="R196" s="389"/>
      <c r="S196" s="389"/>
      <c r="T196" s="389"/>
      <c r="U196" s="389"/>
      <c r="V196" s="389"/>
      <c r="W196" s="389"/>
      <c r="X196" s="389"/>
      <c r="Y196" s="389"/>
      <c r="Z196" s="389"/>
    </row>
    <row r="197" ht="14.25" customHeight="1">
      <c r="A197" s="389"/>
      <c r="B197" s="389"/>
      <c r="C197" s="389"/>
      <c r="D197" s="389"/>
      <c r="E197" s="389"/>
      <c r="F197" s="389"/>
      <c r="G197" s="400"/>
      <c r="H197" s="389"/>
      <c r="I197" s="389"/>
      <c r="J197" s="389"/>
      <c r="K197" s="389"/>
      <c r="L197" s="389"/>
      <c r="M197" s="389"/>
      <c r="N197" s="389"/>
      <c r="O197" s="389"/>
      <c r="P197" s="389"/>
      <c r="Q197" s="389"/>
      <c r="R197" s="389"/>
      <c r="S197" s="389"/>
      <c r="T197" s="389"/>
      <c r="U197" s="389"/>
      <c r="V197" s="389"/>
      <c r="W197" s="389"/>
      <c r="X197" s="389"/>
      <c r="Y197" s="389"/>
      <c r="Z197" s="389"/>
    </row>
    <row r="198" ht="14.25" customHeight="1">
      <c r="A198" s="389"/>
      <c r="B198" s="389"/>
      <c r="C198" s="389"/>
      <c r="D198" s="389"/>
      <c r="E198" s="389"/>
      <c r="F198" s="389"/>
      <c r="G198" s="398" t="s">
        <v>832</v>
      </c>
      <c r="H198" s="389"/>
      <c r="I198" s="389"/>
      <c r="J198" s="389"/>
      <c r="K198" s="389"/>
      <c r="L198" s="389"/>
      <c r="M198" s="389"/>
      <c r="N198" s="389"/>
      <c r="O198" s="389"/>
      <c r="P198" s="389"/>
      <c r="Q198" s="389"/>
      <c r="R198" s="389"/>
      <c r="S198" s="389"/>
      <c r="T198" s="389"/>
      <c r="U198" s="389"/>
      <c r="V198" s="389"/>
      <c r="W198" s="389"/>
      <c r="X198" s="389"/>
      <c r="Y198" s="389"/>
      <c r="Z198" s="389"/>
    </row>
    <row r="199" ht="14.25" customHeight="1">
      <c r="A199" s="389"/>
      <c r="B199" s="389"/>
      <c r="C199" s="389"/>
      <c r="D199" s="389"/>
      <c r="E199" s="389"/>
      <c r="F199" s="389"/>
      <c r="G199" s="398" t="s">
        <v>833</v>
      </c>
      <c r="H199" s="389"/>
      <c r="I199" s="389"/>
      <c r="J199" s="389"/>
      <c r="K199" s="389"/>
      <c r="L199" s="389"/>
      <c r="M199" s="389"/>
      <c r="N199" s="389"/>
      <c r="O199" s="389"/>
      <c r="P199" s="389"/>
      <c r="Q199" s="389"/>
      <c r="R199" s="389"/>
      <c r="S199" s="389"/>
      <c r="T199" s="389"/>
      <c r="U199" s="389"/>
      <c r="V199" s="389"/>
      <c r="W199" s="389"/>
      <c r="X199" s="389"/>
      <c r="Y199" s="389"/>
      <c r="Z199" s="389"/>
    </row>
    <row r="200" ht="14.25" customHeight="1">
      <c r="A200" s="389"/>
      <c r="B200" s="389"/>
      <c r="C200" s="389"/>
      <c r="D200" s="389"/>
      <c r="E200" s="389"/>
      <c r="F200" s="389"/>
      <c r="G200" s="398" t="s">
        <v>834</v>
      </c>
      <c r="H200" s="389"/>
      <c r="I200" s="389"/>
      <c r="J200" s="389"/>
      <c r="K200" s="389"/>
      <c r="L200" s="389"/>
      <c r="M200" s="389"/>
      <c r="N200" s="389"/>
      <c r="O200" s="389"/>
      <c r="P200" s="389"/>
      <c r="Q200" s="389"/>
      <c r="R200" s="389"/>
      <c r="S200" s="389"/>
      <c r="T200" s="389"/>
      <c r="U200" s="389"/>
      <c r="V200" s="389"/>
      <c r="W200" s="389"/>
      <c r="X200" s="389"/>
      <c r="Y200" s="389"/>
      <c r="Z200" s="389"/>
    </row>
    <row r="201" ht="14.25" customHeight="1">
      <c r="A201" s="389"/>
      <c r="B201" s="389"/>
      <c r="C201" s="389"/>
      <c r="D201" s="389"/>
      <c r="E201" s="389"/>
      <c r="F201" s="389"/>
      <c r="G201" s="398" t="s">
        <v>835</v>
      </c>
      <c r="H201" s="389"/>
      <c r="I201" s="389"/>
      <c r="J201" s="389"/>
      <c r="K201" s="389"/>
      <c r="L201" s="389"/>
      <c r="M201" s="389"/>
      <c r="N201" s="389"/>
      <c r="O201" s="389"/>
      <c r="P201" s="389"/>
      <c r="Q201" s="389"/>
      <c r="R201" s="389"/>
      <c r="S201" s="389"/>
      <c r="T201" s="389"/>
      <c r="U201" s="389"/>
      <c r="V201" s="389"/>
      <c r="W201" s="389"/>
      <c r="X201" s="389"/>
      <c r="Y201" s="389"/>
      <c r="Z201" s="389"/>
    </row>
    <row r="202" ht="14.25" customHeight="1">
      <c r="A202" s="389"/>
      <c r="B202" s="389"/>
      <c r="C202" s="389"/>
      <c r="D202" s="389"/>
      <c r="E202" s="389"/>
      <c r="F202" s="389"/>
      <c r="G202" s="398" t="s">
        <v>836</v>
      </c>
      <c r="H202" s="389"/>
      <c r="I202" s="389"/>
      <c r="J202" s="389"/>
      <c r="K202" s="389"/>
      <c r="L202" s="389"/>
      <c r="M202" s="389"/>
      <c r="N202" s="389"/>
      <c r="O202" s="389"/>
      <c r="P202" s="389"/>
      <c r="Q202" s="389"/>
      <c r="R202" s="389"/>
      <c r="S202" s="389"/>
      <c r="T202" s="389"/>
      <c r="U202" s="389"/>
      <c r="V202" s="389"/>
      <c r="W202" s="389"/>
      <c r="X202" s="389"/>
      <c r="Y202" s="389"/>
      <c r="Z202" s="389"/>
    </row>
    <row r="203" ht="14.25" customHeight="1">
      <c r="A203" s="389"/>
      <c r="B203" s="389"/>
      <c r="C203" s="389"/>
      <c r="D203" s="389"/>
      <c r="E203" s="389"/>
      <c r="F203" s="389"/>
      <c r="G203" s="398" t="s">
        <v>837</v>
      </c>
      <c r="H203" s="389"/>
      <c r="I203" s="389"/>
      <c r="J203" s="389"/>
      <c r="K203" s="389"/>
      <c r="L203" s="389"/>
      <c r="M203" s="389"/>
      <c r="N203" s="389"/>
      <c r="O203" s="389"/>
      <c r="P203" s="389"/>
      <c r="Q203" s="389"/>
      <c r="R203" s="389"/>
      <c r="S203" s="389"/>
      <c r="T203" s="389"/>
      <c r="U203" s="389"/>
      <c r="V203" s="389"/>
      <c r="W203" s="389"/>
      <c r="X203" s="389"/>
      <c r="Y203" s="389"/>
      <c r="Z203" s="389"/>
    </row>
    <row r="204" ht="14.25" customHeight="1">
      <c r="A204" s="389"/>
      <c r="B204" s="389"/>
      <c r="C204" s="389"/>
      <c r="D204" s="389"/>
      <c r="E204" s="389"/>
      <c r="F204" s="389"/>
      <c r="G204" s="398" t="s">
        <v>838</v>
      </c>
      <c r="H204" s="389"/>
      <c r="I204" s="389"/>
      <c r="J204" s="389"/>
      <c r="K204" s="389"/>
      <c r="L204" s="389"/>
      <c r="M204" s="389"/>
      <c r="N204" s="389"/>
      <c r="O204" s="389"/>
      <c r="P204" s="389"/>
      <c r="Q204" s="389"/>
      <c r="R204" s="389"/>
      <c r="S204" s="389"/>
      <c r="T204" s="389"/>
      <c r="U204" s="389"/>
      <c r="V204" s="389"/>
      <c r="W204" s="389"/>
      <c r="X204" s="389"/>
      <c r="Y204" s="389"/>
      <c r="Z204" s="389"/>
    </row>
    <row r="205" ht="14.25" customHeight="1">
      <c r="A205" s="389"/>
      <c r="B205" s="389"/>
      <c r="C205" s="389"/>
      <c r="D205" s="389"/>
      <c r="E205" s="389"/>
      <c r="F205" s="389"/>
      <c r="G205" s="398" t="s">
        <v>839</v>
      </c>
      <c r="H205" s="389"/>
      <c r="I205" s="389"/>
      <c r="J205" s="389"/>
      <c r="K205" s="389"/>
      <c r="L205" s="389"/>
      <c r="M205" s="389"/>
      <c r="N205" s="389"/>
      <c r="O205" s="389"/>
      <c r="P205" s="389"/>
      <c r="Q205" s="389"/>
      <c r="R205" s="389"/>
      <c r="S205" s="389"/>
      <c r="T205" s="389"/>
      <c r="U205" s="389"/>
      <c r="V205" s="389"/>
      <c r="W205" s="389"/>
      <c r="X205" s="389"/>
      <c r="Y205" s="389"/>
      <c r="Z205" s="389"/>
    </row>
    <row r="206" ht="14.25" customHeight="1">
      <c r="A206" s="389"/>
      <c r="B206" s="389"/>
      <c r="C206" s="389"/>
      <c r="D206" s="389"/>
      <c r="E206" s="389"/>
      <c r="F206" s="389"/>
      <c r="G206" s="398" t="s">
        <v>840</v>
      </c>
      <c r="H206" s="389"/>
      <c r="I206" s="389"/>
      <c r="J206" s="389"/>
      <c r="K206" s="389"/>
      <c r="L206" s="389"/>
      <c r="M206" s="389"/>
      <c r="N206" s="389"/>
      <c r="O206" s="389"/>
      <c r="P206" s="389"/>
      <c r="Q206" s="389"/>
      <c r="R206" s="389"/>
      <c r="S206" s="389"/>
      <c r="T206" s="389"/>
      <c r="U206" s="389"/>
      <c r="V206" s="389"/>
      <c r="W206" s="389"/>
      <c r="X206" s="389"/>
      <c r="Y206" s="389"/>
      <c r="Z206" s="389"/>
    </row>
    <row r="207" ht="14.25" customHeight="1">
      <c r="A207" s="389"/>
      <c r="B207" s="389"/>
      <c r="C207" s="389"/>
      <c r="D207" s="389"/>
      <c r="E207" s="389"/>
      <c r="F207" s="389"/>
      <c r="G207" s="398" t="s">
        <v>841</v>
      </c>
      <c r="H207" s="389"/>
      <c r="I207" s="389"/>
      <c r="J207" s="389"/>
      <c r="K207" s="389"/>
      <c r="L207" s="389"/>
      <c r="M207" s="389"/>
      <c r="N207" s="389"/>
      <c r="O207" s="389"/>
      <c r="P207" s="389"/>
      <c r="Q207" s="389"/>
      <c r="R207" s="389"/>
      <c r="S207" s="389"/>
      <c r="T207" s="389"/>
      <c r="U207" s="389"/>
      <c r="V207" s="389"/>
      <c r="W207" s="389"/>
      <c r="X207" s="389"/>
      <c r="Y207" s="389"/>
      <c r="Z207" s="389"/>
    </row>
    <row r="208" ht="14.25" customHeight="1">
      <c r="A208" s="389"/>
      <c r="B208" s="389"/>
      <c r="C208" s="389"/>
      <c r="D208" s="389"/>
      <c r="E208" s="389"/>
      <c r="F208" s="389"/>
      <c r="G208" s="398" t="s">
        <v>842</v>
      </c>
      <c r="H208" s="389"/>
      <c r="I208" s="389"/>
      <c r="J208" s="389"/>
      <c r="K208" s="389"/>
      <c r="L208" s="389"/>
      <c r="M208" s="389"/>
      <c r="N208" s="389"/>
      <c r="O208" s="389"/>
      <c r="P208" s="389"/>
      <c r="Q208" s="389"/>
      <c r="R208" s="389"/>
      <c r="S208" s="389"/>
      <c r="T208" s="389"/>
      <c r="U208" s="389"/>
      <c r="V208" s="389"/>
      <c r="W208" s="389"/>
      <c r="X208" s="389"/>
      <c r="Y208" s="389"/>
      <c r="Z208" s="389"/>
    </row>
    <row r="209" ht="14.25" customHeight="1">
      <c r="A209" s="389"/>
      <c r="B209" s="389"/>
      <c r="C209" s="389"/>
      <c r="D209" s="389"/>
      <c r="E209" s="389"/>
      <c r="F209" s="389"/>
      <c r="G209" s="398" t="s">
        <v>843</v>
      </c>
      <c r="H209" s="389"/>
      <c r="I209" s="389"/>
      <c r="J209" s="389"/>
      <c r="K209" s="389"/>
      <c r="L209" s="389"/>
      <c r="M209" s="389"/>
      <c r="N209" s="389"/>
      <c r="O209" s="389"/>
      <c r="P209" s="389"/>
      <c r="Q209" s="389"/>
      <c r="R209" s="389"/>
      <c r="S209" s="389"/>
      <c r="T209" s="389"/>
      <c r="U209" s="389"/>
      <c r="V209" s="389"/>
      <c r="W209" s="389"/>
      <c r="X209" s="389"/>
      <c r="Y209" s="389"/>
      <c r="Z209" s="389"/>
    </row>
    <row r="210" ht="14.25" customHeight="1">
      <c r="A210" s="389"/>
      <c r="B210" s="389"/>
      <c r="C210" s="389"/>
      <c r="D210" s="389"/>
      <c r="E210" s="389"/>
      <c r="F210" s="389"/>
      <c r="G210" s="398" t="s">
        <v>844</v>
      </c>
      <c r="H210" s="389"/>
      <c r="I210" s="389"/>
      <c r="J210" s="389"/>
      <c r="K210" s="389"/>
      <c r="L210" s="389"/>
      <c r="M210" s="389"/>
      <c r="N210" s="389"/>
      <c r="O210" s="389"/>
      <c r="P210" s="389"/>
      <c r="Q210" s="389"/>
      <c r="R210" s="389"/>
      <c r="S210" s="389"/>
      <c r="T210" s="389"/>
      <c r="U210" s="389"/>
      <c r="V210" s="389"/>
      <c r="W210" s="389"/>
      <c r="X210" s="389"/>
      <c r="Y210" s="389"/>
      <c r="Z210" s="389"/>
    </row>
    <row r="211" ht="14.25" customHeight="1">
      <c r="A211" s="389"/>
      <c r="B211" s="389"/>
      <c r="C211" s="389"/>
      <c r="D211" s="389"/>
      <c r="E211" s="389"/>
      <c r="F211" s="389"/>
      <c r="G211" s="398" t="s">
        <v>845</v>
      </c>
      <c r="H211" s="389"/>
      <c r="I211" s="389"/>
      <c r="J211" s="389"/>
      <c r="K211" s="389"/>
      <c r="L211" s="389"/>
      <c r="M211" s="389"/>
      <c r="N211" s="389"/>
      <c r="O211" s="389"/>
      <c r="P211" s="389"/>
      <c r="Q211" s="389"/>
      <c r="R211" s="389"/>
      <c r="S211" s="389"/>
      <c r="T211" s="389"/>
      <c r="U211" s="389"/>
      <c r="V211" s="389"/>
      <c r="W211" s="389"/>
      <c r="X211" s="389"/>
      <c r="Y211" s="389"/>
      <c r="Z211" s="389"/>
    </row>
    <row r="212" ht="14.25" customHeight="1">
      <c r="A212" s="389"/>
      <c r="B212" s="389"/>
      <c r="C212" s="389"/>
      <c r="D212" s="389"/>
      <c r="E212" s="389"/>
      <c r="F212" s="389"/>
      <c r="G212" s="398" t="s">
        <v>846</v>
      </c>
      <c r="H212" s="389"/>
      <c r="I212" s="389"/>
      <c r="J212" s="389"/>
      <c r="K212" s="389"/>
      <c r="L212" s="389"/>
      <c r="M212" s="389"/>
      <c r="N212" s="389"/>
      <c r="O212" s="389"/>
      <c r="P212" s="389"/>
      <c r="Q212" s="389"/>
      <c r="R212" s="389"/>
      <c r="S212" s="389"/>
      <c r="T212" s="389"/>
      <c r="U212" s="389"/>
      <c r="V212" s="389"/>
      <c r="W212" s="389"/>
      <c r="X212" s="389"/>
      <c r="Y212" s="389"/>
      <c r="Z212" s="389"/>
    </row>
    <row r="213" ht="14.25" customHeight="1">
      <c r="A213" s="389"/>
      <c r="B213" s="389"/>
      <c r="C213" s="389"/>
      <c r="D213" s="389"/>
      <c r="E213" s="389"/>
      <c r="F213" s="389"/>
      <c r="G213" s="398" t="s">
        <v>847</v>
      </c>
      <c r="H213" s="389"/>
      <c r="I213" s="389"/>
      <c r="J213" s="389"/>
      <c r="K213" s="389"/>
      <c r="L213" s="389"/>
      <c r="M213" s="389"/>
      <c r="N213" s="389"/>
      <c r="O213" s="389"/>
      <c r="P213" s="389"/>
      <c r="Q213" s="389"/>
      <c r="R213" s="389"/>
      <c r="S213" s="389"/>
      <c r="T213" s="389"/>
      <c r="U213" s="389"/>
      <c r="V213" s="389"/>
      <c r="W213" s="389"/>
      <c r="X213" s="389"/>
      <c r="Y213" s="389"/>
      <c r="Z213" s="389"/>
    </row>
    <row r="214" ht="14.25" customHeight="1">
      <c r="A214" s="389"/>
      <c r="B214" s="389"/>
      <c r="C214" s="389"/>
      <c r="D214" s="389"/>
      <c r="E214" s="389"/>
      <c r="F214" s="389"/>
      <c r="G214" s="398" t="s">
        <v>848</v>
      </c>
      <c r="H214" s="389"/>
      <c r="I214" s="389"/>
      <c r="J214" s="389"/>
      <c r="K214" s="389"/>
      <c r="L214" s="389"/>
      <c r="M214" s="389"/>
      <c r="N214" s="389"/>
      <c r="O214" s="389"/>
      <c r="P214" s="389"/>
      <c r="Q214" s="389"/>
      <c r="R214" s="389"/>
      <c r="S214" s="389"/>
      <c r="T214" s="389"/>
      <c r="U214" s="389"/>
      <c r="V214" s="389"/>
      <c r="W214" s="389"/>
      <c r="X214" s="389"/>
      <c r="Y214" s="389"/>
      <c r="Z214" s="389"/>
    </row>
    <row r="215" ht="14.25" customHeight="1">
      <c r="A215" s="389"/>
      <c r="B215" s="389"/>
      <c r="C215" s="389"/>
      <c r="D215" s="389"/>
      <c r="E215" s="389"/>
      <c r="F215" s="389"/>
      <c r="G215" s="398" t="s">
        <v>849</v>
      </c>
      <c r="H215" s="389"/>
      <c r="I215" s="389"/>
      <c r="J215" s="389"/>
      <c r="K215" s="389"/>
      <c r="L215" s="389"/>
      <c r="M215" s="389"/>
      <c r="N215" s="389"/>
      <c r="O215" s="389"/>
      <c r="P215" s="389"/>
      <c r="Q215" s="389"/>
      <c r="R215" s="389"/>
      <c r="S215" s="389"/>
      <c r="T215" s="389"/>
      <c r="U215" s="389"/>
      <c r="V215" s="389"/>
      <c r="W215" s="389"/>
      <c r="X215" s="389"/>
      <c r="Y215" s="389"/>
      <c r="Z215" s="389"/>
    </row>
    <row r="216" ht="14.25" customHeight="1">
      <c r="A216" s="389"/>
      <c r="B216" s="389"/>
      <c r="C216" s="389"/>
      <c r="D216" s="389"/>
      <c r="E216" s="389"/>
      <c r="F216" s="389"/>
      <c r="G216" s="398" t="s">
        <v>850</v>
      </c>
      <c r="H216" s="389"/>
      <c r="I216" s="389"/>
      <c r="J216" s="389"/>
      <c r="K216" s="389"/>
      <c r="L216" s="389"/>
      <c r="M216" s="389"/>
      <c r="N216" s="389"/>
      <c r="O216" s="389"/>
      <c r="P216" s="389"/>
      <c r="Q216" s="389"/>
      <c r="R216" s="389"/>
      <c r="S216" s="389"/>
      <c r="T216" s="389"/>
      <c r="U216" s="389"/>
      <c r="V216" s="389"/>
      <c r="W216" s="389"/>
      <c r="X216" s="389"/>
      <c r="Y216" s="389"/>
      <c r="Z216" s="389"/>
    </row>
    <row r="217" ht="14.25" customHeight="1">
      <c r="A217" s="389"/>
      <c r="B217" s="389"/>
      <c r="C217" s="389"/>
      <c r="D217" s="389"/>
      <c r="E217" s="389"/>
      <c r="F217" s="389"/>
      <c r="G217" s="398" t="s">
        <v>851</v>
      </c>
      <c r="H217" s="389"/>
      <c r="I217" s="389"/>
      <c r="J217" s="389"/>
      <c r="K217" s="389"/>
      <c r="L217" s="389"/>
      <c r="M217" s="389"/>
      <c r="N217" s="389"/>
      <c r="O217" s="389"/>
      <c r="P217" s="389"/>
      <c r="Q217" s="389"/>
      <c r="R217" s="389"/>
      <c r="S217" s="389"/>
      <c r="T217" s="389"/>
      <c r="U217" s="389"/>
      <c r="V217" s="389"/>
      <c r="W217" s="389"/>
      <c r="X217" s="389"/>
      <c r="Y217" s="389"/>
      <c r="Z217" s="389"/>
    </row>
    <row r="218" ht="14.25" customHeight="1">
      <c r="A218" s="389"/>
      <c r="B218" s="389"/>
      <c r="C218" s="389"/>
      <c r="D218" s="389"/>
      <c r="E218" s="389"/>
      <c r="F218" s="389"/>
      <c r="G218" s="398" t="s">
        <v>852</v>
      </c>
      <c r="H218" s="389"/>
      <c r="I218" s="389"/>
      <c r="J218" s="389"/>
      <c r="K218" s="389"/>
      <c r="L218" s="389"/>
      <c r="M218" s="389"/>
      <c r="N218" s="389"/>
      <c r="O218" s="389"/>
      <c r="P218" s="389"/>
      <c r="Q218" s="389"/>
      <c r="R218" s="389"/>
      <c r="S218" s="389"/>
      <c r="T218" s="389"/>
      <c r="U218" s="389"/>
      <c r="V218" s="389"/>
      <c r="W218" s="389"/>
      <c r="X218" s="389"/>
      <c r="Y218" s="389"/>
      <c r="Z218" s="389"/>
    </row>
    <row r="219" ht="14.25" customHeight="1">
      <c r="A219" s="389"/>
      <c r="B219" s="389"/>
      <c r="C219" s="389"/>
      <c r="D219" s="389"/>
      <c r="E219" s="389"/>
      <c r="F219" s="389"/>
      <c r="G219" s="398" t="s">
        <v>853</v>
      </c>
      <c r="H219" s="389"/>
      <c r="I219" s="389"/>
      <c r="J219" s="389"/>
      <c r="K219" s="389"/>
      <c r="L219" s="389"/>
      <c r="M219" s="389"/>
      <c r="N219" s="389"/>
      <c r="O219" s="389"/>
      <c r="P219" s="389"/>
      <c r="Q219" s="389"/>
      <c r="R219" s="389"/>
      <c r="S219" s="389"/>
      <c r="T219" s="389"/>
      <c r="U219" s="389"/>
      <c r="V219" s="389"/>
      <c r="W219" s="389"/>
      <c r="X219" s="389"/>
      <c r="Y219" s="389"/>
      <c r="Z219" s="389"/>
    </row>
    <row r="220" ht="14.25" customHeight="1">
      <c r="A220" s="389"/>
      <c r="B220" s="389"/>
      <c r="C220" s="389"/>
      <c r="D220" s="389"/>
      <c r="E220" s="389"/>
      <c r="F220" s="389"/>
      <c r="G220" s="398" t="s">
        <v>854</v>
      </c>
      <c r="H220" s="389"/>
      <c r="I220" s="389"/>
      <c r="J220" s="389"/>
      <c r="K220" s="389"/>
      <c r="L220" s="389"/>
      <c r="M220" s="389"/>
      <c r="N220" s="389"/>
      <c r="O220" s="389"/>
      <c r="P220" s="389"/>
      <c r="Q220" s="389"/>
      <c r="R220" s="389"/>
      <c r="S220" s="389"/>
      <c r="T220" s="389"/>
      <c r="U220" s="389"/>
      <c r="V220" s="389"/>
      <c r="W220" s="389"/>
      <c r="X220" s="389"/>
      <c r="Y220" s="389"/>
      <c r="Z220" s="389"/>
    </row>
    <row r="221" ht="14.25" customHeight="1">
      <c r="A221" s="389"/>
      <c r="B221" s="389"/>
      <c r="C221" s="389"/>
      <c r="D221" s="389"/>
      <c r="E221" s="389"/>
      <c r="F221" s="389"/>
      <c r="G221" s="398" t="s">
        <v>855</v>
      </c>
      <c r="H221" s="389"/>
      <c r="I221" s="389"/>
      <c r="J221" s="389"/>
      <c r="K221" s="389"/>
      <c r="L221" s="389"/>
      <c r="M221" s="389"/>
      <c r="N221" s="389"/>
      <c r="O221" s="389"/>
      <c r="P221" s="389"/>
      <c r="Q221" s="389"/>
      <c r="R221" s="389"/>
      <c r="S221" s="389"/>
      <c r="T221" s="389"/>
      <c r="U221" s="389"/>
      <c r="V221" s="389"/>
      <c r="W221" s="389"/>
      <c r="X221" s="389"/>
      <c r="Y221" s="389"/>
      <c r="Z221" s="389"/>
    </row>
    <row r="222" ht="14.25" customHeight="1">
      <c r="A222" s="389"/>
      <c r="B222" s="389"/>
      <c r="C222" s="389"/>
      <c r="D222" s="389"/>
      <c r="E222" s="389"/>
      <c r="F222" s="389"/>
      <c r="G222" s="398" t="s">
        <v>856</v>
      </c>
      <c r="H222" s="389"/>
      <c r="I222" s="389"/>
      <c r="J222" s="389"/>
      <c r="K222" s="389"/>
      <c r="L222" s="389"/>
      <c r="M222" s="389"/>
      <c r="N222" s="389"/>
      <c r="O222" s="389"/>
      <c r="P222" s="389"/>
      <c r="Q222" s="389"/>
      <c r="R222" s="389"/>
      <c r="S222" s="389"/>
      <c r="T222" s="389"/>
      <c r="U222" s="389"/>
      <c r="V222" s="389"/>
      <c r="W222" s="389"/>
      <c r="X222" s="389"/>
      <c r="Y222" s="389"/>
      <c r="Z222" s="389"/>
    </row>
    <row r="223" ht="14.25" customHeight="1">
      <c r="A223" s="389"/>
      <c r="B223" s="389"/>
      <c r="C223" s="389"/>
      <c r="D223" s="389"/>
      <c r="E223" s="389"/>
      <c r="F223" s="389"/>
      <c r="G223" s="398" t="s">
        <v>857</v>
      </c>
      <c r="H223" s="389"/>
      <c r="I223" s="389"/>
      <c r="J223" s="389"/>
      <c r="K223" s="389"/>
      <c r="L223" s="389"/>
      <c r="M223" s="389"/>
      <c r="N223" s="389"/>
      <c r="O223" s="389"/>
      <c r="P223" s="389"/>
      <c r="Q223" s="389"/>
      <c r="R223" s="389"/>
      <c r="S223" s="389"/>
      <c r="T223" s="389"/>
      <c r="U223" s="389"/>
      <c r="V223" s="389"/>
      <c r="W223" s="389"/>
      <c r="X223" s="389"/>
      <c r="Y223" s="389"/>
      <c r="Z223" s="389"/>
    </row>
    <row r="224" ht="14.25" customHeight="1">
      <c r="A224" s="389"/>
      <c r="B224" s="389"/>
      <c r="C224" s="389"/>
      <c r="D224" s="389"/>
      <c r="E224" s="389"/>
      <c r="F224" s="389"/>
      <c r="G224" s="398" t="s">
        <v>858</v>
      </c>
      <c r="H224" s="389"/>
      <c r="I224" s="389"/>
      <c r="J224" s="389"/>
      <c r="K224" s="389"/>
      <c r="L224" s="389"/>
      <c r="M224" s="389"/>
      <c r="N224" s="389"/>
      <c r="O224" s="389"/>
      <c r="P224" s="389"/>
      <c r="Q224" s="389"/>
      <c r="R224" s="389"/>
      <c r="S224" s="389"/>
      <c r="T224" s="389"/>
      <c r="U224" s="389"/>
      <c r="V224" s="389"/>
      <c r="W224" s="389"/>
      <c r="X224" s="389"/>
      <c r="Y224" s="389"/>
      <c r="Z224" s="389"/>
    </row>
    <row r="225" ht="14.25" customHeight="1">
      <c r="A225" s="389"/>
      <c r="B225" s="389"/>
      <c r="C225" s="389"/>
      <c r="D225" s="389"/>
      <c r="E225" s="389"/>
      <c r="F225" s="389"/>
      <c r="G225" s="398" t="s">
        <v>859</v>
      </c>
      <c r="H225" s="389"/>
      <c r="I225" s="389"/>
      <c r="J225" s="389"/>
      <c r="K225" s="389"/>
      <c r="L225" s="389"/>
      <c r="M225" s="389"/>
      <c r="N225" s="389"/>
      <c r="O225" s="389"/>
      <c r="P225" s="389"/>
      <c r="Q225" s="389"/>
      <c r="R225" s="389"/>
      <c r="S225" s="389"/>
      <c r="T225" s="389"/>
      <c r="U225" s="389"/>
      <c r="V225" s="389"/>
      <c r="W225" s="389"/>
      <c r="X225" s="389"/>
      <c r="Y225" s="389"/>
      <c r="Z225" s="389"/>
    </row>
    <row r="226" ht="14.25" customHeight="1">
      <c r="A226" s="389"/>
      <c r="B226" s="389"/>
      <c r="C226" s="389"/>
      <c r="D226" s="389"/>
      <c r="E226" s="389"/>
      <c r="F226" s="389"/>
      <c r="G226" s="398" t="s">
        <v>860</v>
      </c>
      <c r="H226" s="389"/>
      <c r="I226" s="389"/>
      <c r="J226" s="389"/>
      <c r="K226" s="389"/>
      <c r="L226" s="389"/>
      <c r="M226" s="389"/>
      <c r="N226" s="389"/>
      <c r="O226" s="389"/>
      <c r="P226" s="389"/>
      <c r="Q226" s="389"/>
      <c r="R226" s="389"/>
      <c r="S226" s="389"/>
      <c r="T226" s="389"/>
      <c r="U226" s="389"/>
      <c r="V226" s="389"/>
      <c r="W226" s="389"/>
      <c r="X226" s="389"/>
      <c r="Y226" s="389"/>
      <c r="Z226" s="389"/>
    </row>
    <row r="227" ht="14.25" customHeight="1">
      <c r="A227" s="389"/>
      <c r="B227" s="389"/>
      <c r="C227" s="389"/>
      <c r="D227" s="389"/>
      <c r="E227" s="389"/>
      <c r="F227" s="389"/>
      <c r="G227" s="398" t="s">
        <v>861</v>
      </c>
      <c r="H227" s="389"/>
      <c r="I227" s="389"/>
      <c r="J227" s="389"/>
      <c r="K227" s="389"/>
      <c r="L227" s="389"/>
      <c r="M227" s="389"/>
      <c r="N227" s="389"/>
      <c r="O227" s="389"/>
      <c r="P227" s="389"/>
      <c r="Q227" s="389"/>
      <c r="R227" s="389"/>
      <c r="S227" s="389"/>
      <c r="T227" s="389"/>
      <c r="U227" s="389"/>
      <c r="V227" s="389"/>
      <c r="W227" s="389"/>
      <c r="X227" s="389"/>
      <c r="Y227" s="389"/>
      <c r="Z227" s="389"/>
    </row>
    <row r="228" ht="14.25" customHeight="1">
      <c r="A228" s="389"/>
      <c r="B228" s="389"/>
      <c r="C228" s="389"/>
      <c r="D228" s="389"/>
      <c r="E228" s="389"/>
      <c r="F228" s="389"/>
      <c r="G228" s="398" t="s">
        <v>862</v>
      </c>
      <c r="H228" s="389"/>
      <c r="I228" s="389"/>
      <c r="J228" s="389"/>
      <c r="K228" s="389"/>
      <c r="L228" s="389"/>
      <c r="M228" s="389"/>
      <c r="N228" s="389"/>
      <c r="O228" s="389"/>
      <c r="P228" s="389"/>
      <c r="Q228" s="389"/>
      <c r="R228" s="389"/>
      <c r="S228" s="389"/>
      <c r="T228" s="389"/>
      <c r="U228" s="389"/>
      <c r="V228" s="389"/>
      <c r="W228" s="389"/>
      <c r="X228" s="389"/>
      <c r="Y228" s="389"/>
      <c r="Z228" s="389"/>
    </row>
    <row r="229" ht="14.25" customHeight="1">
      <c r="A229" s="389"/>
      <c r="B229" s="389"/>
      <c r="C229" s="389"/>
      <c r="D229" s="389"/>
      <c r="E229" s="389"/>
      <c r="F229" s="389"/>
      <c r="G229" s="398"/>
      <c r="H229" s="389"/>
      <c r="I229" s="389"/>
      <c r="J229" s="389"/>
      <c r="K229" s="389"/>
      <c r="L229" s="389"/>
      <c r="M229" s="389"/>
      <c r="N229" s="389"/>
      <c r="O229" s="389"/>
      <c r="P229" s="389"/>
      <c r="Q229" s="389"/>
      <c r="R229" s="389"/>
      <c r="S229" s="389"/>
      <c r="T229" s="389"/>
      <c r="U229" s="389"/>
      <c r="V229" s="389"/>
      <c r="W229" s="389"/>
      <c r="X229" s="389"/>
      <c r="Y229" s="389"/>
      <c r="Z229" s="389"/>
    </row>
    <row r="230" ht="14.25" customHeight="1">
      <c r="A230" s="389"/>
      <c r="B230" s="389"/>
      <c r="C230" s="389"/>
      <c r="D230" s="389"/>
      <c r="E230" s="389"/>
      <c r="F230" s="389"/>
      <c r="G230" s="398" t="s">
        <v>864</v>
      </c>
      <c r="H230" s="389"/>
      <c r="I230" s="389"/>
      <c r="J230" s="389"/>
      <c r="K230" s="389"/>
      <c r="L230" s="389"/>
      <c r="M230" s="389"/>
      <c r="N230" s="389"/>
      <c r="O230" s="389"/>
      <c r="P230" s="389"/>
      <c r="Q230" s="389"/>
      <c r="R230" s="389"/>
      <c r="S230" s="389"/>
      <c r="T230" s="389"/>
      <c r="U230" s="389"/>
      <c r="V230" s="389"/>
      <c r="W230" s="389"/>
      <c r="X230" s="389"/>
      <c r="Y230" s="389"/>
      <c r="Z230" s="389"/>
    </row>
    <row r="231" ht="14.25" customHeight="1">
      <c r="A231" s="389"/>
      <c r="B231" s="389"/>
      <c r="C231" s="389"/>
      <c r="D231" s="389"/>
      <c r="E231" s="389"/>
      <c r="F231" s="389"/>
      <c r="G231" s="398" t="s">
        <v>865</v>
      </c>
      <c r="H231" s="389"/>
      <c r="I231" s="389"/>
      <c r="J231" s="389"/>
      <c r="K231" s="389"/>
      <c r="L231" s="389"/>
      <c r="M231" s="389"/>
      <c r="N231" s="389"/>
      <c r="O231" s="389"/>
      <c r="P231" s="389"/>
      <c r="Q231" s="389"/>
      <c r="R231" s="389"/>
      <c r="S231" s="389"/>
      <c r="T231" s="389"/>
      <c r="U231" s="389"/>
      <c r="V231" s="389"/>
      <c r="W231" s="389"/>
      <c r="X231" s="389"/>
      <c r="Y231" s="389"/>
      <c r="Z231" s="389"/>
    </row>
    <row r="232" ht="14.25" customHeight="1">
      <c r="A232" s="389"/>
      <c r="B232" s="389"/>
      <c r="C232" s="389"/>
      <c r="D232" s="389"/>
      <c r="E232" s="389"/>
      <c r="F232" s="389"/>
      <c r="G232" s="398" t="s">
        <v>866</v>
      </c>
      <c r="H232" s="389"/>
      <c r="I232" s="389"/>
      <c r="J232" s="389"/>
      <c r="K232" s="389"/>
      <c r="L232" s="389"/>
      <c r="M232" s="389"/>
      <c r="N232" s="389"/>
      <c r="O232" s="389"/>
      <c r="P232" s="389"/>
      <c r="Q232" s="389"/>
      <c r="R232" s="389"/>
      <c r="S232" s="389"/>
      <c r="T232" s="389"/>
      <c r="U232" s="389"/>
      <c r="V232" s="389"/>
      <c r="W232" s="389"/>
      <c r="X232" s="389"/>
      <c r="Y232" s="389"/>
      <c r="Z232" s="389"/>
    </row>
    <row r="233" ht="14.25" customHeight="1">
      <c r="A233" s="389"/>
      <c r="B233" s="389"/>
      <c r="C233" s="389"/>
      <c r="D233" s="389"/>
      <c r="E233" s="389"/>
      <c r="F233" s="389"/>
      <c r="G233" s="398" t="s">
        <v>867</v>
      </c>
      <c r="H233" s="389"/>
      <c r="I233" s="389"/>
      <c r="J233" s="389"/>
      <c r="K233" s="389"/>
      <c r="L233" s="389"/>
      <c r="M233" s="389"/>
      <c r="N233" s="389"/>
      <c r="O233" s="389"/>
      <c r="P233" s="389"/>
      <c r="Q233" s="389"/>
      <c r="R233" s="389"/>
      <c r="S233" s="389"/>
      <c r="T233" s="389"/>
      <c r="U233" s="389"/>
      <c r="V233" s="389"/>
      <c r="W233" s="389"/>
      <c r="X233" s="389"/>
      <c r="Y233" s="389"/>
      <c r="Z233" s="389"/>
    </row>
    <row r="234" ht="14.25" customHeight="1">
      <c r="A234" s="389"/>
      <c r="B234" s="389"/>
      <c r="C234" s="389"/>
      <c r="D234" s="389"/>
      <c r="E234" s="389"/>
      <c r="F234" s="389"/>
      <c r="G234" s="398" t="s">
        <v>868</v>
      </c>
      <c r="H234" s="389"/>
      <c r="I234" s="389"/>
      <c r="J234" s="389"/>
      <c r="K234" s="389"/>
      <c r="L234" s="389"/>
      <c r="M234" s="389"/>
      <c r="N234" s="389"/>
      <c r="O234" s="389"/>
      <c r="P234" s="389"/>
      <c r="Q234" s="389"/>
      <c r="R234" s="389"/>
      <c r="S234" s="389"/>
      <c r="T234" s="389"/>
      <c r="U234" s="389"/>
      <c r="V234" s="389"/>
      <c r="W234" s="389"/>
      <c r="X234" s="389"/>
      <c r="Y234" s="389"/>
      <c r="Z234" s="389"/>
    </row>
    <row r="235" ht="14.25" customHeight="1">
      <c r="A235" s="389"/>
      <c r="B235" s="389"/>
      <c r="C235" s="389"/>
      <c r="D235" s="389"/>
      <c r="E235" s="389"/>
      <c r="F235" s="389"/>
      <c r="G235" s="398" t="s">
        <v>869</v>
      </c>
      <c r="H235" s="389"/>
      <c r="I235" s="389"/>
      <c r="J235" s="389"/>
      <c r="K235" s="389"/>
      <c r="L235" s="389"/>
      <c r="M235" s="389"/>
      <c r="N235" s="389"/>
      <c r="O235" s="389"/>
      <c r="P235" s="389"/>
      <c r="Q235" s="389"/>
      <c r="R235" s="389"/>
      <c r="S235" s="389"/>
      <c r="T235" s="389"/>
      <c r="U235" s="389"/>
      <c r="V235" s="389"/>
      <c r="W235" s="389"/>
      <c r="X235" s="389"/>
      <c r="Y235" s="389"/>
      <c r="Z235" s="389"/>
    </row>
    <row r="236" ht="14.25" customHeight="1">
      <c r="A236" s="389"/>
      <c r="B236" s="389"/>
      <c r="C236" s="389"/>
      <c r="D236" s="389"/>
      <c r="E236" s="389"/>
      <c r="F236" s="389"/>
      <c r="G236" s="398"/>
      <c r="H236" s="389"/>
      <c r="I236" s="389"/>
      <c r="J236" s="389"/>
      <c r="K236" s="389"/>
      <c r="L236" s="389"/>
      <c r="M236" s="389"/>
      <c r="N236" s="389"/>
      <c r="O236" s="389"/>
      <c r="P236" s="389"/>
      <c r="Q236" s="389"/>
      <c r="R236" s="389"/>
      <c r="S236" s="389"/>
      <c r="T236" s="389"/>
      <c r="U236" s="389"/>
      <c r="V236" s="389"/>
      <c r="W236" s="389"/>
      <c r="X236" s="389"/>
      <c r="Y236" s="389"/>
      <c r="Z236" s="389"/>
    </row>
    <row r="237" ht="14.25" customHeight="1">
      <c r="A237" s="389"/>
      <c r="B237" s="389"/>
      <c r="C237" s="389"/>
      <c r="D237" s="389"/>
      <c r="E237" s="389"/>
      <c r="F237" s="389"/>
      <c r="G237" s="398" t="s">
        <v>871</v>
      </c>
      <c r="H237" s="389"/>
      <c r="I237" s="389"/>
      <c r="J237" s="389"/>
      <c r="K237" s="389"/>
      <c r="L237" s="389"/>
      <c r="M237" s="389"/>
      <c r="N237" s="389"/>
      <c r="O237" s="389"/>
      <c r="P237" s="389"/>
      <c r="Q237" s="389"/>
      <c r="R237" s="389"/>
      <c r="S237" s="389"/>
      <c r="T237" s="389"/>
      <c r="U237" s="389"/>
      <c r="V237" s="389"/>
      <c r="W237" s="389"/>
      <c r="X237" s="389"/>
      <c r="Y237" s="389"/>
      <c r="Z237" s="389"/>
    </row>
    <row r="238" ht="14.25" customHeight="1">
      <c r="A238" s="389"/>
      <c r="B238" s="389"/>
      <c r="C238" s="389"/>
      <c r="D238" s="389"/>
      <c r="E238" s="389"/>
      <c r="F238" s="389"/>
      <c r="G238" s="398" t="s">
        <v>872</v>
      </c>
      <c r="H238" s="389"/>
      <c r="I238" s="389"/>
      <c r="J238" s="389"/>
      <c r="K238" s="389"/>
      <c r="L238" s="389"/>
      <c r="M238" s="389"/>
      <c r="N238" s="389"/>
      <c r="O238" s="389"/>
      <c r="P238" s="389"/>
      <c r="Q238" s="389"/>
      <c r="R238" s="389"/>
      <c r="S238" s="389"/>
      <c r="T238" s="389"/>
      <c r="U238" s="389"/>
      <c r="V238" s="389"/>
      <c r="W238" s="389"/>
      <c r="X238" s="389"/>
      <c r="Y238" s="389"/>
      <c r="Z238" s="389"/>
    </row>
    <row r="239" ht="14.25" customHeight="1">
      <c r="A239" s="389"/>
      <c r="B239" s="389"/>
      <c r="C239" s="389"/>
      <c r="D239" s="389"/>
      <c r="E239" s="389"/>
      <c r="F239" s="389"/>
      <c r="G239" s="398" t="s">
        <v>873</v>
      </c>
      <c r="H239" s="389"/>
      <c r="I239" s="389"/>
      <c r="J239" s="389"/>
      <c r="K239" s="389"/>
      <c r="L239" s="389"/>
      <c r="M239" s="389"/>
      <c r="N239" s="389"/>
      <c r="O239" s="389"/>
      <c r="P239" s="389"/>
      <c r="Q239" s="389"/>
      <c r="R239" s="389"/>
      <c r="S239" s="389"/>
      <c r="T239" s="389"/>
      <c r="U239" s="389"/>
      <c r="V239" s="389"/>
      <c r="W239" s="389"/>
      <c r="X239" s="389"/>
      <c r="Y239" s="389"/>
      <c r="Z239" s="389"/>
    </row>
    <row r="240" ht="14.25" customHeight="1">
      <c r="A240" s="389"/>
      <c r="B240" s="389"/>
      <c r="C240" s="389"/>
      <c r="D240" s="389"/>
      <c r="E240" s="389"/>
      <c r="F240" s="389"/>
      <c r="G240" s="398" t="s">
        <v>874</v>
      </c>
      <c r="H240" s="389"/>
      <c r="I240" s="389"/>
      <c r="J240" s="389"/>
      <c r="K240" s="389"/>
      <c r="L240" s="389"/>
      <c r="M240" s="389"/>
      <c r="N240" s="389"/>
      <c r="O240" s="389"/>
      <c r="P240" s="389"/>
      <c r="Q240" s="389"/>
      <c r="R240" s="389"/>
      <c r="S240" s="389"/>
      <c r="T240" s="389"/>
      <c r="U240" s="389"/>
      <c r="V240" s="389"/>
      <c r="W240" s="389"/>
      <c r="X240" s="389"/>
      <c r="Y240" s="389"/>
      <c r="Z240" s="389"/>
    </row>
    <row r="241" ht="14.25" customHeight="1">
      <c r="A241" s="389"/>
      <c r="B241" s="389"/>
      <c r="C241" s="389"/>
      <c r="D241" s="389"/>
      <c r="E241" s="389"/>
      <c r="F241" s="389"/>
      <c r="G241" s="398" t="s">
        <v>875</v>
      </c>
      <c r="H241" s="389"/>
      <c r="I241" s="389"/>
      <c r="J241" s="389"/>
      <c r="K241" s="389"/>
      <c r="L241" s="389"/>
      <c r="M241" s="389"/>
      <c r="N241" s="389"/>
      <c r="O241" s="389"/>
      <c r="P241" s="389"/>
      <c r="Q241" s="389"/>
      <c r="R241" s="389"/>
      <c r="S241" s="389"/>
      <c r="T241" s="389"/>
      <c r="U241" s="389"/>
      <c r="V241" s="389"/>
      <c r="W241" s="389"/>
      <c r="X241" s="389"/>
      <c r="Y241" s="389"/>
      <c r="Z241" s="389"/>
    </row>
    <row r="242" ht="14.25" customHeight="1">
      <c r="A242" s="389"/>
      <c r="B242" s="389"/>
      <c r="C242" s="389"/>
      <c r="D242" s="389"/>
      <c r="E242" s="389"/>
      <c r="F242" s="389"/>
      <c r="G242" s="398" t="s">
        <v>876</v>
      </c>
      <c r="H242" s="389"/>
      <c r="I242" s="389"/>
      <c r="J242" s="389"/>
      <c r="K242" s="389"/>
      <c r="L242" s="389"/>
      <c r="M242" s="389"/>
      <c r="N242" s="389"/>
      <c r="O242" s="389"/>
      <c r="P242" s="389"/>
      <c r="Q242" s="389"/>
      <c r="R242" s="389"/>
      <c r="S242" s="389"/>
      <c r="T242" s="389"/>
      <c r="U242" s="389"/>
      <c r="V242" s="389"/>
      <c r="W242" s="389"/>
      <c r="X242" s="389"/>
      <c r="Y242" s="389"/>
      <c r="Z242" s="389"/>
    </row>
    <row r="243" ht="14.25" customHeight="1">
      <c r="A243" s="389"/>
      <c r="B243" s="389"/>
      <c r="C243" s="389"/>
      <c r="D243" s="389"/>
      <c r="E243" s="389"/>
      <c r="F243" s="389"/>
      <c r="G243" s="398" t="s">
        <v>877</v>
      </c>
      <c r="H243" s="389"/>
      <c r="I243" s="389"/>
      <c r="J243" s="389"/>
      <c r="K243" s="389"/>
      <c r="L243" s="389"/>
      <c r="M243" s="389"/>
      <c r="N243" s="389"/>
      <c r="O243" s="389"/>
      <c r="P243" s="389"/>
      <c r="Q243" s="389"/>
      <c r="R243" s="389"/>
      <c r="S243" s="389"/>
      <c r="T243" s="389"/>
      <c r="U243" s="389"/>
      <c r="V243" s="389"/>
      <c r="W243" s="389"/>
      <c r="X243" s="389"/>
      <c r="Y243" s="389"/>
      <c r="Z243" s="389"/>
    </row>
    <row r="244" ht="14.25" customHeight="1">
      <c r="A244" s="389"/>
      <c r="B244" s="389"/>
      <c r="C244" s="389"/>
      <c r="D244" s="389"/>
      <c r="E244" s="389"/>
      <c r="F244" s="389"/>
      <c r="G244" s="398" t="s">
        <v>878</v>
      </c>
      <c r="H244" s="389"/>
      <c r="I244" s="389"/>
      <c r="J244" s="389"/>
      <c r="K244" s="389"/>
      <c r="L244" s="389"/>
      <c r="M244" s="389"/>
      <c r="N244" s="389"/>
      <c r="O244" s="389"/>
      <c r="P244" s="389"/>
      <c r="Q244" s="389"/>
      <c r="R244" s="389"/>
      <c r="S244" s="389"/>
      <c r="T244" s="389"/>
      <c r="U244" s="389"/>
      <c r="V244" s="389"/>
      <c r="W244" s="389"/>
      <c r="X244" s="389"/>
      <c r="Y244" s="389"/>
      <c r="Z244" s="389"/>
    </row>
    <row r="245" ht="14.25" customHeight="1">
      <c r="A245" s="389"/>
      <c r="B245" s="389"/>
      <c r="C245" s="389"/>
      <c r="D245" s="389"/>
      <c r="E245" s="389"/>
      <c r="F245" s="389"/>
      <c r="G245" s="398" t="s">
        <v>879</v>
      </c>
      <c r="H245" s="389"/>
      <c r="I245" s="389"/>
      <c r="J245" s="389"/>
      <c r="K245" s="389"/>
      <c r="L245" s="389"/>
      <c r="M245" s="389"/>
      <c r="N245" s="389"/>
      <c r="O245" s="389"/>
      <c r="P245" s="389"/>
      <c r="Q245" s="389"/>
      <c r="R245" s="389"/>
      <c r="S245" s="389"/>
      <c r="T245" s="389"/>
      <c r="U245" s="389"/>
      <c r="V245" s="389"/>
      <c r="W245" s="389"/>
      <c r="X245" s="389"/>
      <c r="Y245" s="389"/>
      <c r="Z245" s="389"/>
    </row>
    <row r="246" ht="14.25" customHeight="1">
      <c r="A246" s="389"/>
      <c r="B246" s="389"/>
      <c r="C246" s="389"/>
      <c r="D246" s="389"/>
      <c r="E246" s="389"/>
      <c r="F246" s="389"/>
      <c r="G246" s="398" t="s">
        <v>880</v>
      </c>
      <c r="H246" s="389"/>
      <c r="I246" s="389"/>
      <c r="J246" s="389"/>
      <c r="K246" s="389"/>
      <c r="L246" s="389"/>
      <c r="M246" s="389"/>
      <c r="N246" s="389"/>
      <c r="O246" s="389"/>
      <c r="P246" s="389"/>
      <c r="Q246" s="389"/>
      <c r="R246" s="389"/>
      <c r="S246" s="389"/>
      <c r="T246" s="389"/>
      <c r="U246" s="389"/>
      <c r="V246" s="389"/>
      <c r="W246" s="389"/>
      <c r="X246" s="389"/>
      <c r="Y246" s="389"/>
      <c r="Z246" s="389"/>
    </row>
    <row r="247" ht="14.25" customHeight="1">
      <c r="A247" s="389"/>
      <c r="B247" s="389"/>
      <c r="C247" s="389"/>
      <c r="D247" s="389"/>
      <c r="E247" s="389"/>
      <c r="F247" s="389"/>
      <c r="G247" s="398" t="s">
        <v>881</v>
      </c>
      <c r="H247" s="389"/>
      <c r="I247" s="389"/>
      <c r="J247" s="389"/>
      <c r="K247" s="389"/>
      <c r="L247" s="389"/>
      <c r="M247" s="389"/>
      <c r="N247" s="389"/>
      <c r="O247" s="389"/>
      <c r="P247" s="389"/>
      <c r="Q247" s="389"/>
      <c r="R247" s="389"/>
      <c r="S247" s="389"/>
      <c r="T247" s="389"/>
      <c r="U247" s="389"/>
      <c r="V247" s="389"/>
      <c r="W247" s="389"/>
      <c r="X247" s="389"/>
      <c r="Y247" s="389"/>
      <c r="Z247" s="389"/>
    </row>
    <row r="248" ht="14.25" customHeight="1">
      <c r="A248" s="389"/>
      <c r="B248" s="389"/>
      <c r="C248" s="389"/>
      <c r="D248" s="389"/>
      <c r="E248" s="389"/>
      <c r="F248" s="389"/>
      <c r="G248" s="398" t="s">
        <v>882</v>
      </c>
      <c r="H248" s="389"/>
      <c r="I248" s="389"/>
      <c r="J248" s="389"/>
      <c r="K248" s="389"/>
      <c r="L248" s="389"/>
      <c r="M248" s="389"/>
      <c r="N248" s="389"/>
      <c r="O248" s="389"/>
      <c r="P248" s="389"/>
      <c r="Q248" s="389"/>
      <c r="R248" s="389"/>
      <c r="S248" s="389"/>
      <c r="T248" s="389"/>
      <c r="U248" s="389"/>
      <c r="V248" s="389"/>
      <c r="W248" s="389"/>
      <c r="X248" s="389"/>
      <c r="Y248" s="389"/>
      <c r="Z248" s="389"/>
    </row>
    <row r="249" ht="14.25" customHeight="1">
      <c r="A249" s="389"/>
      <c r="B249" s="389"/>
      <c r="C249" s="389"/>
      <c r="D249" s="389"/>
      <c r="E249" s="389"/>
      <c r="F249" s="389"/>
      <c r="G249" s="398" t="s">
        <v>883</v>
      </c>
      <c r="H249" s="389"/>
      <c r="I249" s="389"/>
      <c r="J249" s="389"/>
      <c r="K249" s="389"/>
      <c r="L249" s="389"/>
      <c r="M249" s="389"/>
      <c r="N249" s="389"/>
      <c r="O249" s="389"/>
      <c r="P249" s="389"/>
      <c r="Q249" s="389"/>
      <c r="R249" s="389"/>
      <c r="S249" s="389"/>
      <c r="T249" s="389"/>
      <c r="U249" s="389"/>
      <c r="V249" s="389"/>
      <c r="W249" s="389"/>
      <c r="X249" s="389"/>
      <c r="Y249" s="389"/>
      <c r="Z249" s="389"/>
    </row>
    <row r="250" ht="14.25" customHeight="1">
      <c r="A250" s="389"/>
      <c r="B250" s="389"/>
      <c r="C250" s="389"/>
      <c r="D250" s="389"/>
      <c r="E250" s="389"/>
      <c r="F250" s="389"/>
      <c r="G250" s="389" t="s">
        <v>884</v>
      </c>
      <c r="H250" s="389"/>
      <c r="I250" s="389"/>
      <c r="J250" s="389"/>
      <c r="K250" s="389"/>
      <c r="L250" s="389"/>
      <c r="M250" s="389"/>
      <c r="N250" s="389"/>
      <c r="O250" s="389"/>
      <c r="P250" s="389"/>
      <c r="Q250" s="389"/>
      <c r="R250" s="389"/>
      <c r="S250" s="389"/>
      <c r="T250" s="389"/>
      <c r="U250" s="389"/>
      <c r="V250" s="389"/>
      <c r="W250" s="389"/>
      <c r="X250" s="389"/>
      <c r="Y250" s="389"/>
      <c r="Z250" s="389"/>
    </row>
    <row r="251" ht="14.25" customHeight="1">
      <c r="A251" s="389"/>
      <c r="B251" s="389"/>
      <c r="C251" s="389"/>
      <c r="D251" s="389"/>
      <c r="E251" s="389"/>
      <c r="F251" s="389"/>
      <c r="G251" s="389" t="s">
        <v>885</v>
      </c>
      <c r="H251" s="389"/>
      <c r="I251" s="389"/>
      <c r="J251" s="389"/>
      <c r="K251" s="389"/>
      <c r="L251" s="389"/>
      <c r="M251" s="389"/>
      <c r="N251" s="389"/>
      <c r="O251" s="389"/>
      <c r="P251" s="389"/>
      <c r="Q251" s="389"/>
      <c r="R251" s="389"/>
      <c r="S251" s="389"/>
      <c r="T251" s="389"/>
      <c r="U251" s="389"/>
      <c r="V251" s="389"/>
      <c r="W251" s="389"/>
      <c r="X251" s="389"/>
      <c r="Y251" s="389"/>
      <c r="Z251" s="389"/>
    </row>
    <row r="252" ht="14.25" customHeight="1">
      <c r="A252" s="389"/>
      <c r="B252" s="389"/>
      <c r="C252" s="389"/>
      <c r="D252" s="389"/>
      <c r="E252" s="389"/>
      <c r="F252" s="389"/>
      <c r="G252" s="389" t="s">
        <v>887</v>
      </c>
      <c r="H252" s="389"/>
      <c r="I252" s="389"/>
      <c r="J252" s="389"/>
      <c r="K252" s="389"/>
      <c r="L252" s="389"/>
      <c r="M252" s="389"/>
      <c r="N252" s="389"/>
      <c r="O252" s="389"/>
      <c r="P252" s="389"/>
      <c r="Q252" s="389"/>
      <c r="R252" s="389"/>
      <c r="S252" s="389"/>
      <c r="T252" s="389"/>
      <c r="U252" s="389"/>
      <c r="V252" s="389"/>
      <c r="W252" s="389"/>
      <c r="X252" s="389"/>
      <c r="Y252" s="389"/>
      <c r="Z252" s="389"/>
    </row>
    <row r="253" ht="14.25" customHeight="1">
      <c r="A253" s="389"/>
      <c r="B253" s="389"/>
      <c r="C253" s="389"/>
      <c r="D253" s="389"/>
      <c r="E253" s="389"/>
      <c r="F253" s="389"/>
      <c r="G253" s="389" t="s">
        <v>888</v>
      </c>
      <c r="H253" s="389"/>
      <c r="I253" s="389"/>
      <c r="J253" s="389"/>
      <c r="K253" s="389"/>
      <c r="L253" s="389"/>
      <c r="M253" s="389"/>
      <c r="N253" s="389"/>
      <c r="O253" s="389"/>
      <c r="P253" s="389"/>
      <c r="Q253" s="389"/>
      <c r="R253" s="389"/>
      <c r="S253" s="389"/>
      <c r="T253" s="389"/>
      <c r="U253" s="389"/>
      <c r="V253" s="389"/>
      <c r="W253" s="389"/>
      <c r="X253" s="389"/>
      <c r="Y253" s="389"/>
      <c r="Z253" s="389"/>
    </row>
    <row r="254" ht="14.25" customHeight="1">
      <c r="A254" s="389"/>
      <c r="B254" s="389"/>
      <c r="C254" s="389"/>
      <c r="D254" s="389"/>
      <c r="E254" s="389"/>
      <c r="F254" s="389"/>
      <c r="G254" s="389" t="s">
        <v>889</v>
      </c>
      <c r="H254" s="389"/>
      <c r="I254" s="389"/>
      <c r="J254" s="389"/>
      <c r="K254" s="389"/>
      <c r="L254" s="389"/>
      <c r="M254" s="389"/>
      <c r="N254" s="389"/>
      <c r="O254" s="389"/>
      <c r="P254" s="389"/>
      <c r="Q254" s="389"/>
      <c r="R254" s="389"/>
      <c r="S254" s="389"/>
      <c r="T254" s="389"/>
      <c r="U254" s="389"/>
      <c r="V254" s="389"/>
      <c r="W254" s="389"/>
      <c r="X254" s="389"/>
      <c r="Y254" s="389"/>
      <c r="Z254" s="389"/>
    </row>
    <row r="255" ht="14.25" customHeight="1">
      <c r="A255" s="389"/>
      <c r="B255" s="389"/>
      <c r="C255" s="389"/>
      <c r="D255" s="389"/>
      <c r="E255" s="389"/>
      <c r="F255" s="389"/>
      <c r="G255" s="389"/>
      <c r="H255" s="389"/>
      <c r="I255" s="389"/>
      <c r="J255" s="389"/>
      <c r="K255" s="389"/>
      <c r="L255" s="389"/>
      <c r="M255" s="389"/>
      <c r="N255" s="389"/>
      <c r="O255" s="389"/>
      <c r="P255" s="389"/>
      <c r="Q255" s="389"/>
      <c r="R255" s="389"/>
      <c r="S255" s="389"/>
      <c r="T255" s="389"/>
      <c r="U255" s="389"/>
      <c r="V255" s="389"/>
      <c r="W255" s="389"/>
      <c r="X255" s="389"/>
      <c r="Y255" s="389"/>
      <c r="Z255" s="389"/>
    </row>
    <row r="256" ht="14.25" customHeight="1">
      <c r="A256" s="389"/>
      <c r="B256" s="389"/>
      <c r="C256" s="389"/>
      <c r="D256" s="389"/>
      <c r="E256" s="389"/>
      <c r="F256" s="389"/>
      <c r="G256" s="389" t="s">
        <v>891</v>
      </c>
      <c r="H256" s="389"/>
      <c r="I256" s="389"/>
      <c r="J256" s="389"/>
      <c r="K256" s="389"/>
      <c r="L256" s="389"/>
      <c r="M256" s="389"/>
      <c r="N256" s="389"/>
      <c r="O256" s="389"/>
      <c r="P256" s="389"/>
      <c r="Q256" s="389"/>
      <c r="R256" s="389"/>
      <c r="S256" s="389"/>
      <c r="T256" s="389"/>
      <c r="U256" s="389"/>
      <c r="V256" s="389"/>
      <c r="W256" s="389"/>
      <c r="X256" s="389"/>
      <c r="Y256" s="389"/>
      <c r="Z256" s="389"/>
    </row>
    <row r="257" ht="14.25" customHeight="1">
      <c r="A257" s="389"/>
      <c r="B257" s="389"/>
      <c r="C257" s="389"/>
      <c r="D257" s="389"/>
      <c r="E257" s="389"/>
      <c r="F257" s="389"/>
      <c r="G257" s="389" t="s">
        <v>892</v>
      </c>
      <c r="H257" s="389"/>
      <c r="I257" s="389"/>
      <c r="J257" s="389"/>
      <c r="K257" s="389"/>
      <c r="L257" s="389"/>
      <c r="M257" s="389"/>
      <c r="N257" s="389"/>
      <c r="O257" s="389"/>
      <c r="P257" s="389"/>
      <c r="Q257" s="389"/>
      <c r="R257" s="389"/>
      <c r="S257" s="389"/>
      <c r="T257" s="389"/>
      <c r="U257" s="389"/>
      <c r="V257" s="389"/>
      <c r="W257" s="389"/>
      <c r="X257" s="389"/>
      <c r="Y257" s="389"/>
      <c r="Z257" s="389"/>
    </row>
    <row r="258" ht="14.25" customHeight="1">
      <c r="A258" s="389"/>
      <c r="B258" s="389"/>
      <c r="C258" s="389"/>
      <c r="D258" s="389"/>
      <c r="E258" s="389"/>
      <c r="F258" s="389"/>
      <c r="G258" s="389" t="s">
        <v>893</v>
      </c>
      <c r="H258" s="389"/>
      <c r="I258" s="389"/>
      <c r="J258" s="389"/>
      <c r="K258" s="389"/>
      <c r="L258" s="389"/>
      <c r="M258" s="389"/>
      <c r="N258" s="389"/>
      <c r="O258" s="389"/>
      <c r="P258" s="389"/>
      <c r="Q258" s="389"/>
      <c r="R258" s="389"/>
      <c r="S258" s="389"/>
      <c r="T258" s="389"/>
      <c r="U258" s="389"/>
      <c r="V258" s="389"/>
      <c r="W258" s="389"/>
      <c r="X258" s="389"/>
      <c r="Y258" s="389"/>
      <c r="Z258" s="389"/>
    </row>
    <row r="259" ht="14.25" customHeight="1">
      <c r="A259" s="389"/>
      <c r="B259" s="389"/>
      <c r="C259" s="389"/>
      <c r="D259" s="389"/>
      <c r="E259" s="389"/>
      <c r="F259" s="389"/>
      <c r="G259" s="389" t="s">
        <v>894</v>
      </c>
      <c r="H259" s="389"/>
      <c r="I259" s="389"/>
      <c r="J259" s="389"/>
      <c r="K259" s="389"/>
      <c r="L259" s="389"/>
      <c r="M259" s="389"/>
      <c r="N259" s="389"/>
      <c r="O259" s="389"/>
      <c r="P259" s="389"/>
      <c r="Q259" s="389"/>
      <c r="R259" s="389"/>
      <c r="S259" s="389"/>
      <c r="T259" s="389"/>
      <c r="U259" s="389"/>
      <c r="V259" s="389"/>
      <c r="W259" s="389"/>
      <c r="X259" s="389"/>
      <c r="Y259" s="389"/>
      <c r="Z259" s="389"/>
    </row>
    <row r="260" ht="14.25" customHeight="1">
      <c r="A260" s="389"/>
      <c r="B260" s="389"/>
      <c r="C260" s="389"/>
      <c r="D260" s="389"/>
      <c r="E260" s="389"/>
      <c r="F260" s="389"/>
      <c r="G260" s="389" t="s">
        <v>895</v>
      </c>
      <c r="H260" s="389"/>
      <c r="I260" s="389"/>
      <c r="J260" s="389"/>
      <c r="K260" s="389"/>
      <c r="L260" s="389"/>
      <c r="M260" s="389"/>
      <c r="N260" s="389"/>
      <c r="O260" s="389"/>
      <c r="P260" s="389"/>
      <c r="Q260" s="389"/>
      <c r="R260" s="389"/>
      <c r="S260" s="389"/>
      <c r="T260" s="389"/>
      <c r="U260" s="389"/>
      <c r="V260" s="389"/>
      <c r="W260" s="389"/>
      <c r="X260" s="389"/>
      <c r="Y260" s="389"/>
      <c r="Z260" s="389"/>
    </row>
    <row r="261" ht="14.25" customHeight="1">
      <c r="A261" s="389"/>
      <c r="B261" s="389"/>
      <c r="C261" s="389"/>
      <c r="D261" s="389"/>
      <c r="E261" s="389"/>
      <c r="F261" s="389"/>
      <c r="G261" s="389" t="s">
        <v>896</v>
      </c>
      <c r="H261" s="389"/>
      <c r="I261" s="389"/>
      <c r="J261" s="389"/>
      <c r="K261" s="389"/>
      <c r="L261" s="389"/>
      <c r="M261" s="389"/>
      <c r="N261" s="389"/>
      <c r="O261" s="389"/>
      <c r="P261" s="389"/>
      <c r="Q261" s="389"/>
      <c r="R261" s="389"/>
      <c r="S261" s="389"/>
      <c r="T261" s="389"/>
      <c r="U261" s="389"/>
      <c r="V261" s="389"/>
      <c r="W261" s="389"/>
      <c r="X261" s="389"/>
      <c r="Y261" s="389"/>
      <c r="Z261" s="389"/>
    </row>
    <row r="262" ht="14.25" customHeight="1">
      <c r="A262" s="389"/>
      <c r="B262" s="389"/>
      <c r="C262" s="389"/>
      <c r="D262" s="389"/>
      <c r="E262" s="389"/>
      <c r="F262" s="389"/>
      <c r="G262" s="389" t="s">
        <v>897</v>
      </c>
      <c r="H262" s="389"/>
      <c r="I262" s="389"/>
      <c r="J262" s="389"/>
      <c r="K262" s="389"/>
      <c r="L262" s="389"/>
      <c r="M262" s="389"/>
      <c r="N262" s="389"/>
      <c r="O262" s="389"/>
      <c r="P262" s="389"/>
      <c r="Q262" s="389"/>
      <c r="R262" s="389"/>
      <c r="S262" s="389"/>
      <c r="T262" s="389"/>
      <c r="U262" s="389"/>
      <c r="V262" s="389"/>
      <c r="W262" s="389"/>
      <c r="X262" s="389"/>
      <c r="Y262" s="389"/>
      <c r="Z262" s="389"/>
    </row>
    <row r="263" ht="14.25" customHeight="1">
      <c r="A263" s="389"/>
      <c r="B263" s="389"/>
      <c r="C263" s="389"/>
      <c r="D263" s="389"/>
      <c r="E263" s="389"/>
      <c r="F263" s="389"/>
      <c r="G263" s="389" t="s">
        <v>898</v>
      </c>
      <c r="H263" s="389"/>
      <c r="I263" s="389"/>
      <c r="J263" s="389"/>
      <c r="K263" s="389"/>
      <c r="L263" s="389"/>
      <c r="M263" s="389"/>
      <c r="N263" s="389"/>
      <c r="O263" s="389"/>
      <c r="P263" s="389"/>
      <c r="Q263" s="389"/>
      <c r="R263" s="389"/>
      <c r="S263" s="389"/>
      <c r="T263" s="389"/>
      <c r="U263" s="389"/>
      <c r="V263" s="389"/>
      <c r="W263" s="389"/>
      <c r="X263" s="389"/>
      <c r="Y263" s="389"/>
      <c r="Z263" s="389"/>
    </row>
    <row r="264" ht="14.25" customHeight="1">
      <c r="A264" s="389"/>
      <c r="B264" s="389"/>
      <c r="C264" s="389"/>
      <c r="D264" s="389"/>
      <c r="E264" s="389"/>
      <c r="F264" s="389"/>
      <c r="G264" s="389" t="s">
        <v>899</v>
      </c>
      <c r="H264" s="389"/>
      <c r="I264" s="389"/>
      <c r="J264" s="389"/>
      <c r="K264" s="389"/>
      <c r="L264" s="389"/>
      <c r="M264" s="389"/>
      <c r="N264" s="389"/>
      <c r="O264" s="389"/>
      <c r="P264" s="389"/>
      <c r="Q264" s="389"/>
      <c r="R264" s="389"/>
      <c r="S264" s="389"/>
      <c r="T264" s="389"/>
      <c r="U264" s="389"/>
      <c r="V264" s="389"/>
      <c r="W264" s="389"/>
      <c r="X264" s="389"/>
      <c r="Y264" s="389"/>
      <c r="Z264" s="389"/>
    </row>
    <row r="265" ht="14.25" customHeight="1">
      <c r="A265" s="389"/>
      <c r="B265" s="389"/>
      <c r="C265" s="389"/>
      <c r="D265" s="389"/>
      <c r="E265" s="389"/>
      <c r="F265" s="389"/>
      <c r="G265" s="389" t="s">
        <v>900</v>
      </c>
      <c r="H265" s="389"/>
      <c r="I265" s="389"/>
      <c r="J265" s="389"/>
      <c r="K265" s="389"/>
      <c r="L265" s="389"/>
      <c r="M265" s="389"/>
      <c r="N265" s="389"/>
      <c r="O265" s="389"/>
      <c r="P265" s="389"/>
      <c r="Q265" s="389"/>
      <c r="R265" s="389"/>
      <c r="S265" s="389"/>
      <c r="T265" s="389"/>
      <c r="U265" s="389"/>
      <c r="V265" s="389"/>
      <c r="W265" s="389"/>
      <c r="X265" s="389"/>
      <c r="Y265" s="389"/>
      <c r="Z265" s="389"/>
    </row>
    <row r="266" ht="14.25" customHeight="1">
      <c r="A266" s="389"/>
      <c r="B266" s="389"/>
      <c r="C266" s="389"/>
      <c r="D266" s="389"/>
      <c r="E266" s="389"/>
      <c r="F266" s="389"/>
      <c r="G266" s="389" t="s">
        <v>901</v>
      </c>
      <c r="H266" s="389"/>
      <c r="I266" s="389"/>
      <c r="J266" s="389"/>
      <c r="K266" s="389"/>
      <c r="L266" s="389"/>
      <c r="M266" s="389"/>
      <c r="N266" s="389"/>
      <c r="O266" s="389"/>
      <c r="P266" s="389"/>
      <c r="Q266" s="389"/>
      <c r="R266" s="389"/>
      <c r="S266" s="389"/>
      <c r="T266" s="389"/>
      <c r="U266" s="389"/>
      <c r="V266" s="389"/>
      <c r="W266" s="389"/>
      <c r="X266" s="389"/>
      <c r="Y266" s="389"/>
      <c r="Z266" s="389"/>
    </row>
    <row r="267" ht="14.25" customHeight="1">
      <c r="A267" s="389"/>
      <c r="B267" s="389"/>
      <c r="C267" s="389"/>
      <c r="D267" s="389"/>
      <c r="E267" s="389"/>
      <c r="F267" s="389"/>
      <c r="G267" s="389"/>
      <c r="H267" s="389"/>
      <c r="I267" s="389"/>
      <c r="J267" s="389"/>
      <c r="K267" s="389"/>
      <c r="L267" s="389"/>
      <c r="M267" s="389"/>
      <c r="N267" s="389"/>
      <c r="O267" s="389"/>
      <c r="P267" s="389"/>
      <c r="Q267" s="389"/>
      <c r="R267" s="389"/>
      <c r="S267" s="389"/>
      <c r="T267" s="389"/>
      <c r="U267" s="389"/>
      <c r="V267" s="389"/>
      <c r="W267" s="389"/>
      <c r="X267" s="389"/>
      <c r="Y267" s="389"/>
      <c r="Z267" s="389"/>
    </row>
    <row r="268" ht="14.25" customHeight="1">
      <c r="A268" s="389"/>
      <c r="B268" s="389"/>
      <c r="C268" s="389"/>
      <c r="D268" s="389"/>
      <c r="E268" s="389"/>
      <c r="F268" s="389"/>
      <c r="G268" s="389" t="s">
        <v>903</v>
      </c>
      <c r="H268" s="389"/>
      <c r="I268" s="389"/>
      <c r="J268" s="389"/>
      <c r="K268" s="389"/>
      <c r="L268" s="389"/>
      <c r="M268" s="389"/>
      <c r="N268" s="389"/>
      <c r="O268" s="389"/>
      <c r="P268" s="389"/>
      <c r="Q268" s="389"/>
      <c r="R268" s="389"/>
      <c r="S268" s="389"/>
      <c r="T268" s="389"/>
      <c r="U268" s="389"/>
      <c r="V268" s="389"/>
      <c r="W268" s="389"/>
      <c r="X268" s="389"/>
      <c r="Y268" s="389"/>
      <c r="Z268" s="389"/>
    </row>
    <row r="269" ht="14.25" customHeight="1">
      <c r="A269" s="389"/>
      <c r="B269" s="389"/>
      <c r="C269" s="389"/>
      <c r="D269" s="389"/>
      <c r="E269" s="389"/>
      <c r="F269" s="389"/>
      <c r="G269" s="389" t="s">
        <v>904</v>
      </c>
      <c r="H269" s="389"/>
      <c r="I269" s="389"/>
      <c r="J269" s="389"/>
      <c r="K269" s="389"/>
      <c r="L269" s="389"/>
      <c r="M269" s="389"/>
      <c r="N269" s="389"/>
      <c r="O269" s="389"/>
      <c r="P269" s="389"/>
      <c r="Q269" s="389"/>
      <c r="R269" s="389"/>
      <c r="S269" s="389"/>
      <c r="T269" s="389"/>
      <c r="U269" s="389"/>
      <c r="V269" s="389"/>
      <c r="W269" s="389"/>
      <c r="X269" s="389"/>
      <c r="Y269" s="389"/>
      <c r="Z269" s="389"/>
    </row>
    <row r="270" ht="14.25" customHeight="1">
      <c r="A270" s="389"/>
      <c r="B270" s="389"/>
      <c r="C270" s="389"/>
      <c r="D270" s="389"/>
      <c r="E270" s="389"/>
      <c r="F270" s="389"/>
      <c r="G270" s="389" t="s">
        <v>905</v>
      </c>
      <c r="H270" s="389"/>
      <c r="I270" s="389"/>
      <c r="J270" s="389"/>
      <c r="K270" s="389"/>
      <c r="L270" s="389"/>
      <c r="M270" s="389"/>
      <c r="N270" s="389"/>
      <c r="O270" s="389"/>
      <c r="P270" s="389"/>
      <c r="Q270" s="389"/>
      <c r="R270" s="389"/>
      <c r="S270" s="389"/>
      <c r="T270" s="389"/>
      <c r="U270" s="389"/>
      <c r="V270" s="389"/>
      <c r="W270" s="389"/>
      <c r="X270" s="389"/>
      <c r="Y270" s="389"/>
      <c r="Z270" s="389"/>
    </row>
    <row r="271" ht="14.25" customHeight="1">
      <c r="A271" s="389"/>
      <c r="B271" s="389"/>
      <c r="C271" s="389"/>
      <c r="D271" s="389"/>
      <c r="E271" s="389"/>
      <c r="F271" s="389"/>
      <c r="G271" s="389" t="s">
        <v>906</v>
      </c>
      <c r="H271" s="389"/>
      <c r="I271" s="389"/>
      <c r="J271" s="389"/>
      <c r="K271" s="389"/>
      <c r="L271" s="389"/>
      <c r="M271" s="389"/>
      <c r="N271" s="389"/>
      <c r="O271" s="389"/>
      <c r="P271" s="389"/>
      <c r="Q271" s="389"/>
      <c r="R271" s="389"/>
      <c r="S271" s="389"/>
      <c r="T271" s="389"/>
      <c r="U271" s="389"/>
      <c r="V271" s="389"/>
      <c r="W271" s="389"/>
      <c r="X271" s="389"/>
      <c r="Y271" s="389"/>
      <c r="Z271" s="389"/>
    </row>
    <row r="272" ht="14.25" customHeight="1">
      <c r="A272" s="389"/>
      <c r="B272" s="389"/>
      <c r="C272" s="389"/>
      <c r="D272" s="389"/>
      <c r="E272" s="389"/>
      <c r="F272" s="389"/>
      <c r="G272" s="389" t="s">
        <v>907</v>
      </c>
      <c r="H272" s="389"/>
      <c r="I272" s="389"/>
      <c r="J272" s="389"/>
      <c r="K272" s="389"/>
      <c r="L272" s="389"/>
      <c r="M272" s="389"/>
      <c r="N272" s="389"/>
      <c r="O272" s="389"/>
      <c r="P272" s="389"/>
      <c r="Q272" s="389"/>
      <c r="R272" s="389"/>
      <c r="S272" s="389"/>
      <c r="T272" s="389"/>
      <c r="U272" s="389"/>
      <c r="V272" s="389"/>
      <c r="W272" s="389"/>
      <c r="X272" s="389"/>
      <c r="Y272" s="389"/>
      <c r="Z272" s="389"/>
    </row>
    <row r="273" ht="14.25" customHeight="1">
      <c r="A273" s="389"/>
      <c r="B273" s="389"/>
      <c r="C273" s="389"/>
      <c r="D273" s="389"/>
      <c r="E273" s="389"/>
      <c r="F273" s="389"/>
      <c r="G273" s="389" t="s">
        <v>908</v>
      </c>
      <c r="H273" s="389"/>
      <c r="I273" s="389"/>
      <c r="J273" s="389"/>
      <c r="K273" s="389"/>
      <c r="L273" s="389"/>
      <c r="M273" s="389"/>
      <c r="N273" s="389"/>
      <c r="O273" s="389"/>
      <c r="P273" s="389"/>
      <c r="Q273" s="389"/>
      <c r="R273" s="389"/>
      <c r="S273" s="389"/>
      <c r="T273" s="389"/>
      <c r="U273" s="389"/>
      <c r="V273" s="389"/>
      <c r="W273" s="389"/>
      <c r="X273" s="389"/>
      <c r="Y273" s="389"/>
      <c r="Z273" s="389"/>
    </row>
    <row r="274" ht="14.25" customHeight="1">
      <c r="A274" s="389"/>
      <c r="B274" s="389"/>
      <c r="C274" s="389"/>
      <c r="D274" s="389"/>
      <c r="E274" s="389"/>
      <c r="F274" s="389"/>
      <c r="G274" s="389" t="s">
        <v>909</v>
      </c>
      <c r="H274" s="389"/>
      <c r="I274" s="389"/>
      <c r="J274" s="389"/>
      <c r="K274" s="389"/>
      <c r="L274" s="389"/>
      <c r="M274" s="389"/>
      <c r="N274" s="389"/>
      <c r="O274" s="389"/>
      <c r="P274" s="389"/>
      <c r="Q274" s="389"/>
      <c r="R274" s="389"/>
      <c r="S274" s="389"/>
      <c r="T274" s="389"/>
      <c r="U274" s="389"/>
      <c r="V274" s="389"/>
      <c r="W274" s="389"/>
      <c r="X274" s="389"/>
      <c r="Y274" s="389"/>
      <c r="Z274" s="389"/>
    </row>
    <row r="275" ht="14.25" customHeight="1">
      <c r="A275" s="389"/>
      <c r="B275" s="389"/>
      <c r="C275" s="389"/>
      <c r="D275" s="389"/>
      <c r="E275" s="389"/>
      <c r="F275" s="389"/>
      <c r="G275" s="389" t="s">
        <v>910</v>
      </c>
      <c r="H275" s="389"/>
      <c r="I275" s="389"/>
      <c r="J275" s="389"/>
      <c r="K275" s="389"/>
      <c r="L275" s="389"/>
      <c r="M275" s="389"/>
      <c r="N275" s="389"/>
      <c r="O275" s="389"/>
      <c r="P275" s="389"/>
      <c r="Q275" s="389"/>
      <c r="R275" s="389"/>
      <c r="S275" s="389"/>
      <c r="T275" s="389"/>
      <c r="U275" s="389"/>
      <c r="V275" s="389"/>
      <c r="W275" s="389"/>
      <c r="X275" s="389"/>
      <c r="Y275" s="389"/>
      <c r="Z275" s="389"/>
    </row>
    <row r="276" ht="14.25" customHeight="1">
      <c r="A276" s="389"/>
      <c r="B276" s="389"/>
      <c r="C276" s="389"/>
      <c r="D276" s="389"/>
      <c r="E276" s="389"/>
      <c r="F276" s="389"/>
      <c r="G276" s="389" t="s">
        <v>911</v>
      </c>
      <c r="H276" s="389"/>
      <c r="I276" s="389"/>
      <c r="J276" s="389"/>
      <c r="K276" s="389"/>
      <c r="L276" s="389"/>
      <c r="M276" s="389"/>
      <c r="N276" s="389"/>
      <c r="O276" s="389"/>
      <c r="P276" s="389"/>
      <c r="Q276" s="389"/>
      <c r="R276" s="389"/>
      <c r="S276" s="389"/>
      <c r="T276" s="389"/>
      <c r="U276" s="389"/>
      <c r="V276" s="389"/>
      <c r="W276" s="389"/>
      <c r="X276" s="389"/>
      <c r="Y276" s="389"/>
      <c r="Z276" s="389"/>
    </row>
    <row r="277" ht="14.25" customHeight="1">
      <c r="A277" s="389"/>
      <c r="B277" s="389"/>
      <c r="C277" s="389"/>
      <c r="D277" s="389"/>
      <c r="E277" s="389"/>
      <c r="F277" s="389"/>
      <c r="G277" s="389"/>
      <c r="H277" s="389"/>
      <c r="I277" s="389"/>
      <c r="J277" s="389"/>
      <c r="K277" s="389"/>
      <c r="L277" s="389"/>
      <c r="M277" s="389"/>
      <c r="N277" s="389"/>
      <c r="O277" s="389"/>
      <c r="P277" s="389"/>
      <c r="Q277" s="389"/>
      <c r="R277" s="389"/>
      <c r="S277" s="389"/>
      <c r="T277" s="389"/>
      <c r="U277" s="389"/>
      <c r="V277" s="389"/>
      <c r="W277" s="389"/>
      <c r="X277" s="389"/>
      <c r="Y277" s="389"/>
      <c r="Z277" s="389"/>
    </row>
    <row r="278" ht="14.25" customHeight="1">
      <c r="A278" s="389"/>
      <c r="B278" s="389"/>
      <c r="C278" s="389"/>
      <c r="D278" s="389"/>
      <c r="E278" s="389"/>
      <c r="F278" s="389"/>
      <c r="G278" s="389" t="s">
        <v>913</v>
      </c>
      <c r="H278" s="389"/>
      <c r="I278" s="389"/>
      <c r="J278" s="389"/>
      <c r="K278" s="389"/>
      <c r="L278" s="389"/>
      <c r="M278" s="389"/>
      <c r="N278" s="389"/>
      <c r="O278" s="389"/>
      <c r="P278" s="389"/>
      <c r="Q278" s="389"/>
      <c r="R278" s="389"/>
      <c r="S278" s="389"/>
      <c r="T278" s="389"/>
      <c r="U278" s="389"/>
      <c r="V278" s="389"/>
      <c r="W278" s="389"/>
      <c r="X278" s="389"/>
      <c r="Y278" s="389"/>
      <c r="Z278" s="389"/>
    </row>
    <row r="279" ht="14.25" customHeight="1">
      <c r="A279" s="389"/>
      <c r="B279" s="389"/>
      <c r="C279" s="389"/>
      <c r="D279" s="389"/>
      <c r="E279" s="389"/>
      <c r="F279" s="389"/>
      <c r="G279" s="389" t="s">
        <v>914</v>
      </c>
      <c r="H279" s="389"/>
      <c r="I279" s="389"/>
      <c r="J279" s="389"/>
      <c r="K279" s="389"/>
      <c r="L279" s="389"/>
      <c r="M279" s="389"/>
      <c r="N279" s="389"/>
      <c r="O279" s="389"/>
      <c r="P279" s="389"/>
      <c r="Q279" s="389"/>
      <c r="R279" s="389"/>
      <c r="S279" s="389"/>
      <c r="T279" s="389"/>
      <c r="U279" s="389"/>
      <c r="V279" s="389"/>
      <c r="W279" s="389"/>
      <c r="X279" s="389"/>
      <c r="Y279" s="389"/>
      <c r="Z279" s="389"/>
    </row>
    <row r="280" ht="14.25" customHeight="1">
      <c r="A280" s="389"/>
      <c r="B280" s="389"/>
      <c r="C280" s="389"/>
      <c r="D280" s="389"/>
      <c r="E280" s="389"/>
      <c r="F280" s="389"/>
      <c r="G280" s="389" t="s">
        <v>915</v>
      </c>
      <c r="H280" s="389"/>
      <c r="I280" s="389"/>
      <c r="J280" s="389"/>
      <c r="K280" s="389"/>
      <c r="L280" s="389"/>
      <c r="M280" s="389"/>
      <c r="N280" s="389"/>
      <c r="O280" s="389"/>
      <c r="P280" s="389"/>
      <c r="Q280" s="389"/>
      <c r="R280" s="389"/>
      <c r="S280" s="389"/>
      <c r="T280" s="389"/>
      <c r="U280" s="389"/>
      <c r="V280" s="389"/>
      <c r="W280" s="389"/>
      <c r="X280" s="389"/>
      <c r="Y280" s="389"/>
      <c r="Z280" s="389"/>
    </row>
    <row r="281" ht="14.25" customHeight="1">
      <c r="A281" s="389"/>
      <c r="B281" s="389"/>
      <c r="C281" s="389"/>
      <c r="D281" s="389"/>
      <c r="E281" s="389"/>
      <c r="F281" s="389"/>
      <c r="G281" s="389" t="s">
        <v>916</v>
      </c>
      <c r="H281" s="389"/>
      <c r="I281" s="389"/>
      <c r="J281" s="389"/>
      <c r="K281" s="389"/>
      <c r="L281" s="389"/>
      <c r="M281" s="389"/>
      <c r="N281" s="389"/>
      <c r="O281" s="389"/>
      <c r="P281" s="389"/>
      <c r="Q281" s="389"/>
      <c r="R281" s="389"/>
      <c r="S281" s="389"/>
      <c r="T281" s="389"/>
      <c r="U281" s="389"/>
      <c r="V281" s="389"/>
      <c r="W281" s="389"/>
      <c r="X281" s="389"/>
      <c r="Y281" s="389"/>
      <c r="Z281" s="389"/>
    </row>
    <row r="282" ht="14.25" customHeight="1">
      <c r="A282" s="389"/>
      <c r="B282" s="389"/>
      <c r="C282" s="389"/>
      <c r="D282" s="389"/>
      <c r="E282" s="389"/>
      <c r="F282" s="389"/>
      <c r="G282" s="389" t="s">
        <v>917</v>
      </c>
      <c r="H282" s="389"/>
      <c r="I282" s="389"/>
      <c r="J282" s="389"/>
      <c r="K282" s="389"/>
      <c r="L282" s="389"/>
      <c r="M282" s="389"/>
      <c r="N282" s="389"/>
      <c r="O282" s="389"/>
      <c r="P282" s="389"/>
      <c r="Q282" s="389"/>
      <c r="R282" s="389"/>
      <c r="S282" s="389"/>
      <c r="T282" s="389"/>
      <c r="U282" s="389"/>
      <c r="V282" s="389"/>
      <c r="W282" s="389"/>
      <c r="X282" s="389"/>
      <c r="Y282" s="389"/>
      <c r="Z282" s="389"/>
    </row>
    <row r="283" ht="14.25" customHeight="1">
      <c r="A283" s="389"/>
      <c r="B283" s="389"/>
      <c r="C283" s="389"/>
      <c r="D283" s="389"/>
      <c r="E283" s="389"/>
      <c r="F283" s="389"/>
      <c r="G283" s="389" t="s">
        <v>918</v>
      </c>
      <c r="H283" s="389"/>
      <c r="I283" s="389"/>
      <c r="J283" s="389"/>
      <c r="K283" s="389"/>
      <c r="L283" s="389"/>
      <c r="M283" s="389"/>
      <c r="N283" s="389"/>
      <c r="O283" s="389"/>
      <c r="P283" s="389"/>
      <c r="Q283" s="389"/>
      <c r="R283" s="389"/>
      <c r="S283" s="389"/>
      <c r="T283" s="389"/>
      <c r="U283" s="389"/>
      <c r="V283" s="389"/>
      <c r="W283" s="389"/>
      <c r="X283" s="389"/>
      <c r="Y283" s="389"/>
      <c r="Z283" s="389"/>
    </row>
    <row r="284" ht="14.25" customHeight="1">
      <c r="A284" s="389"/>
      <c r="B284" s="389"/>
      <c r="C284" s="389"/>
      <c r="D284" s="389"/>
      <c r="E284" s="389"/>
      <c r="F284" s="389"/>
      <c r="G284" s="389"/>
      <c r="H284" s="389"/>
      <c r="I284" s="389"/>
      <c r="J284" s="389"/>
      <c r="K284" s="389"/>
      <c r="L284" s="389"/>
      <c r="M284" s="389"/>
      <c r="N284" s="389"/>
      <c r="O284" s="389"/>
      <c r="P284" s="389"/>
      <c r="Q284" s="389"/>
      <c r="R284" s="389"/>
      <c r="S284" s="389"/>
      <c r="T284" s="389"/>
      <c r="U284" s="389"/>
      <c r="V284" s="389"/>
      <c r="W284" s="389"/>
      <c r="X284" s="389"/>
      <c r="Y284" s="389"/>
      <c r="Z284" s="389"/>
    </row>
    <row r="285" ht="14.25" customHeight="1">
      <c r="A285" s="389"/>
      <c r="B285" s="389"/>
      <c r="C285" s="389"/>
      <c r="D285" s="389"/>
      <c r="E285" s="389"/>
      <c r="F285" s="389"/>
      <c r="G285" s="389"/>
      <c r="H285" s="389"/>
      <c r="I285" s="389"/>
      <c r="J285" s="389"/>
      <c r="K285" s="389"/>
      <c r="L285" s="389"/>
      <c r="M285" s="389"/>
      <c r="N285" s="389"/>
      <c r="O285" s="389"/>
      <c r="P285" s="389"/>
      <c r="Q285" s="389"/>
      <c r="R285" s="389"/>
      <c r="S285" s="389"/>
      <c r="T285" s="389"/>
      <c r="U285" s="389"/>
      <c r="V285" s="389"/>
      <c r="W285" s="389"/>
      <c r="X285" s="389"/>
      <c r="Y285" s="389"/>
      <c r="Z285" s="389"/>
    </row>
    <row r="286" ht="14.25" customHeight="1">
      <c r="A286" s="389"/>
      <c r="B286" s="389"/>
      <c r="C286" s="389"/>
      <c r="D286" s="389"/>
      <c r="E286" s="389"/>
      <c r="F286" s="389"/>
      <c r="G286" s="389"/>
      <c r="H286" s="389"/>
      <c r="I286" s="389"/>
      <c r="J286" s="389"/>
      <c r="K286" s="389"/>
      <c r="L286" s="389"/>
      <c r="M286" s="389"/>
      <c r="N286" s="389"/>
      <c r="O286" s="389"/>
      <c r="P286" s="389"/>
      <c r="Q286" s="389"/>
      <c r="R286" s="389"/>
      <c r="S286" s="389"/>
      <c r="T286" s="389"/>
      <c r="U286" s="389"/>
      <c r="V286" s="389"/>
      <c r="W286" s="389"/>
      <c r="X286" s="389"/>
      <c r="Y286" s="389"/>
      <c r="Z286" s="389"/>
    </row>
    <row r="287" ht="14.25" customHeight="1">
      <c r="A287" s="389"/>
      <c r="B287" s="389"/>
      <c r="C287" s="389"/>
      <c r="D287" s="389"/>
      <c r="E287" s="389"/>
      <c r="F287" s="389"/>
      <c r="G287" s="389"/>
      <c r="H287" s="389"/>
      <c r="I287" s="389"/>
      <c r="J287" s="389"/>
      <c r="K287" s="389"/>
      <c r="L287" s="389"/>
      <c r="M287" s="389"/>
      <c r="N287" s="389"/>
      <c r="O287" s="389"/>
      <c r="P287" s="389"/>
      <c r="Q287" s="389"/>
      <c r="R287" s="389"/>
      <c r="S287" s="389"/>
      <c r="T287" s="389"/>
      <c r="U287" s="389"/>
      <c r="V287" s="389"/>
      <c r="W287" s="389"/>
      <c r="X287" s="389"/>
      <c r="Y287" s="389"/>
      <c r="Z287" s="389"/>
    </row>
    <row r="288" ht="14.25" customHeight="1">
      <c r="A288" s="389"/>
      <c r="B288" s="389"/>
      <c r="C288" s="389"/>
      <c r="D288" s="389"/>
      <c r="E288" s="389"/>
      <c r="F288" s="389"/>
      <c r="G288" s="389"/>
      <c r="H288" s="389"/>
      <c r="I288" s="389"/>
      <c r="J288" s="389"/>
      <c r="K288" s="389"/>
      <c r="L288" s="389"/>
      <c r="M288" s="389"/>
      <c r="N288" s="389"/>
      <c r="O288" s="389"/>
      <c r="P288" s="389"/>
      <c r="Q288" s="389"/>
      <c r="R288" s="389"/>
      <c r="S288" s="389"/>
      <c r="T288" s="389"/>
      <c r="U288" s="389"/>
      <c r="V288" s="389"/>
      <c r="W288" s="389"/>
      <c r="X288" s="389"/>
      <c r="Y288" s="389"/>
      <c r="Z288" s="389"/>
    </row>
    <row r="289" ht="14.25" customHeight="1">
      <c r="A289" s="389"/>
      <c r="B289" s="389"/>
      <c r="C289" s="389"/>
      <c r="D289" s="389"/>
      <c r="E289" s="389"/>
      <c r="F289" s="389"/>
      <c r="G289" s="389"/>
      <c r="H289" s="389"/>
      <c r="I289" s="389"/>
      <c r="J289" s="389"/>
      <c r="K289" s="389"/>
      <c r="L289" s="389"/>
      <c r="M289" s="389"/>
      <c r="N289" s="389"/>
      <c r="O289" s="389"/>
      <c r="P289" s="389"/>
      <c r="Q289" s="389"/>
      <c r="R289" s="389"/>
      <c r="S289" s="389"/>
      <c r="T289" s="389"/>
      <c r="U289" s="389"/>
      <c r="V289" s="389"/>
      <c r="W289" s="389"/>
      <c r="X289" s="389"/>
      <c r="Y289" s="389"/>
      <c r="Z289" s="389"/>
    </row>
    <row r="290" ht="14.25" customHeight="1">
      <c r="A290" s="389"/>
      <c r="B290" s="389"/>
      <c r="C290" s="389"/>
      <c r="D290" s="389"/>
      <c r="E290" s="389"/>
      <c r="F290" s="389"/>
      <c r="G290" s="389"/>
      <c r="H290" s="389"/>
      <c r="I290" s="389"/>
      <c r="J290" s="389"/>
      <c r="K290" s="389"/>
      <c r="L290" s="389"/>
      <c r="M290" s="389"/>
      <c r="N290" s="389"/>
      <c r="O290" s="389"/>
      <c r="P290" s="389"/>
      <c r="Q290" s="389"/>
      <c r="R290" s="389"/>
      <c r="S290" s="389"/>
      <c r="T290" s="389"/>
      <c r="U290" s="389"/>
      <c r="V290" s="389"/>
      <c r="W290" s="389"/>
      <c r="X290" s="389"/>
      <c r="Y290" s="389"/>
      <c r="Z290" s="389"/>
    </row>
    <row r="291" ht="14.25" customHeight="1">
      <c r="A291" s="389"/>
      <c r="B291" s="389"/>
      <c r="C291" s="389"/>
      <c r="D291" s="389"/>
      <c r="E291" s="389"/>
      <c r="F291" s="389"/>
      <c r="G291" s="389"/>
      <c r="H291" s="389"/>
      <c r="I291" s="389"/>
      <c r="J291" s="389"/>
      <c r="K291" s="389"/>
      <c r="L291" s="389"/>
      <c r="M291" s="389"/>
      <c r="N291" s="389"/>
      <c r="O291" s="389"/>
      <c r="P291" s="389"/>
      <c r="Q291" s="389"/>
      <c r="R291" s="389"/>
      <c r="S291" s="389"/>
      <c r="T291" s="389"/>
      <c r="U291" s="389"/>
      <c r="V291" s="389"/>
      <c r="W291" s="389"/>
      <c r="X291" s="389"/>
      <c r="Y291" s="389"/>
      <c r="Z291" s="389"/>
    </row>
    <row r="292" ht="14.25" customHeight="1">
      <c r="A292" s="389"/>
      <c r="B292" s="389"/>
      <c r="C292" s="389"/>
      <c r="D292" s="389"/>
      <c r="E292" s="389"/>
      <c r="F292" s="389"/>
      <c r="G292" s="389"/>
      <c r="H292" s="389"/>
      <c r="I292" s="389"/>
      <c r="J292" s="389"/>
      <c r="K292" s="389"/>
      <c r="L292" s="389"/>
      <c r="M292" s="389"/>
      <c r="N292" s="389"/>
      <c r="O292" s="389"/>
      <c r="P292" s="389"/>
      <c r="Q292" s="389"/>
      <c r="R292" s="389"/>
      <c r="S292" s="389"/>
      <c r="T292" s="389"/>
      <c r="U292" s="389"/>
      <c r="V292" s="389"/>
      <c r="W292" s="389"/>
      <c r="X292" s="389"/>
      <c r="Y292" s="389"/>
      <c r="Z292" s="389"/>
    </row>
    <row r="293" ht="14.25" customHeight="1">
      <c r="A293" s="389"/>
      <c r="B293" s="389"/>
      <c r="C293" s="389"/>
      <c r="D293" s="389"/>
      <c r="E293" s="389"/>
      <c r="F293" s="389"/>
      <c r="G293" s="389"/>
      <c r="H293" s="389"/>
      <c r="I293" s="389"/>
      <c r="J293" s="389"/>
      <c r="K293" s="389"/>
      <c r="L293" s="389"/>
      <c r="M293" s="389"/>
      <c r="N293" s="389"/>
      <c r="O293" s="389"/>
      <c r="P293" s="389"/>
      <c r="Q293" s="389"/>
      <c r="R293" s="389"/>
      <c r="S293" s="389"/>
      <c r="T293" s="389"/>
      <c r="U293" s="389"/>
      <c r="V293" s="389"/>
      <c r="W293" s="389"/>
      <c r="X293" s="389"/>
      <c r="Y293" s="389"/>
      <c r="Z293" s="389"/>
    </row>
    <row r="294" ht="14.25" customHeight="1">
      <c r="A294" s="389"/>
      <c r="B294" s="389"/>
      <c r="C294" s="389"/>
      <c r="D294" s="389"/>
      <c r="E294" s="389"/>
      <c r="F294" s="389"/>
      <c r="G294" s="389"/>
      <c r="H294" s="389"/>
      <c r="I294" s="389"/>
      <c r="J294" s="389"/>
      <c r="K294" s="389"/>
      <c r="L294" s="389"/>
      <c r="M294" s="389"/>
      <c r="N294" s="389"/>
      <c r="O294" s="389"/>
      <c r="P294" s="389"/>
      <c r="Q294" s="389"/>
      <c r="R294" s="389"/>
      <c r="S294" s="389"/>
      <c r="T294" s="389"/>
      <c r="U294" s="389"/>
      <c r="V294" s="389"/>
      <c r="W294" s="389"/>
      <c r="X294" s="389"/>
      <c r="Y294" s="389"/>
      <c r="Z294" s="389"/>
    </row>
    <row r="295" ht="14.25" customHeight="1">
      <c r="A295" s="389"/>
      <c r="B295" s="389"/>
      <c r="C295" s="389"/>
      <c r="D295" s="389"/>
      <c r="E295" s="389"/>
      <c r="F295" s="389"/>
      <c r="G295" s="389"/>
      <c r="H295" s="389"/>
      <c r="I295" s="389"/>
      <c r="J295" s="389"/>
      <c r="K295" s="389"/>
      <c r="L295" s="389"/>
      <c r="M295" s="389"/>
      <c r="N295" s="389"/>
      <c r="O295" s="389"/>
      <c r="P295" s="389"/>
      <c r="Q295" s="389"/>
      <c r="R295" s="389"/>
      <c r="S295" s="389"/>
      <c r="T295" s="389"/>
      <c r="U295" s="389"/>
      <c r="V295" s="389"/>
      <c r="W295" s="389"/>
      <c r="X295" s="389"/>
      <c r="Y295" s="389"/>
      <c r="Z295" s="389"/>
    </row>
    <row r="296" ht="14.25" customHeight="1">
      <c r="A296" s="389"/>
      <c r="B296" s="389"/>
      <c r="C296" s="389"/>
      <c r="D296" s="389"/>
      <c r="E296" s="389"/>
      <c r="F296" s="389"/>
      <c r="G296" s="389"/>
      <c r="H296" s="389"/>
      <c r="I296" s="389"/>
      <c r="J296" s="389"/>
      <c r="K296" s="389"/>
      <c r="L296" s="389"/>
      <c r="M296" s="389"/>
      <c r="N296" s="389"/>
      <c r="O296" s="389"/>
      <c r="P296" s="389"/>
      <c r="Q296" s="389"/>
      <c r="R296" s="389"/>
      <c r="S296" s="389"/>
      <c r="T296" s="389"/>
      <c r="U296" s="389"/>
      <c r="V296" s="389"/>
      <c r="W296" s="389"/>
      <c r="X296" s="389"/>
      <c r="Y296" s="389"/>
      <c r="Z296" s="389"/>
    </row>
    <row r="297" ht="14.25" customHeight="1">
      <c r="A297" s="389"/>
      <c r="B297" s="389"/>
      <c r="C297" s="389"/>
      <c r="D297" s="389"/>
      <c r="E297" s="389"/>
      <c r="F297" s="389"/>
      <c r="G297" s="389"/>
      <c r="H297" s="389"/>
      <c r="I297" s="389"/>
      <c r="J297" s="389"/>
      <c r="K297" s="389"/>
      <c r="L297" s="389"/>
      <c r="M297" s="389"/>
      <c r="N297" s="389"/>
      <c r="O297" s="389"/>
      <c r="P297" s="389"/>
      <c r="Q297" s="389"/>
      <c r="R297" s="389"/>
      <c r="S297" s="389"/>
      <c r="T297" s="389"/>
      <c r="U297" s="389"/>
      <c r="V297" s="389"/>
      <c r="W297" s="389"/>
      <c r="X297" s="389"/>
      <c r="Y297" s="389"/>
      <c r="Z297" s="389"/>
    </row>
    <row r="298" ht="14.25" customHeight="1">
      <c r="A298" s="389"/>
      <c r="B298" s="389"/>
      <c r="C298" s="389"/>
      <c r="D298" s="389"/>
      <c r="E298" s="389"/>
      <c r="F298" s="389"/>
      <c r="G298" s="389"/>
      <c r="H298" s="389"/>
      <c r="I298" s="389"/>
      <c r="J298" s="389"/>
      <c r="K298" s="389"/>
      <c r="L298" s="389"/>
      <c r="M298" s="389"/>
      <c r="N298" s="389"/>
      <c r="O298" s="389"/>
      <c r="P298" s="389"/>
      <c r="Q298" s="389"/>
      <c r="R298" s="389"/>
      <c r="S298" s="389"/>
      <c r="T298" s="389"/>
      <c r="U298" s="389"/>
      <c r="V298" s="389"/>
      <c r="W298" s="389"/>
      <c r="X298" s="389"/>
      <c r="Y298" s="389"/>
      <c r="Z298" s="389"/>
    </row>
    <row r="299" ht="14.25" customHeight="1">
      <c r="A299" s="389"/>
      <c r="B299" s="389"/>
      <c r="C299" s="389"/>
      <c r="D299" s="389"/>
      <c r="E299" s="389"/>
      <c r="F299" s="389"/>
      <c r="G299" s="389"/>
      <c r="H299" s="389"/>
      <c r="I299" s="389"/>
      <c r="J299" s="389"/>
      <c r="K299" s="389"/>
      <c r="L299" s="389"/>
      <c r="M299" s="389"/>
      <c r="N299" s="389"/>
      <c r="O299" s="389"/>
      <c r="P299" s="389"/>
      <c r="Q299" s="389"/>
      <c r="R299" s="389"/>
      <c r="S299" s="389"/>
      <c r="T299" s="389"/>
      <c r="U299" s="389"/>
      <c r="V299" s="389"/>
      <c r="W299" s="389"/>
      <c r="X299" s="389"/>
      <c r="Y299" s="389"/>
      <c r="Z299" s="389"/>
    </row>
    <row r="300" ht="14.25" customHeight="1">
      <c r="A300" s="389"/>
      <c r="B300" s="389"/>
      <c r="C300" s="389"/>
      <c r="D300" s="389"/>
      <c r="E300" s="389"/>
      <c r="F300" s="389"/>
      <c r="G300" s="389"/>
      <c r="H300" s="389"/>
      <c r="I300" s="389"/>
      <c r="J300" s="389"/>
      <c r="K300" s="389"/>
      <c r="L300" s="389"/>
      <c r="M300" s="389"/>
      <c r="N300" s="389"/>
      <c r="O300" s="389"/>
      <c r="P300" s="389"/>
      <c r="Q300" s="389"/>
      <c r="R300" s="389"/>
      <c r="S300" s="389"/>
      <c r="T300" s="389"/>
      <c r="U300" s="389"/>
      <c r="V300" s="389"/>
      <c r="W300" s="389"/>
      <c r="X300" s="389"/>
      <c r="Y300" s="389"/>
      <c r="Z300" s="389"/>
    </row>
    <row r="301" ht="14.25" customHeight="1">
      <c r="A301" s="389"/>
      <c r="B301" s="389"/>
      <c r="C301" s="389"/>
      <c r="D301" s="389"/>
      <c r="E301" s="389"/>
      <c r="F301" s="389"/>
      <c r="G301" s="389"/>
      <c r="H301" s="389"/>
      <c r="I301" s="389"/>
      <c r="J301" s="389"/>
      <c r="K301" s="389"/>
      <c r="L301" s="389"/>
      <c r="M301" s="389"/>
      <c r="N301" s="389"/>
      <c r="O301" s="389"/>
      <c r="P301" s="389"/>
      <c r="Q301" s="389"/>
      <c r="R301" s="389"/>
      <c r="S301" s="389"/>
      <c r="T301" s="389"/>
      <c r="U301" s="389"/>
      <c r="V301" s="389"/>
      <c r="W301" s="389"/>
      <c r="X301" s="389"/>
      <c r="Y301" s="389"/>
      <c r="Z301" s="389"/>
    </row>
    <row r="302" ht="14.25" customHeight="1">
      <c r="A302" s="389"/>
      <c r="B302" s="389"/>
      <c r="C302" s="389"/>
      <c r="D302" s="389"/>
      <c r="E302" s="389"/>
      <c r="F302" s="389"/>
      <c r="G302" s="389"/>
      <c r="H302" s="389"/>
      <c r="I302" s="389"/>
      <c r="J302" s="389"/>
      <c r="K302" s="389"/>
      <c r="L302" s="389"/>
      <c r="M302" s="389"/>
      <c r="N302" s="389"/>
      <c r="O302" s="389"/>
      <c r="P302" s="389"/>
      <c r="Q302" s="389"/>
      <c r="R302" s="389"/>
      <c r="S302" s="389"/>
      <c r="T302" s="389"/>
      <c r="U302" s="389"/>
      <c r="V302" s="389"/>
      <c r="W302" s="389"/>
      <c r="X302" s="389"/>
      <c r="Y302" s="389"/>
      <c r="Z302" s="389"/>
    </row>
    <row r="303" ht="14.25" customHeight="1">
      <c r="A303" s="389"/>
      <c r="B303" s="389"/>
      <c r="C303" s="389"/>
      <c r="D303" s="389"/>
      <c r="E303" s="389"/>
      <c r="F303" s="389"/>
      <c r="G303" s="389"/>
      <c r="H303" s="389"/>
      <c r="I303" s="389"/>
      <c r="J303" s="389"/>
      <c r="K303" s="389"/>
      <c r="L303" s="389"/>
      <c r="M303" s="389"/>
      <c r="N303" s="389"/>
      <c r="O303" s="389"/>
      <c r="P303" s="389"/>
      <c r="Q303" s="389"/>
      <c r="R303" s="389"/>
      <c r="S303" s="389"/>
      <c r="T303" s="389"/>
      <c r="U303" s="389"/>
      <c r="V303" s="389"/>
      <c r="W303" s="389"/>
      <c r="X303" s="389"/>
      <c r="Y303" s="389"/>
      <c r="Z303" s="389"/>
    </row>
    <row r="304" ht="14.25" customHeight="1">
      <c r="A304" s="389"/>
      <c r="B304" s="389"/>
      <c r="C304" s="389"/>
      <c r="D304" s="389"/>
      <c r="E304" s="389"/>
      <c r="F304" s="389"/>
      <c r="G304" s="389"/>
      <c r="H304" s="389"/>
      <c r="I304" s="389"/>
      <c r="J304" s="389"/>
      <c r="K304" s="389"/>
      <c r="L304" s="389"/>
      <c r="M304" s="389"/>
      <c r="N304" s="389"/>
      <c r="O304" s="389"/>
      <c r="P304" s="389"/>
      <c r="Q304" s="389"/>
      <c r="R304" s="389"/>
      <c r="S304" s="389"/>
      <c r="T304" s="389"/>
      <c r="U304" s="389"/>
      <c r="V304" s="389"/>
      <c r="W304" s="389"/>
      <c r="X304" s="389"/>
      <c r="Y304" s="389"/>
      <c r="Z304" s="389"/>
    </row>
    <row r="305" ht="14.25" customHeight="1">
      <c r="A305" s="389"/>
      <c r="B305" s="389"/>
      <c r="C305" s="389"/>
      <c r="D305" s="389"/>
      <c r="E305" s="389"/>
      <c r="F305" s="389"/>
      <c r="G305" s="389"/>
      <c r="H305" s="389"/>
      <c r="I305" s="389"/>
      <c r="J305" s="389"/>
      <c r="K305" s="389"/>
      <c r="L305" s="389"/>
      <c r="M305" s="389"/>
      <c r="N305" s="389"/>
      <c r="O305" s="389"/>
      <c r="P305" s="389"/>
      <c r="Q305" s="389"/>
      <c r="R305" s="389"/>
      <c r="S305" s="389"/>
      <c r="T305" s="389"/>
      <c r="U305" s="389"/>
      <c r="V305" s="389"/>
      <c r="W305" s="389"/>
      <c r="X305" s="389"/>
      <c r="Y305" s="389"/>
      <c r="Z305" s="389"/>
    </row>
    <row r="306" ht="14.25" customHeight="1">
      <c r="A306" s="389"/>
      <c r="B306" s="389"/>
      <c r="C306" s="389"/>
      <c r="D306" s="389"/>
      <c r="E306" s="389"/>
      <c r="F306" s="389"/>
      <c r="G306" s="389"/>
      <c r="H306" s="389"/>
      <c r="I306" s="389"/>
      <c r="J306" s="389"/>
      <c r="K306" s="389"/>
      <c r="L306" s="389"/>
      <c r="M306" s="389"/>
      <c r="N306" s="389"/>
      <c r="O306" s="389"/>
      <c r="P306" s="389"/>
      <c r="Q306" s="389"/>
      <c r="R306" s="389"/>
      <c r="S306" s="389"/>
      <c r="T306" s="389"/>
      <c r="U306" s="389"/>
      <c r="V306" s="389"/>
      <c r="W306" s="389"/>
      <c r="X306" s="389"/>
      <c r="Y306" s="389"/>
      <c r="Z306" s="389"/>
    </row>
    <row r="307" ht="14.25" customHeight="1">
      <c r="A307" s="389"/>
      <c r="B307" s="389"/>
      <c r="C307" s="389"/>
      <c r="D307" s="389"/>
      <c r="E307" s="389"/>
      <c r="F307" s="389"/>
      <c r="G307" s="389"/>
      <c r="H307" s="389"/>
      <c r="I307" s="389"/>
      <c r="J307" s="389"/>
      <c r="K307" s="389"/>
      <c r="L307" s="389"/>
      <c r="M307" s="389"/>
      <c r="N307" s="389"/>
      <c r="O307" s="389"/>
      <c r="P307" s="389"/>
      <c r="Q307" s="389"/>
      <c r="R307" s="389"/>
      <c r="S307" s="389"/>
      <c r="T307" s="389"/>
      <c r="U307" s="389"/>
      <c r="V307" s="389"/>
      <c r="W307" s="389"/>
      <c r="X307" s="389"/>
      <c r="Y307" s="389"/>
      <c r="Z307" s="389"/>
    </row>
    <row r="308" ht="14.25" customHeight="1">
      <c r="A308" s="389"/>
      <c r="B308" s="389"/>
      <c r="C308" s="389"/>
      <c r="D308" s="389"/>
      <c r="E308" s="389"/>
      <c r="F308" s="389"/>
      <c r="G308" s="389"/>
      <c r="H308" s="389"/>
      <c r="I308" s="389"/>
      <c r="J308" s="389"/>
      <c r="K308" s="389"/>
      <c r="L308" s="389"/>
      <c r="M308" s="389"/>
      <c r="N308" s="389"/>
      <c r="O308" s="389"/>
      <c r="P308" s="389"/>
      <c r="Q308" s="389"/>
      <c r="R308" s="389"/>
      <c r="S308" s="389"/>
      <c r="T308" s="389"/>
      <c r="U308" s="389"/>
      <c r="V308" s="389"/>
      <c r="W308" s="389"/>
      <c r="X308" s="389"/>
      <c r="Y308" s="389"/>
      <c r="Z308" s="389"/>
    </row>
    <row r="309" ht="14.25" customHeight="1">
      <c r="A309" s="389"/>
      <c r="B309" s="389"/>
      <c r="C309" s="389"/>
      <c r="D309" s="389"/>
      <c r="E309" s="389"/>
      <c r="F309" s="389"/>
      <c r="G309" s="389"/>
      <c r="H309" s="389"/>
      <c r="I309" s="389"/>
      <c r="J309" s="389"/>
      <c r="K309" s="389"/>
      <c r="L309" s="389"/>
      <c r="M309" s="389"/>
      <c r="N309" s="389"/>
      <c r="O309" s="389"/>
      <c r="P309" s="389"/>
      <c r="Q309" s="389"/>
      <c r="R309" s="389"/>
      <c r="S309" s="389"/>
      <c r="T309" s="389"/>
      <c r="U309" s="389"/>
      <c r="V309" s="389"/>
      <c r="W309" s="389"/>
      <c r="X309" s="389"/>
      <c r="Y309" s="389"/>
      <c r="Z309" s="389"/>
    </row>
    <row r="310" ht="14.25" customHeight="1">
      <c r="A310" s="389"/>
      <c r="B310" s="389"/>
      <c r="C310" s="389"/>
      <c r="D310" s="389"/>
      <c r="E310" s="389"/>
      <c r="F310" s="389"/>
      <c r="G310" s="389"/>
      <c r="H310" s="389"/>
      <c r="I310" s="389"/>
      <c r="J310" s="389"/>
      <c r="K310" s="389"/>
      <c r="L310" s="389"/>
      <c r="M310" s="389"/>
      <c r="N310" s="389"/>
      <c r="O310" s="389"/>
      <c r="P310" s="389"/>
      <c r="Q310" s="389"/>
      <c r="R310" s="389"/>
      <c r="S310" s="389"/>
      <c r="T310" s="389"/>
      <c r="U310" s="389"/>
      <c r="V310" s="389"/>
      <c r="W310" s="389"/>
      <c r="X310" s="389"/>
      <c r="Y310" s="389"/>
      <c r="Z310" s="389"/>
    </row>
    <row r="311" ht="14.25" customHeight="1">
      <c r="A311" s="389"/>
      <c r="B311" s="389"/>
      <c r="C311" s="389"/>
      <c r="D311" s="389"/>
      <c r="E311" s="389"/>
      <c r="F311" s="389"/>
      <c r="G311" s="389"/>
      <c r="H311" s="389"/>
      <c r="I311" s="389"/>
      <c r="J311" s="389"/>
      <c r="K311" s="389"/>
      <c r="L311" s="389"/>
      <c r="M311" s="389"/>
      <c r="N311" s="389"/>
      <c r="O311" s="389"/>
      <c r="P311" s="389"/>
      <c r="Q311" s="389"/>
      <c r="R311" s="389"/>
      <c r="S311" s="389"/>
      <c r="T311" s="389"/>
      <c r="U311" s="389"/>
      <c r="V311" s="389"/>
      <c r="W311" s="389"/>
      <c r="X311" s="389"/>
      <c r="Y311" s="389"/>
      <c r="Z311" s="389"/>
    </row>
    <row r="312" ht="14.25" customHeight="1">
      <c r="A312" s="389"/>
      <c r="B312" s="389"/>
      <c r="C312" s="389"/>
      <c r="D312" s="389"/>
      <c r="E312" s="389"/>
      <c r="F312" s="389"/>
      <c r="G312" s="389"/>
      <c r="H312" s="389"/>
      <c r="I312" s="389"/>
      <c r="J312" s="389"/>
      <c r="K312" s="389"/>
      <c r="L312" s="389"/>
      <c r="M312" s="389"/>
      <c r="N312" s="389"/>
      <c r="O312" s="389"/>
      <c r="P312" s="389"/>
      <c r="Q312" s="389"/>
      <c r="R312" s="389"/>
      <c r="S312" s="389"/>
      <c r="T312" s="389"/>
      <c r="U312" s="389"/>
      <c r="V312" s="389"/>
      <c r="W312" s="389"/>
      <c r="X312" s="389"/>
      <c r="Y312" s="389"/>
      <c r="Z312" s="389"/>
    </row>
    <row r="313" ht="14.25" customHeight="1">
      <c r="A313" s="389"/>
      <c r="B313" s="389"/>
      <c r="C313" s="389"/>
      <c r="D313" s="389"/>
      <c r="E313" s="389"/>
      <c r="F313" s="389"/>
      <c r="G313" s="389"/>
      <c r="H313" s="389"/>
      <c r="I313" s="389"/>
      <c r="J313" s="389"/>
      <c r="K313" s="389"/>
      <c r="L313" s="389"/>
      <c r="M313" s="389"/>
      <c r="N313" s="389"/>
      <c r="O313" s="389"/>
      <c r="P313" s="389"/>
      <c r="Q313" s="389"/>
      <c r="R313" s="389"/>
      <c r="S313" s="389"/>
      <c r="T313" s="389"/>
      <c r="U313" s="389"/>
      <c r="V313" s="389"/>
      <c r="W313" s="389"/>
      <c r="X313" s="389"/>
      <c r="Y313" s="389"/>
      <c r="Z313" s="389"/>
    </row>
    <row r="314" ht="14.25" customHeight="1">
      <c r="A314" s="389"/>
      <c r="B314" s="389"/>
      <c r="C314" s="389"/>
      <c r="D314" s="389"/>
      <c r="E314" s="389"/>
      <c r="F314" s="389"/>
      <c r="G314" s="389"/>
      <c r="H314" s="389"/>
      <c r="I314" s="389"/>
      <c r="J314" s="389"/>
      <c r="K314" s="389"/>
      <c r="L314" s="389"/>
      <c r="M314" s="389"/>
      <c r="N314" s="389"/>
      <c r="O314" s="389"/>
      <c r="P314" s="389"/>
      <c r="Q314" s="389"/>
      <c r="R314" s="389"/>
      <c r="S314" s="389"/>
      <c r="T314" s="389"/>
      <c r="U314" s="389"/>
      <c r="V314" s="389"/>
      <c r="W314" s="389"/>
      <c r="X314" s="389"/>
      <c r="Y314" s="389"/>
      <c r="Z314" s="389"/>
    </row>
    <row r="315" ht="14.25" customHeight="1">
      <c r="A315" s="389"/>
      <c r="B315" s="389"/>
      <c r="C315" s="389"/>
      <c r="D315" s="389"/>
      <c r="E315" s="389"/>
      <c r="F315" s="389"/>
      <c r="G315" s="389"/>
      <c r="H315" s="389"/>
      <c r="I315" s="389"/>
      <c r="J315" s="389"/>
      <c r="K315" s="389"/>
      <c r="L315" s="389"/>
      <c r="M315" s="389"/>
      <c r="N315" s="389"/>
      <c r="O315" s="389"/>
      <c r="P315" s="389"/>
      <c r="Q315" s="389"/>
      <c r="R315" s="389"/>
      <c r="S315" s="389"/>
      <c r="T315" s="389"/>
      <c r="U315" s="389"/>
      <c r="V315" s="389"/>
      <c r="W315" s="389"/>
      <c r="X315" s="389"/>
      <c r="Y315" s="389"/>
      <c r="Z315" s="389"/>
    </row>
    <row r="316" ht="14.25" customHeight="1">
      <c r="A316" s="389"/>
      <c r="B316" s="389"/>
      <c r="C316" s="389"/>
      <c r="D316" s="389"/>
      <c r="E316" s="389"/>
      <c r="F316" s="389"/>
      <c r="G316" s="389"/>
      <c r="H316" s="389"/>
      <c r="I316" s="389"/>
      <c r="J316" s="389"/>
      <c r="K316" s="389"/>
      <c r="L316" s="389"/>
      <c r="M316" s="389"/>
      <c r="N316" s="389"/>
      <c r="O316" s="389"/>
      <c r="P316" s="389"/>
      <c r="Q316" s="389"/>
      <c r="R316" s="389"/>
      <c r="S316" s="389"/>
      <c r="T316" s="389"/>
      <c r="U316" s="389"/>
      <c r="V316" s="389"/>
      <c r="W316" s="389"/>
      <c r="X316" s="389"/>
      <c r="Y316" s="389"/>
      <c r="Z316" s="389"/>
    </row>
    <row r="317" ht="14.25" customHeight="1">
      <c r="A317" s="389"/>
      <c r="B317" s="389"/>
      <c r="C317" s="389"/>
      <c r="D317" s="389"/>
      <c r="E317" s="389"/>
      <c r="F317" s="389"/>
      <c r="G317" s="389"/>
      <c r="H317" s="389"/>
      <c r="I317" s="389"/>
      <c r="J317" s="389"/>
      <c r="K317" s="389"/>
      <c r="L317" s="389"/>
      <c r="M317" s="389"/>
      <c r="N317" s="389"/>
      <c r="O317" s="389"/>
      <c r="P317" s="389"/>
      <c r="Q317" s="389"/>
      <c r="R317" s="389"/>
      <c r="S317" s="389"/>
      <c r="T317" s="389"/>
      <c r="U317" s="389"/>
      <c r="V317" s="389"/>
      <c r="W317" s="389"/>
      <c r="X317" s="389"/>
      <c r="Y317" s="389"/>
      <c r="Z317" s="389"/>
    </row>
    <row r="318" ht="14.25" customHeight="1">
      <c r="A318" s="389"/>
      <c r="B318" s="389"/>
      <c r="C318" s="389"/>
      <c r="D318" s="389"/>
      <c r="E318" s="389"/>
      <c r="F318" s="389"/>
      <c r="G318" s="389"/>
      <c r="H318" s="389"/>
      <c r="I318" s="389"/>
      <c r="J318" s="389"/>
      <c r="K318" s="389"/>
      <c r="L318" s="389"/>
      <c r="M318" s="389"/>
      <c r="N318" s="389"/>
      <c r="O318" s="389"/>
      <c r="P318" s="389"/>
      <c r="Q318" s="389"/>
      <c r="R318" s="389"/>
      <c r="S318" s="389"/>
      <c r="T318" s="389"/>
      <c r="U318" s="389"/>
      <c r="V318" s="389"/>
      <c r="W318" s="389"/>
      <c r="X318" s="389"/>
      <c r="Y318" s="389"/>
      <c r="Z318" s="389"/>
    </row>
    <row r="319" ht="14.25" customHeight="1">
      <c r="A319" s="389"/>
      <c r="B319" s="389"/>
      <c r="C319" s="389"/>
      <c r="D319" s="389"/>
      <c r="E319" s="389"/>
      <c r="F319" s="389"/>
      <c r="G319" s="389"/>
      <c r="H319" s="389"/>
      <c r="I319" s="389"/>
      <c r="J319" s="389"/>
      <c r="K319" s="389"/>
      <c r="L319" s="389"/>
      <c r="M319" s="389"/>
      <c r="N319" s="389"/>
      <c r="O319" s="389"/>
      <c r="P319" s="389"/>
      <c r="Q319" s="389"/>
      <c r="R319" s="389"/>
      <c r="S319" s="389"/>
      <c r="T319" s="389"/>
      <c r="U319" s="389"/>
      <c r="V319" s="389"/>
      <c r="W319" s="389"/>
      <c r="X319" s="389"/>
      <c r="Y319" s="389"/>
      <c r="Z319" s="389"/>
    </row>
    <row r="320" ht="14.25" customHeight="1">
      <c r="A320" s="389"/>
      <c r="B320" s="389"/>
      <c r="C320" s="389"/>
      <c r="D320" s="389"/>
      <c r="E320" s="389"/>
      <c r="F320" s="389"/>
      <c r="G320" s="389"/>
      <c r="H320" s="389"/>
      <c r="I320" s="389"/>
      <c r="J320" s="389"/>
      <c r="K320" s="389"/>
      <c r="L320" s="389"/>
      <c r="M320" s="389"/>
      <c r="N320" s="389"/>
      <c r="O320" s="389"/>
      <c r="P320" s="389"/>
      <c r="Q320" s="389"/>
      <c r="R320" s="389"/>
      <c r="S320" s="389"/>
      <c r="T320" s="389"/>
      <c r="U320" s="389"/>
      <c r="V320" s="389"/>
      <c r="W320" s="389"/>
      <c r="X320" s="389"/>
      <c r="Y320" s="389"/>
      <c r="Z320" s="389"/>
    </row>
    <row r="321" ht="14.25" customHeight="1">
      <c r="A321" s="389"/>
      <c r="B321" s="389"/>
      <c r="C321" s="389"/>
      <c r="D321" s="389"/>
      <c r="E321" s="389"/>
      <c r="F321" s="389"/>
      <c r="G321" s="389"/>
      <c r="H321" s="389"/>
      <c r="I321" s="389"/>
      <c r="J321" s="389"/>
      <c r="K321" s="389"/>
      <c r="L321" s="389"/>
      <c r="M321" s="389"/>
      <c r="N321" s="389"/>
      <c r="O321" s="389"/>
      <c r="P321" s="389"/>
      <c r="Q321" s="389"/>
      <c r="R321" s="389"/>
      <c r="S321" s="389"/>
      <c r="T321" s="389"/>
      <c r="U321" s="389"/>
      <c r="V321" s="389"/>
      <c r="W321" s="389"/>
      <c r="X321" s="389"/>
      <c r="Y321" s="389"/>
      <c r="Z321" s="389"/>
    </row>
    <row r="322" ht="14.25" customHeight="1">
      <c r="A322" s="389"/>
      <c r="B322" s="389"/>
      <c r="C322" s="389"/>
      <c r="D322" s="389"/>
      <c r="E322" s="389"/>
      <c r="F322" s="389"/>
      <c r="G322" s="389"/>
      <c r="H322" s="389"/>
      <c r="I322" s="389"/>
      <c r="J322" s="389"/>
      <c r="K322" s="389"/>
      <c r="L322" s="389"/>
      <c r="M322" s="389"/>
      <c r="N322" s="389"/>
      <c r="O322" s="389"/>
      <c r="P322" s="389"/>
      <c r="Q322" s="389"/>
      <c r="R322" s="389"/>
      <c r="S322" s="389"/>
      <c r="T322" s="389"/>
      <c r="U322" s="389"/>
      <c r="V322" s="389"/>
      <c r="W322" s="389"/>
      <c r="X322" s="389"/>
      <c r="Y322" s="389"/>
      <c r="Z322" s="389"/>
    </row>
    <row r="323" ht="14.25" customHeight="1">
      <c r="A323" s="389"/>
      <c r="B323" s="389"/>
      <c r="C323" s="389"/>
      <c r="D323" s="389"/>
      <c r="E323" s="389"/>
      <c r="F323" s="389"/>
      <c r="G323" s="389"/>
      <c r="H323" s="389"/>
      <c r="I323" s="389"/>
      <c r="J323" s="389"/>
      <c r="K323" s="389"/>
      <c r="L323" s="389"/>
      <c r="M323" s="389"/>
      <c r="N323" s="389"/>
      <c r="O323" s="389"/>
      <c r="P323" s="389"/>
      <c r="Q323" s="389"/>
      <c r="R323" s="389"/>
      <c r="S323" s="389"/>
      <c r="T323" s="389"/>
      <c r="U323" s="389"/>
      <c r="V323" s="389"/>
      <c r="W323" s="389"/>
      <c r="X323" s="389"/>
      <c r="Y323" s="389"/>
      <c r="Z323" s="389"/>
    </row>
    <row r="324" ht="14.25" customHeight="1">
      <c r="A324" s="389"/>
      <c r="B324" s="389"/>
      <c r="C324" s="389"/>
      <c r="D324" s="389"/>
      <c r="E324" s="389"/>
      <c r="F324" s="389"/>
      <c r="G324" s="389"/>
      <c r="H324" s="389"/>
      <c r="I324" s="389"/>
      <c r="J324" s="389"/>
      <c r="K324" s="389"/>
      <c r="L324" s="389"/>
      <c r="M324" s="389"/>
      <c r="N324" s="389"/>
      <c r="O324" s="389"/>
      <c r="P324" s="389"/>
      <c r="Q324" s="389"/>
      <c r="R324" s="389"/>
      <c r="S324" s="389"/>
      <c r="T324" s="389"/>
      <c r="U324" s="389"/>
      <c r="V324" s="389"/>
      <c r="W324" s="389"/>
      <c r="X324" s="389"/>
      <c r="Y324" s="389"/>
      <c r="Z324" s="389"/>
    </row>
    <row r="325" ht="14.25" customHeight="1">
      <c r="A325" s="389"/>
      <c r="B325" s="389"/>
      <c r="C325" s="389"/>
      <c r="D325" s="389"/>
      <c r="E325" s="389"/>
      <c r="F325" s="389"/>
      <c r="G325" s="389"/>
      <c r="H325" s="389"/>
      <c r="I325" s="389"/>
      <c r="J325" s="389"/>
      <c r="K325" s="389"/>
      <c r="L325" s="389"/>
      <c r="M325" s="389"/>
      <c r="N325" s="389"/>
      <c r="O325" s="389"/>
      <c r="P325" s="389"/>
      <c r="Q325" s="389"/>
      <c r="R325" s="389"/>
      <c r="S325" s="389"/>
      <c r="T325" s="389"/>
      <c r="U325" s="389"/>
      <c r="V325" s="389"/>
      <c r="W325" s="389"/>
      <c r="X325" s="389"/>
      <c r="Y325" s="389"/>
      <c r="Z325" s="389"/>
    </row>
    <row r="326" ht="14.25" customHeight="1">
      <c r="A326" s="389"/>
      <c r="B326" s="389"/>
      <c r="C326" s="389"/>
      <c r="D326" s="389"/>
      <c r="E326" s="389"/>
      <c r="F326" s="389"/>
      <c r="G326" s="389"/>
      <c r="H326" s="389"/>
      <c r="I326" s="389"/>
      <c r="J326" s="389"/>
      <c r="K326" s="389"/>
      <c r="L326" s="389"/>
      <c r="M326" s="389"/>
      <c r="N326" s="389"/>
      <c r="O326" s="389"/>
      <c r="P326" s="389"/>
      <c r="Q326" s="389"/>
      <c r="R326" s="389"/>
      <c r="S326" s="389"/>
      <c r="T326" s="389"/>
      <c r="U326" s="389"/>
      <c r="V326" s="389"/>
      <c r="W326" s="389"/>
      <c r="X326" s="389"/>
      <c r="Y326" s="389"/>
      <c r="Z326" s="389"/>
    </row>
    <row r="327" ht="14.25" customHeight="1">
      <c r="A327" s="389"/>
      <c r="B327" s="389"/>
      <c r="C327" s="389"/>
      <c r="D327" s="389"/>
      <c r="E327" s="389"/>
      <c r="F327" s="389"/>
      <c r="G327" s="389"/>
      <c r="H327" s="389"/>
      <c r="I327" s="389"/>
      <c r="J327" s="389"/>
      <c r="K327" s="389"/>
      <c r="L327" s="389"/>
      <c r="M327" s="389"/>
      <c r="N327" s="389"/>
      <c r="O327" s="389"/>
      <c r="P327" s="389"/>
      <c r="Q327" s="389"/>
      <c r="R327" s="389"/>
      <c r="S327" s="389"/>
      <c r="T327" s="389"/>
      <c r="U327" s="389"/>
      <c r="V327" s="389"/>
      <c r="W327" s="389"/>
      <c r="X327" s="389"/>
      <c r="Y327" s="389"/>
      <c r="Z327" s="389"/>
    </row>
    <row r="328" ht="14.25" customHeight="1">
      <c r="A328" s="389"/>
      <c r="B328" s="389"/>
      <c r="C328" s="389"/>
      <c r="D328" s="389"/>
      <c r="E328" s="389"/>
      <c r="F328" s="389"/>
      <c r="G328" s="389"/>
      <c r="H328" s="389"/>
      <c r="I328" s="389"/>
      <c r="J328" s="389"/>
      <c r="K328" s="389"/>
      <c r="L328" s="389"/>
      <c r="M328" s="389"/>
      <c r="N328" s="389"/>
      <c r="O328" s="389"/>
      <c r="P328" s="389"/>
      <c r="Q328" s="389"/>
      <c r="R328" s="389"/>
      <c r="S328" s="389"/>
      <c r="T328" s="389"/>
      <c r="U328" s="389"/>
      <c r="V328" s="389"/>
      <c r="W328" s="389"/>
      <c r="X328" s="389"/>
      <c r="Y328" s="389"/>
      <c r="Z328" s="389"/>
    </row>
    <row r="329" ht="14.25" customHeight="1">
      <c r="A329" s="389"/>
      <c r="B329" s="389"/>
      <c r="C329" s="389"/>
      <c r="D329" s="389"/>
      <c r="E329" s="389"/>
      <c r="F329" s="389"/>
      <c r="G329" s="389"/>
      <c r="H329" s="389"/>
      <c r="I329" s="389"/>
      <c r="J329" s="389"/>
      <c r="K329" s="389"/>
      <c r="L329" s="389"/>
      <c r="M329" s="389"/>
      <c r="N329" s="389"/>
      <c r="O329" s="389"/>
      <c r="P329" s="389"/>
      <c r="Q329" s="389"/>
      <c r="R329" s="389"/>
      <c r="S329" s="389"/>
      <c r="T329" s="389"/>
      <c r="U329" s="389"/>
      <c r="V329" s="389"/>
      <c r="W329" s="389"/>
      <c r="X329" s="389"/>
      <c r="Y329" s="389"/>
      <c r="Z329" s="389"/>
    </row>
    <row r="330" ht="14.25" customHeight="1">
      <c r="A330" s="389"/>
      <c r="B330" s="389"/>
      <c r="C330" s="389"/>
      <c r="D330" s="389"/>
      <c r="E330" s="389"/>
      <c r="F330" s="389"/>
      <c r="G330" s="389"/>
      <c r="H330" s="389"/>
      <c r="I330" s="389"/>
      <c r="J330" s="389"/>
      <c r="K330" s="389"/>
      <c r="L330" s="389"/>
      <c r="M330" s="389"/>
      <c r="N330" s="389"/>
      <c r="O330" s="389"/>
      <c r="P330" s="389"/>
      <c r="Q330" s="389"/>
      <c r="R330" s="389"/>
      <c r="S330" s="389"/>
      <c r="T330" s="389"/>
      <c r="U330" s="389"/>
      <c r="V330" s="389"/>
      <c r="W330" s="389"/>
      <c r="X330" s="389"/>
      <c r="Y330" s="389"/>
      <c r="Z330" s="389"/>
    </row>
    <row r="331" ht="14.25" customHeight="1">
      <c r="A331" s="389"/>
      <c r="B331" s="389"/>
      <c r="C331" s="389"/>
      <c r="D331" s="389"/>
      <c r="E331" s="389"/>
      <c r="F331" s="389"/>
      <c r="G331" s="389"/>
      <c r="H331" s="389"/>
      <c r="I331" s="389"/>
      <c r="J331" s="389"/>
      <c r="K331" s="389"/>
      <c r="L331" s="389"/>
      <c r="M331" s="389"/>
      <c r="N331" s="389"/>
      <c r="O331" s="389"/>
      <c r="P331" s="389"/>
      <c r="Q331" s="389"/>
      <c r="R331" s="389"/>
      <c r="S331" s="389"/>
      <c r="T331" s="389"/>
      <c r="U331" s="389"/>
      <c r="V331" s="389"/>
      <c r="W331" s="389"/>
      <c r="X331" s="389"/>
      <c r="Y331" s="389"/>
      <c r="Z331" s="389"/>
    </row>
    <row r="332" ht="14.25" customHeight="1">
      <c r="A332" s="389"/>
      <c r="B332" s="389"/>
      <c r="C332" s="389"/>
      <c r="D332" s="389"/>
      <c r="E332" s="389"/>
      <c r="F332" s="389"/>
      <c r="G332" s="389"/>
      <c r="H332" s="389"/>
      <c r="I332" s="389"/>
      <c r="J332" s="389"/>
      <c r="K332" s="389"/>
      <c r="L332" s="389"/>
      <c r="M332" s="389"/>
      <c r="N332" s="389"/>
      <c r="O332" s="389"/>
      <c r="P332" s="389"/>
      <c r="Q332" s="389"/>
      <c r="R332" s="389"/>
      <c r="S332" s="389"/>
      <c r="T332" s="389"/>
      <c r="U332" s="389"/>
      <c r="V332" s="389"/>
      <c r="W332" s="389"/>
      <c r="X332" s="389"/>
      <c r="Y332" s="389"/>
      <c r="Z332" s="389"/>
    </row>
    <row r="333" ht="14.25" customHeight="1">
      <c r="A333" s="389"/>
      <c r="B333" s="389"/>
      <c r="C333" s="389"/>
      <c r="D333" s="389"/>
      <c r="E333" s="389"/>
      <c r="F333" s="389"/>
      <c r="G333" s="389"/>
      <c r="H333" s="389"/>
      <c r="I333" s="389"/>
      <c r="J333" s="389"/>
      <c r="K333" s="389"/>
      <c r="L333" s="389"/>
      <c r="M333" s="389"/>
      <c r="N333" s="389"/>
      <c r="O333" s="389"/>
      <c r="P333" s="389"/>
      <c r="Q333" s="389"/>
      <c r="R333" s="389"/>
      <c r="S333" s="389"/>
      <c r="T333" s="389"/>
      <c r="U333" s="389"/>
      <c r="V333" s="389"/>
      <c r="W333" s="389"/>
      <c r="X333" s="389"/>
      <c r="Y333" s="389"/>
      <c r="Z333" s="389"/>
    </row>
    <row r="334" ht="14.25" customHeight="1">
      <c r="A334" s="389"/>
      <c r="B334" s="389"/>
      <c r="C334" s="389"/>
      <c r="D334" s="389"/>
      <c r="E334" s="389"/>
      <c r="F334" s="389"/>
      <c r="G334" s="389"/>
      <c r="H334" s="389"/>
      <c r="I334" s="389"/>
      <c r="J334" s="389"/>
      <c r="K334" s="389"/>
      <c r="L334" s="389"/>
      <c r="M334" s="389"/>
      <c r="N334" s="389"/>
      <c r="O334" s="389"/>
      <c r="P334" s="389"/>
      <c r="Q334" s="389"/>
      <c r="R334" s="389"/>
      <c r="S334" s="389"/>
      <c r="T334" s="389"/>
      <c r="U334" s="389"/>
      <c r="V334" s="389"/>
      <c r="W334" s="389"/>
      <c r="X334" s="389"/>
      <c r="Y334" s="389"/>
      <c r="Z334" s="389"/>
    </row>
    <row r="335" ht="14.25" customHeight="1">
      <c r="A335" s="389"/>
      <c r="B335" s="389"/>
      <c r="C335" s="389"/>
      <c r="D335" s="389"/>
      <c r="E335" s="389"/>
      <c r="F335" s="389"/>
      <c r="G335" s="389"/>
      <c r="H335" s="389"/>
      <c r="I335" s="389"/>
      <c r="J335" s="389"/>
      <c r="K335" s="389"/>
      <c r="L335" s="389"/>
      <c r="M335" s="389"/>
      <c r="N335" s="389"/>
      <c r="O335" s="389"/>
      <c r="P335" s="389"/>
      <c r="Q335" s="389"/>
      <c r="R335" s="389"/>
      <c r="S335" s="389"/>
      <c r="T335" s="389"/>
      <c r="U335" s="389"/>
      <c r="V335" s="389"/>
      <c r="W335" s="389"/>
      <c r="X335" s="389"/>
      <c r="Y335" s="389"/>
      <c r="Z335" s="389"/>
    </row>
    <row r="336" ht="14.25" customHeight="1">
      <c r="A336" s="389"/>
      <c r="B336" s="389"/>
      <c r="C336" s="389"/>
      <c r="D336" s="389"/>
      <c r="E336" s="389"/>
      <c r="F336" s="389"/>
      <c r="G336" s="389"/>
      <c r="H336" s="389"/>
      <c r="I336" s="389"/>
      <c r="J336" s="389"/>
      <c r="K336" s="389"/>
      <c r="L336" s="389"/>
      <c r="M336" s="389"/>
      <c r="N336" s="389"/>
      <c r="O336" s="389"/>
      <c r="P336" s="389"/>
      <c r="Q336" s="389"/>
      <c r="R336" s="389"/>
      <c r="S336" s="389"/>
      <c r="T336" s="389"/>
      <c r="U336" s="389"/>
      <c r="V336" s="389"/>
      <c r="W336" s="389"/>
      <c r="X336" s="389"/>
      <c r="Y336" s="389"/>
      <c r="Z336" s="389"/>
    </row>
    <row r="337" ht="14.25" customHeight="1">
      <c r="A337" s="389"/>
      <c r="B337" s="389"/>
      <c r="C337" s="389"/>
      <c r="D337" s="389"/>
      <c r="E337" s="389"/>
      <c r="F337" s="389"/>
      <c r="G337" s="389"/>
      <c r="H337" s="389"/>
      <c r="I337" s="389"/>
      <c r="J337" s="389"/>
      <c r="K337" s="389"/>
      <c r="L337" s="389"/>
      <c r="M337" s="389"/>
      <c r="N337" s="389"/>
      <c r="O337" s="389"/>
      <c r="P337" s="389"/>
      <c r="Q337" s="389"/>
      <c r="R337" s="389"/>
      <c r="S337" s="389"/>
      <c r="T337" s="389"/>
      <c r="U337" s="389"/>
      <c r="V337" s="389"/>
      <c r="W337" s="389"/>
      <c r="X337" s="389"/>
      <c r="Y337" s="389"/>
      <c r="Z337" s="389"/>
    </row>
    <row r="338" ht="14.25" customHeight="1">
      <c r="A338" s="389"/>
      <c r="B338" s="389"/>
      <c r="C338" s="389"/>
      <c r="D338" s="389"/>
      <c r="E338" s="389"/>
      <c r="F338" s="389"/>
      <c r="G338" s="389"/>
      <c r="H338" s="389"/>
      <c r="I338" s="389"/>
      <c r="J338" s="389"/>
      <c r="K338" s="389"/>
      <c r="L338" s="389"/>
      <c r="M338" s="389"/>
      <c r="N338" s="389"/>
      <c r="O338" s="389"/>
      <c r="P338" s="389"/>
      <c r="Q338" s="389"/>
      <c r="R338" s="389"/>
      <c r="S338" s="389"/>
      <c r="T338" s="389"/>
      <c r="U338" s="389"/>
      <c r="V338" s="389"/>
      <c r="W338" s="389"/>
      <c r="X338" s="389"/>
      <c r="Y338" s="389"/>
      <c r="Z338" s="389"/>
    </row>
    <row r="339" ht="14.25" customHeight="1">
      <c r="A339" s="389"/>
      <c r="B339" s="389"/>
      <c r="C339" s="389"/>
      <c r="D339" s="389"/>
      <c r="E339" s="389"/>
      <c r="F339" s="389"/>
      <c r="G339" s="389"/>
      <c r="H339" s="389"/>
      <c r="I339" s="389"/>
      <c r="J339" s="389"/>
      <c r="K339" s="389"/>
      <c r="L339" s="389"/>
      <c r="M339" s="389"/>
      <c r="N339" s="389"/>
      <c r="O339" s="389"/>
      <c r="P339" s="389"/>
      <c r="Q339" s="389"/>
      <c r="R339" s="389"/>
      <c r="S339" s="389"/>
      <c r="T339" s="389"/>
      <c r="U339" s="389"/>
      <c r="V339" s="389"/>
      <c r="W339" s="389"/>
      <c r="X339" s="389"/>
      <c r="Y339" s="389"/>
      <c r="Z339" s="389"/>
    </row>
    <row r="340" ht="14.25" customHeight="1">
      <c r="A340" s="389"/>
      <c r="B340" s="389"/>
      <c r="C340" s="389"/>
      <c r="D340" s="389"/>
      <c r="E340" s="389"/>
      <c r="F340" s="389"/>
      <c r="G340" s="389"/>
      <c r="H340" s="389"/>
      <c r="I340" s="389"/>
      <c r="J340" s="389"/>
      <c r="K340" s="389"/>
      <c r="L340" s="389"/>
      <c r="M340" s="389"/>
      <c r="N340" s="389"/>
      <c r="O340" s="389"/>
      <c r="P340" s="389"/>
      <c r="Q340" s="389"/>
      <c r="R340" s="389"/>
      <c r="S340" s="389"/>
      <c r="T340" s="389"/>
      <c r="U340" s="389"/>
      <c r="V340" s="389"/>
      <c r="W340" s="389"/>
      <c r="X340" s="389"/>
      <c r="Y340" s="389"/>
      <c r="Z340" s="389"/>
    </row>
    <row r="341" ht="14.25" customHeight="1">
      <c r="A341" s="389"/>
      <c r="B341" s="389"/>
      <c r="C341" s="389"/>
      <c r="D341" s="389"/>
      <c r="E341" s="389"/>
      <c r="F341" s="389"/>
      <c r="G341" s="389"/>
      <c r="H341" s="389"/>
      <c r="I341" s="389"/>
      <c r="J341" s="389"/>
      <c r="K341" s="389"/>
      <c r="L341" s="389"/>
      <c r="M341" s="389"/>
      <c r="N341" s="389"/>
      <c r="O341" s="389"/>
      <c r="P341" s="389"/>
      <c r="Q341" s="389"/>
      <c r="R341" s="389"/>
      <c r="S341" s="389"/>
      <c r="T341" s="389"/>
      <c r="U341" s="389"/>
      <c r="V341" s="389"/>
      <c r="W341" s="389"/>
      <c r="X341" s="389"/>
      <c r="Y341" s="389"/>
      <c r="Z341" s="389"/>
    </row>
    <row r="342" ht="14.25" customHeight="1">
      <c r="A342" s="389"/>
      <c r="B342" s="389"/>
      <c r="C342" s="389"/>
      <c r="D342" s="389"/>
      <c r="E342" s="389"/>
      <c r="F342" s="389"/>
      <c r="G342" s="389"/>
      <c r="H342" s="389"/>
      <c r="I342" s="389"/>
      <c r="J342" s="389"/>
      <c r="K342" s="389"/>
      <c r="L342" s="389"/>
      <c r="M342" s="389"/>
      <c r="N342" s="389"/>
      <c r="O342" s="389"/>
      <c r="P342" s="389"/>
      <c r="Q342" s="389"/>
      <c r="R342" s="389"/>
      <c r="S342" s="389"/>
      <c r="T342" s="389"/>
      <c r="U342" s="389"/>
      <c r="V342" s="389"/>
      <c r="W342" s="389"/>
      <c r="X342" s="389"/>
      <c r="Y342" s="389"/>
      <c r="Z342" s="389"/>
    </row>
    <row r="343" ht="14.25" customHeight="1">
      <c r="A343" s="389"/>
      <c r="B343" s="389"/>
      <c r="C343" s="389"/>
      <c r="D343" s="389"/>
      <c r="E343" s="389"/>
      <c r="F343" s="389"/>
      <c r="G343" s="389"/>
      <c r="H343" s="389"/>
      <c r="I343" s="389"/>
      <c r="J343" s="389"/>
      <c r="K343" s="389"/>
      <c r="L343" s="389"/>
      <c r="M343" s="389"/>
      <c r="N343" s="389"/>
      <c r="O343" s="389"/>
      <c r="P343" s="389"/>
      <c r="Q343" s="389"/>
      <c r="R343" s="389"/>
      <c r="S343" s="389"/>
      <c r="T343" s="389"/>
      <c r="U343" s="389"/>
      <c r="V343" s="389"/>
      <c r="W343" s="389"/>
      <c r="X343" s="389"/>
      <c r="Y343" s="389"/>
      <c r="Z343" s="389"/>
    </row>
    <row r="344" ht="14.25" customHeight="1">
      <c r="A344" s="389"/>
      <c r="B344" s="389"/>
      <c r="C344" s="389"/>
      <c r="D344" s="389"/>
      <c r="E344" s="389"/>
      <c r="F344" s="389"/>
      <c r="G344" s="389"/>
      <c r="H344" s="389"/>
      <c r="I344" s="389"/>
      <c r="J344" s="389"/>
      <c r="K344" s="389"/>
      <c r="L344" s="389"/>
      <c r="M344" s="389"/>
      <c r="N344" s="389"/>
      <c r="O344" s="389"/>
      <c r="P344" s="389"/>
      <c r="Q344" s="389"/>
      <c r="R344" s="389"/>
      <c r="S344" s="389"/>
      <c r="T344" s="389"/>
      <c r="U344" s="389"/>
      <c r="V344" s="389"/>
      <c r="W344" s="389"/>
      <c r="X344" s="389"/>
      <c r="Y344" s="389"/>
      <c r="Z344" s="389"/>
    </row>
    <row r="345" ht="14.25" customHeight="1">
      <c r="A345" s="389"/>
      <c r="B345" s="389"/>
      <c r="C345" s="389"/>
      <c r="D345" s="389"/>
      <c r="E345" s="389"/>
      <c r="F345" s="389"/>
      <c r="G345" s="389"/>
      <c r="H345" s="389"/>
      <c r="I345" s="389"/>
      <c r="J345" s="389"/>
      <c r="K345" s="389"/>
      <c r="L345" s="389"/>
      <c r="M345" s="389"/>
      <c r="N345" s="389"/>
      <c r="O345" s="389"/>
      <c r="P345" s="389"/>
      <c r="Q345" s="389"/>
      <c r="R345" s="389"/>
      <c r="S345" s="389"/>
      <c r="T345" s="389"/>
      <c r="U345" s="389"/>
      <c r="V345" s="389"/>
      <c r="W345" s="389"/>
      <c r="X345" s="389"/>
      <c r="Y345" s="389"/>
      <c r="Z345" s="389"/>
    </row>
    <row r="346" ht="14.25" customHeight="1">
      <c r="A346" s="389"/>
      <c r="B346" s="389"/>
      <c r="C346" s="389"/>
      <c r="D346" s="389"/>
      <c r="E346" s="389"/>
      <c r="F346" s="389"/>
      <c r="G346" s="389"/>
      <c r="H346" s="389"/>
      <c r="I346" s="389"/>
      <c r="J346" s="389"/>
      <c r="K346" s="389"/>
      <c r="L346" s="389"/>
      <c r="M346" s="389"/>
      <c r="N346" s="389"/>
      <c r="O346" s="389"/>
      <c r="P346" s="389"/>
      <c r="Q346" s="389"/>
      <c r="R346" s="389"/>
      <c r="S346" s="389"/>
      <c r="T346" s="389"/>
      <c r="U346" s="389"/>
      <c r="V346" s="389"/>
      <c r="W346" s="389"/>
      <c r="X346" s="389"/>
      <c r="Y346" s="389"/>
      <c r="Z346" s="389"/>
    </row>
    <row r="347" ht="14.25" customHeight="1">
      <c r="A347" s="389"/>
      <c r="B347" s="389"/>
      <c r="C347" s="389"/>
      <c r="D347" s="389"/>
      <c r="E347" s="389"/>
      <c r="F347" s="389"/>
      <c r="G347" s="389"/>
      <c r="H347" s="389"/>
      <c r="I347" s="389"/>
      <c r="J347" s="389"/>
      <c r="K347" s="389"/>
      <c r="L347" s="389"/>
      <c r="M347" s="389"/>
      <c r="N347" s="389"/>
      <c r="O347" s="389"/>
      <c r="P347" s="389"/>
      <c r="Q347" s="389"/>
      <c r="R347" s="389"/>
      <c r="S347" s="389"/>
      <c r="T347" s="389"/>
      <c r="U347" s="389"/>
      <c r="V347" s="389"/>
      <c r="W347" s="389"/>
      <c r="X347" s="389"/>
      <c r="Y347" s="389"/>
      <c r="Z347" s="389"/>
    </row>
    <row r="348" ht="14.25" customHeight="1">
      <c r="A348" s="389"/>
      <c r="B348" s="389"/>
      <c r="C348" s="389"/>
      <c r="D348" s="389"/>
      <c r="E348" s="389"/>
      <c r="F348" s="389"/>
      <c r="G348" s="389"/>
      <c r="H348" s="389"/>
      <c r="I348" s="389"/>
      <c r="J348" s="389"/>
      <c r="K348" s="389"/>
      <c r="L348" s="389"/>
      <c r="M348" s="389"/>
      <c r="N348" s="389"/>
      <c r="O348" s="389"/>
      <c r="P348" s="389"/>
      <c r="Q348" s="389"/>
      <c r="R348" s="389"/>
      <c r="S348" s="389"/>
      <c r="T348" s="389"/>
      <c r="U348" s="389"/>
      <c r="V348" s="389"/>
      <c r="W348" s="389"/>
      <c r="X348" s="389"/>
      <c r="Y348" s="389"/>
      <c r="Z348" s="389"/>
    </row>
    <row r="349" ht="14.25" customHeight="1">
      <c r="A349" s="389"/>
      <c r="B349" s="389"/>
      <c r="C349" s="389"/>
      <c r="D349" s="389"/>
      <c r="E349" s="389"/>
      <c r="F349" s="389"/>
      <c r="G349" s="389"/>
      <c r="H349" s="389"/>
      <c r="I349" s="389"/>
      <c r="J349" s="389"/>
      <c r="K349" s="389"/>
      <c r="L349" s="389"/>
      <c r="M349" s="389"/>
      <c r="N349" s="389"/>
      <c r="O349" s="389"/>
      <c r="P349" s="389"/>
      <c r="Q349" s="389"/>
      <c r="R349" s="389"/>
      <c r="S349" s="389"/>
      <c r="T349" s="389"/>
      <c r="U349" s="389"/>
      <c r="V349" s="389"/>
      <c r="W349" s="389"/>
      <c r="X349" s="389"/>
      <c r="Y349" s="389"/>
      <c r="Z349" s="389"/>
    </row>
    <row r="350" ht="14.25" customHeight="1">
      <c r="A350" s="389"/>
      <c r="B350" s="389"/>
      <c r="C350" s="389"/>
      <c r="D350" s="389"/>
      <c r="E350" s="389"/>
      <c r="F350" s="389"/>
      <c r="G350" s="389"/>
      <c r="H350" s="389"/>
      <c r="I350" s="389"/>
      <c r="J350" s="389"/>
      <c r="K350" s="389"/>
      <c r="L350" s="389"/>
      <c r="M350" s="389"/>
      <c r="N350" s="389"/>
      <c r="O350" s="389"/>
      <c r="P350" s="389"/>
      <c r="Q350" s="389"/>
      <c r="R350" s="389"/>
      <c r="S350" s="389"/>
      <c r="T350" s="389"/>
      <c r="U350" s="389"/>
      <c r="V350" s="389"/>
      <c r="W350" s="389"/>
      <c r="X350" s="389"/>
      <c r="Y350" s="389"/>
      <c r="Z350" s="389"/>
    </row>
    <row r="351" ht="14.25" customHeight="1">
      <c r="A351" s="389"/>
      <c r="B351" s="389"/>
      <c r="C351" s="389"/>
      <c r="D351" s="389"/>
      <c r="E351" s="389"/>
      <c r="F351" s="389"/>
      <c r="G351" s="389"/>
      <c r="H351" s="389"/>
      <c r="I351" s="389"/>
      <c r="J351" s="389"/>
      <c r="K351" s="389"/>
      <c r="L351" s="389"/>
      <c r="M351" s="389"/>
      <c r="N351" s="389"/>
      <c r="O351" s="389"/>
      <c r="P351" s="389"/>
      <c r="Q351" s="389"/>
      <c r="R351" s="389"/>
      <c r="S351" s="389"/>
      <c r="T351" s="389"/>
      <c r="U351" s="389"/>
      <c r="V351" s="389"/>
      <c r="W351" s="389"/>
      <c r="X351" s="389"/>
      <c r="Y351" s="389"/>
      <c r="Z351" s="389"/>
    </row>
    <row r="352" ht="14.25" customHeight="1">
      <c r="A352" s="389"/>
      <c r="B352" s="389"/>
      <c r="C352" s="389"/>
      <c r="D352" s="389"/>
      <c r="E352" s="389"/>
      <c r="F352" s="389"/>
      <c r="G352" s="389"/>
      <c r="H352" s="389"/>
      <c r="I352" s="389"/>
      <c r="J352" s="389"/>
      <c r="K352" s="389"/>
      <c r="L352" s="389"/>
      <c r="M352" s="389"/>
      <c r="N352" s="389"/>
      <c r="O352" s="389"/>
      <c r="P352" s="389"/>
      <c r="Q352" s="389"/>
      <c r="R352" s="389"/>
      <c r="S352" s="389"/>
      <c r="T352" s="389"/>
      <c r="U352" s="389"/>
      <c r="V352" s="389"/>
      <c r="W352" s="389"/>
      <c r="X352" s="389"/>
      <c r="Y352" s="389"/>
      <c r="Z352" s="389"/>
    </row>
    <row r="353" ht="14.25" customHeight="1">
      <c r="A353" s="389"/>
      <c r="B353" s="389"/>
      <c r="C353" s="389"/>
      <c r="D353" s="389"/>
      <c r="E353" s="389"/>
      <c r="F353" s="389"/>
      <c r="G353" s="389"/>
      <c r="H353" s="389"/>
      <c r="I353" s="389"/>
      <c r="J353" s="389"/>
      <c r="K353" s="389"/>
      <c r="L353" s="389"/>
      <c r="M353" s="389"/>
      <c r="N353" s="389"/>
      <c r="O353" s="389"/>
      <c r="P353" s="389"/>
      <c r="Q353" s="389"/>
      <c r="R353" s="389"/>
      <c r="S353" s="389"/>
      <c r="T353" s="389"/>
      <c r="U353" s="389"/>
      <c r="V353" s="389"/>
      <c r="W353" s="389"/>
      <c r="X353" s="389"/>
      <c r="Y353" s="389"/>
      <c r="Z353" s="389"/>
    </row>
    <row r="354" ht="14.25" customHeight="1">
      <c r="A354" s="389"/>
      <c r="B354" s="389"/>
      <c r="C354" s="389"/>
      <c r="D354" s="389"/>
      <c r="E354" s="389"/>
      <c r="F354" s="389"/>
      <c r="G354" s="389"/>
      <c r="H354" s="389"/>
      <c r="I354" s="389"/>
      <c r="J354" s="389"/>
      <c r="K354" s="389"/>
      <c r="L354" s="389"/>
      <c r="M354" s="389"/>
      <c r="N354" s="389"/>
      <c r="O354" s="389"/>
      <c r="P354" s="389"/>
      <c r="Q354" s="389"/>
      <c r="R354" s="389"/>
      <c r="S354" s="389"/>
      <c r="T354" s="389"/>
      <c r="U354" s="389"/>
      <c r="V354" s="389"/>
      <c r="W354" s="389"/>
      <c r="X354" s="389"/>
      <c r="Y354" s="389"/>
      <c r="Z354" s="389"/>
    </row>
    <row r="355" ht="14.25" customHeight="1">
      <c r="A355" s="389"/>
      <c r="B355" s="389"/>
      <c r="C355" s="389"/>
      <c r="D355" s="389"/>
      <c r="E355" s="389"/>
      <c r="F355" s="389"/>
      <c r="G355" s="389"/>
      <c r="H355" s="389"/>
      <c r="I355" s="389"/>
      <c r="J355" s="389"/>
      <c r="K355" s="389"/>
      <c r="L355" s="389"/>
      <c r="M355" s="389"/>
      <c r="N355" s="389"/>
      <c r="O355" s="389"/>
      <c r="P355" s="389"/>
      <c r="Q355" s="389"/>
      <c r="R355" s="389"/>
      <c r="S355" s="389"/>
      <c r="T355" s="389"/>
      <c r="U355" s="389"/>
      <c r="V355" s="389"/>
      <c r="W355" s="389"/>
      <c r="X355" s="389"/>
      <c r="Y355" s="389"/>
      <c r="Z355" s="389"/>
    </row>
    <row r="356" ht="14.25" customHeight="1">
      <c r="A356" s="389"/>
      <c r="B356" s="389"/>
      <c r="C356" s="389"/>
      <c r="D356" s="389"/>
      <c r="E356" s="389"/>
      <c r="F356" s="389"/>
      <c r="G356" s="389"/>
      <c r="H356" s="389"/>
      <c r="I356" s="389"/>
      <c r="J356" s="389"/>
      <c r="K356" s="389"/>
      <c r="L356" s="389"/>
      <c r="M356" s="389"/>
      <c r="N356" s="389"/>
      <c r="O356" s="389"/>
      <c r="P356" s="389"/>
      <c r="Q356" s="389"/>
      <c r="R356" s="389"/>
      <c r="S356" s="389"/>
      <c r="T356" s="389"/>
      <c r="U356" s="389"/>
      <c r="V356" s="389"/>
      <c r="W356" s="389"/>
      <c r="X356" s="389"/>
      <c r="Y356" s="389"/>
      <c r="Z356" s="389"/>
    </row>
    <row r="357" ht="14.25" customHeight="1">
      <c r="A357" s="389"/>
      <c r="B357" s="389"/>
      <c r="C357" s="389"/>
      <c r="D357" s="389"/>
      <c r="E357" s="389"/>
      <c r="F357" s="389"/>
      <c r="G357" s="389"/>
      <c r="H357" s="389"/>
      <c r="I357" s="389"/>
      <c r="J357" s="389"/>
      <c r="K357" s="389"/>
      <c r="L357" s="389"/>
      <c r="M357" s="389"/>
      <c r="N357" s="389"/>
      <c r="O357" s="389"/>
      <c r="P357" s="389"/>
      <c r="Q357" s="389"/>
      <c r="R357" s="389"/>
      <c r="S357" s="389"/>
      <c r="T357" s="389"/>
      <c r="U357" s="389"/>
      <c r="V357" s="389"/>
      <c r="W357" s="389"/>
      <c r="X357" s="389"/>
      <c r="Y357" s="389"/>
      <c r="Z357" s="389"/>
    </row>
    <row r="358" ht="14.25" customHeight="1">
      <c r="A358" s="389"/>
      <c r="B358" s="389"/>
      <c r="C358" s="389"/>
      <c r="D358" s="389"/>
      <c r="E358" s="389"/>
      <c r="F358" s="389"/>
      <c r="G358" s="389"/>
      <c r="H358" s="389"/>
      <c r="I358" s="389"/>
      <c r="J358" s="389"/>
      <c r="K358" s="389"/>
      <c r="L358" s="389"/>
      <c r="M358" s="389"/>
      <c r="N358" s="389"/>
      <c r="O358" s="389"/>
      <c r="P358" s="389"/>
      <c r="Q358" s="389"/>
      <c r="R358" s="389"/>
      <c r="S358" s="389"/>
      <c r="T358" s="389"/>
      <c r="U358" s="389"/>
      <c r="V358" s="389"/>
      <c r="W358" s="389"/>
      <c r="X358" s="389"/>
      <c r="Y358" s="389"/>
      <c r="Z358" s="389"/>
    </row>
    <row r="359" ht="14.25" customHeight="1">
      <c r="A359" s="389"/>
      <c r="B359" s="389"/>
      <c r="C359" s="389"/>
      <c r="D359" s="389"/>
      <c r="E359" s="389"/>
      <c r="F359" s="389"/>
      <c r="G359" s="389"/>
      <c r="H359" s="389"/>
      <c r="I359" s="389"/>
      <c r="J359" s="389"/>
      <c r="K359" s="389"/>
      <c r="L359" s="389"/>
      <c r="M359" s="389"/>
      <c r="N359" s="389"/>
      <c r="O359" s="389"/>
      <c r="P359" s="389"/>
      <c r="Q359" s="389"/>
      <c r="R359" s="389"/>
      <c r="S359" s="389"/>
      <c r="T359" s="389"/>
      <c r="U359" s="389"/>
      <c r="V359" s="389"/>
      <c r="W359" s="389"/>
      <c r="X359" s="389"/>
      <c r="Y359" s="389"/>
      <c r="Z359" s="389"/>
    </row>
    <row r="360" ht="14.25" customHeight="1">
      <c r="A360" s="389"/>
      <c r="B360" s="389"/>
      <c r="C360" s="389"/>
      <c r="D360" s="389"/>
      <c r="E360" s="389"/>
      <c r="F360" s="389"/>
      <c r="G360" s="389"/>
      <c r="H360" s="389"/>
      <c r="I360" s="389"/>
      <c r="J360" s="389"/>
      <c r="K360" s="389"/>
      <c r="L360" s="389"/>
      <c r="M360" s="389"/>
      <c r="N360" s="389"/>
      <c r="O360" s="389"/>
      <c r="P360" s="389"/>
      <c r="Q360" s="389"/>
      <c r="R360" s="389"/>
      <c r="S360" s="389"/>
      <c r="T360" s="389"/>
      <c r="U360" s="389"/>
      <c r="V360" s="389"/>
      <c r="W360" s="389"/>
      <c r="X360" s="389"/>
      <c r="Y360" s="389"/>
      <c r="Z360" s="389"/>
    </row>
    <row r="361" ht="14.25" customHeight="1">
      <c r="A361" s="389"/>
      <c r="B361" s="389"/>
      <c r="C361" s="389"/>
      <c r="D361" s="389"/>
      <c r="E361" s="389"/>
      <c r="F361" s="389"/>
      <c r="G361" s="389"/>
      <c r="H361" s="389"/>
      <c r="I361" s="389"/>
      <c r="J361" s="389"/>
      <c r="K361" s="389"/>
      <c r="L361" s="389"/>
      <c r="M361" s="389"/>
      <c r="N361" s="389"/>
      <c r="O361" s="389"/>
      <c r="P361" s="389"/>
      <c r="Q361" s="389"/>
      <c r="R361" s="389"/>
      <c r="S361" s="389"/>
      <c r="T361" s="389"/>
      <c r="U361" s="389"/>
      <c r="V361" s="389"/>
      <c r="W361" s="389"/>
      <c r="X361" s="389"/>
      <c r="Y361" s="389"/>
      <c r="Z361" s="389"/>
    </row>
    <row r="362" ht="14.25" customHeight="1">
      <c r="A362" s="389"/>
      <c r="B362" s="389"/>
      <c r="C362" s="389"/>
      <c r="D362" s="389"/>
      <c r="E362" s="389"/>
      <c r="F362" s="389"/>
      <c r="G362" s="389"/>
      <c r="H362" s="389"/>
      <c r="I362" s="389"/>
      <c r="J362" s="389"/>
      <c r="K362" s="389"/>
      <c r="L362" s="389"/>
      <c r="M362" s="389"/>
      <c r="N362" s="389"/>
      <c r="O362" s="389"/>
      <c r="P362" s="389"/>
      <c r="Q362" s="389"/>
      <c r="R362" s="389"/>
      <c r="S362" s="389"/>
      <c r="T362" s="389"/>
      <c r="U362" s="389"/>
      <c r="V362" s="389"/>
      <c r="W362" s="389"/>
      <c r="X362" s="389"/>
      <c r="Y362" s="389"/>
      <c r="Z362" s="389"/>
    </row>
    <row r="363" ht="14.25" customHeight="1">
      <c r="A363" s="389"/>
      <c r="B363" s="389"/>
      <c r="C363" s="389"/>
      <c r="D363" s="389"/>
      <c r="E363" s="389"/>
      <c r="F363" s="389"/>
      <c r="G363" s="389"/>
      <c r="H363" s="389"/>
      <c r="I363" s="389"/>
      <c r="J363" s="389"/>
      <c r="K363" s="389"/>
      <c r="L363" s="389"/>
      <c r="M363" s="389"/>
      <c r="N363" s="389"/>
      <c r="O363" s="389"/>
      <c r="P363" s="389"/>
      <c r="Q363" s="389"/>
      <c r="R363" s="389"/>
      <c r="S363" s="389"/>
      <c r="T363" s="389"/>
      <c r="U363" s="389"/>
      <c r="V363" s="389"/>
      <c r="W363" s="389"/>
      <c r="X363" s="389"/>
      <c r="Y363" s="389"/>
      <c r="Z363" s="389"/>
    </row>
    <row r="364" ht="14.25" customHeight="1">
      <c r="A364" s="389"/>
      <c r="B364" s="389"/>
      <c r="C364" s="389"/>
      <c r="D364" s="389"/>
      <c r="E364" s="389"/>
      <c r="F364" s="389"/>
      <c r="G364" s="389"/>
      <c r="H364" s="389"/>
      <c r="I364" s="389"/>
      <c r="J364" s="389"/>
      <c r="K364" s="389"/>
      <c r="L364" s="389"/>
      <c r="M364" s="389"/>
      <c r="N364" s="389"/>
      <c r="O364" s="389"/>
      <c r="P364" s="389"/>
      <c r="Q364" s="389"/>
      <c r="R364" s="389"/>
      <c r="S364" s="389"/>
      <c r="T364" s="389"/>
      <c r="U364" s="389"/>
      <c r="V364" s="389"/>
      <c r="W364" s="389"/>
      <c r="X364" s="389"/>
      <c r="Y364" s="389"/>
      <c r="Z364" s="389"/>
    </row>
    <row r="365" ht="14.25" customHeight="1">
      <c r="A365" s="389"/>
      <c r="B365" s="389"/>
      <c r="C365" s="389"/>
      <c r="D365" s="389"/>
      <c r="E365" s="389"/>
      <c r="F365" s="389"/>
      <c r="G365" s="389"/>
      <c r="H365" s="389"/>
      <c r="I365" s="389"/>
      <c r="J365" s="389"/>
      <c r="K365" s="389"/>
      <c r="L365" s="389"/>
      <c r="M365" s="389"/>
      <c r="N365" s="389"/>
      <c r="O365" s="389"/>
      <c r="P365" s="389"/>
      <c r="Q365" s="389"/>
      <c r="R365" s="389"/>
      <c r="S365" s="389"/>
      <c r="T365" s="389"/>
      <c r="U365" s="389"/>
      <c r="V365" s="389"/>
      <c r="W365" s="389"/>
      <c r="X365" s="389"/>
      <c r="Y365" s="389"/>
      <c r="Z365" s="389"/>
    </row>
    <row r="366" ht="14.25" customHeight="1">
      <c r="A366" s="389"/>
      <c r="B366" s="389"/>
      <c r="C366" s="389"/>
      <c r="D366" s="389"/>
      <c r="E366" s="389"/>
      <c r="F366" s="389"/>
      <c r="G366" s="389"/>
      <c r="H366" s="389"/>
      <c r="I366" s="389"/>
      <c r="J366" s="389"/>
      <c r="K366" s="389"/>
      <c r="L366" s="389"/>
      <c r="M366" s="389"/>
      <c r="N366" s="389"/>
      <c r="O366" s="389"/>
      <c r="P366" s="389"/>
      <c r="Q366" s="389"/>
      <c r="R366" s="389"/>
      <c r="S366" s="389"/>
      <c r="T366" s="389"/>
      <c r="U366" s="389"/>
      <c r="V366" s="389"/>
      <c r="W366" s="389"/>
      <c r="X366" s="389"/>
      <c r="Y366" s="389"/>
      <c r="Z366" s="389"/>
    </row>
    <row r="367" ht="14.25" customHeight="1">
      <c r="A367" s="389"/>
      <c r="B367" s="389"/>
      <c r="C367" s="389"/>
      <c r="D367" s="389"/>
      <c r="E367" s="389"/>
      <c r="F367" s="389"/>
      <c r="G367" s="389"/>
      <c r="H367" s="389"/>
      <c r="I367" s="389"/>
      <c r="J367" s="389"/>
      <c r="K367" s="389"/>
      <c r="L367" s="389"/>
      <c r="M367" s="389"/>
      <c r="N367" s="389"/>
      <c r="O367" s="389"/>
      <c r="P367" s="389"/>
      <c r="Q367" s="389"/>
      <c r="R367" s="389"/>
      <c r="S367" s="389"/>
      <c r="T367" s="389"/>
      <c r="U367" s="389"/>
      <c r="V367" s="389"/>
      <c r="W367" s="389"/>
      <c r="X367" s="389"/>
      <c r="Y367" s="389"/>
      <c r="Z367" s="389"/>
    </row>
    <row r="368" ht="14.25" customHeight="1">
      <c r="A368" s="389"/>
      <c r="B368" s="389"/>
      <c r="C368" s="389"/>
      <c r="D368" s="389"/>
      <c r="E368" s="389"/>
      <c r="F368" s="389"/>
      <c r="G368" s="389"/>
      <c r="H368" s="389"/>
      <c r="I368" s="389"/>
      <c r="J368" s="389"/>
      <c r="K368" s="389"/>
      <c r="L368" s="389"/>
      <c r="M368" s="389"/>
      <c r="N368" s="389"/>
      <c r="O368" s="389"/>
      <c r="P368" s="389"/>
      <c r="Q368" s="389"/>
      <c r="R368" s="389"/>
      <c r="S368" s="389"/>
      <c r="T368" s="389"/>
      <c r="U368" s="389"/>
      <c r="V368" s="389"/>
      <c r="W368" s="389"/>
      <c r="X368" s="389"/>
      <c r="Y368" s="389"/>
      <c r="Z368" s="389"/>
    </row>
    <row r="369" ht="14.25" customHeight="1">
      <c r="A369" s="389"/>
      <c r="B369" s="389"/>
      <c r="C369" s="389"/>
      <c r="D369" s="389"/>
      <c r="E369" s="389"/>
      <c r="F369" s="389"/>
      <c r="G369" s="389"/>
      <c r="H369" s="389"/>
      <c r="I369" s="389"/>
      <c r="J369" s="389"/>
      <c r="K369" s="389"/>
      <c r="L369" s="389"/>
      <c r="M369" s="389"/>
      <c r="N369" s="389"/>
      <c r="O369" s="389"/>
      <c r="P369" s="389"/>
      <c r="Q369" s="389"/>
      <c r="R369" s="389"/>
      <c r="S369" s="389"/>
      <c r="T369" s="389"/>
      <c r="U369" s="389"/>
      <c r="V369" s="389"/>
      <c r="W369" s="389"/>
      <c r="X369" s="389"/>
      <c r="Y369" s="389"/>
      <c r="Z369" s="389"/>
    </row>
    <row r="370" ht="14.25" customHeight="1">
      <c r="A370" s="389"/>
      <c r="B370" s="389"/>
      <c r="C370" s="389"/>
      <c r="D370" s="389"/>
      <c r="E370" s="389"/>
      <c r="F370" s="389"/>
      <c r="G370" s="389"/>
      <c r="H370" s="389"/>
      <c r="I370" s="389"/>
      <c r="J370" s="389"/>
      <c r="K370" s="389"/>
      <c r="L370" s="389"/>
      <c r="M370" s="389"/>
      <c r="N370" s="389"/>
      <c r="O370" s="389"/>
      <c r="P370" s="389"/>
      <c r="Q370" s="389"/>
      <c r="R370" s="389"/>
      <c r="S370" s="389"/>
      <c r="T370" s="389"/>
      <c r="U370" s="389"/>
      <c r="V370" s="389"/>
      <c r="W370" s="389"/>
      <c r="X370" s="389"/>
      <c r="Y370" s="389"/>
      <c r="Z370" s="389"/>
    </row>
    <row r="371" ht="14.25" customHeight="1">
      <c r="A371" s="389"/>
      <c r="B371" s="389"/>
      <c r="C371" s="389"/>
      <c r="D371" s="389"/>
      <c r="E371" s="389"/>
      <c r="F371" s="389"/>
      <c r="G371" s="389"/>
      <c r="H371" s="389"/>
      <c r="I371" s="389"/>
      <c r="J371" s="389"/>
      <c r="K371" s="389"/>
      <c r="L371" s="389"/>
      <c r="M371" s="389"/>
      <c r="N371" s="389"/>
      <c r="O371" s="389"/>
      <c r="P371" s="389"/>
      <c r="Q371" s="389"/>
      <c r="R371" s="389"/>
      <c r="S371" s="389"/>
      <c r="T371" s="389"/>
      <c r="U371" s="389"/>
      <c r="V371" s="389"/>
      <c r="W371" s="389"/>
      <c r="X371" s="389"/>
      <c r="Y371" s="389"/>
      <c r="Z371" s="389"/>
    </row>
    <row r="372" ht="14.25" customHeight="1">
      <c r="A372" s="389"/>
      <c r="B372" s="389"/>
      <c r="C372" s="389"/>
      <c r="D372" s="389"/>
      <c r="E372" s="389"/>
      <c r="F372" s="389"/>
      <c r="G372" s="389"/>
      <c r="H372" s="389"/>
      <c r="I372" s="389"/>
      <c r="J372" s="389"/>
      <c r="K372" s="389"/>
      <c r="L372" s="389"/>
      <c r="M372" s="389"/>
      <c r="N372" s="389"/>
      <c r="O372" s="389"/>
      <c r="P372" s="389"/>
      <c r="Q372" s="389"/>
      <c r="R372" s="389"/>
      <c r="S372" s="389"/>
      <c r="T372" s="389"/>
      <c r="U372" s="389"/>
      <c r="V372" s="389"/>
      <c r="W372" s="389"/>
      <c r="X372" s="389"/>
      <c r="Y372" s="389"/>
      <c r="Z372" s="389"/>
    </row>
    <row r="373" ht="14.25" customHeight="1">
      <c r="A373" s="389"/>
      <c r="B373" s="389"/>
      <c r="C373" s="389"/>
      <c r="D373" s="389"/>
      <c r="E373" s="389"/>
      <c r="F373" s="389"/>
      <c r="G373" s="389"/>
      <c r="H373" s="389"/>
      <c r="I373" s="389"/>
      <c r="J373" s="389"/>
      <c r="K373" s="389"/>
      <c r="L373" s="389"/>
      <c r="M373" s="389"/>
      <c r="N373" s="389"/>
      <c r="O373" s="389"/>
      <c r="P373" s="389"/>
      <c r="Q373" s="389"/>
      <c r="R373" s="389"/>
      <c r="S373" s="389"/>
      <c r="T373" s="389"/>
      <c r="U373" s="389"/>
      <c r="V373" s="389"/>
      <c r="W373" s="389"/>
      <c r="X373" s="389"/>
      <c r="Y373" s="389"/>
      <c r="Z373" s="389"/>
    </row>
    <row r="374" ht="14.25" customHeight="1">
      <c r="A374" s="389"/>
      <c r="B374" s="389"/>
      <c r="C374" s="389"/>
      <c r="D374" s="389"/>
      <c r="E374" s="389"/>
      <c r="F374" s="389"/>
      <c r="G374" s="389"/>
      <c r="H374" s="389"/>
      <c r="I374" s="389"/>
      <c r="J374" s="389"/>
      <c r="K374" s="389"/>
      <c r="L374" s="389"/>
      <c r="M374" s="389"/>
      <c r="N374" s="389"/>
      <c r="O374" s="389"/>
      <c r="P374" s="389"/>
      <c r="Q374" s="389"/>
      <c r="R374" s="389"/>
      <c r="S374" s="389"/>
      <c r="T374" s="389"/>
      <c r="U374" s="389"/>
      <c r="V374" s="389"/>
      <c r="W374" s="389"/>
      <c r="X374" s="389"/>
      <c r="Y374" s="389"/>
      <c r="Z374" s="389"/>
    </row>
    <row r="375" ht="14.25" customHeight="1">
      <c r="A375" s="389"/>
      <c r="B375" s="389"/>
      <c r="C375" s="389"/>
      <c r="D375" s="389"/>
      <c r="E375" s="389"/>
      <c r="F375" s="389"/>
      <c r="G375" s="389"/>
      <c r="H375" s="389"/>
      <c r="I375" s="389"/>
      <c r="J375" s="389"/>
      <c r="K375" s="389"/>
      <c r="L375" s="389"/>
      <c r="M375" s="389"/>
      <c r="N375" s="389"/>
      <c r="O375" s="389"/>
      <c r="P375" s="389"/>
      <c r="Q375" s="389"/>
      <c r="R375" s="389"/>
      <c r="S375" s="389"/>
      <c r="T375" s="389"/>
      <c r="U375" s="389"/>
      <c r="V375" s="389"/>
      <c r="W375" s="389"/>
      <c r="X375" s="389"/>
      <c r="Y375" s="389"/>
      <c r="Z375" s="389"/>
    </row>
    <row r="376" ht="14.25" customHeight="1">
      <c r="A376" s="389"/>
      <c r="B376" s="389"/>
      <c r="C376" s="389"/>
      <c r="D376" s="389"/>
      <c r="E376" s="389"/>
      <c r="F376" s="389"/>
      <c r="G376" s="389"/>
      <c r="H376" s="389"/>
      <c r="I376" s="389"/>
      <c r="J376" s="389"/>
      <c r="K376" s="389"/>
      <c r="L376" s="389"/>
      <c r="M376" s="389"/>
      <c r="N376" s="389"/>
      <c r="O376" s="389"/>
      <c r="P376" s="389"/>
      <c r="Q376" s="389"/>
      <c r="R376" s="389"/>
      <c r="S376" s="389"/>
      <c r="T376" s="389"/>
      <c r="U376" s="389"/>
      <c r="V376" s="389"/>
      <c r="W376" s="389"/>
      <c r="X376" s="389"/>
      <c r="Y376" s="389"/>
      <c r="Z376" s="389"/>
    </row>
    <row r="377" ht="14.25" customHeight="1">
      <c r="A377" s="389"/>
      <c r="B377" s="389"/>
      <c r="C377" s="389"/>
      <c r="D377" s="389"/>
      <c r="E377" s="389"/>
      <c r="F377" s="389"/>
      <c r="G377" s="389"/>
      <c r="H377" s="389"/>
      <c r="I377" s="389"/>
      <c r="J377" s="389"/>
      <c r="K377" s="389"/>
      <c r="L377" s="389"/>
      <c r="M377" s="389"/>
      <c r="N377" s="389"/>
      <c r="O377" s="389"/>
      <c r="P377" s="389"/>
      <c r="Q377" s="389"/>
      <c r="R377" s="389"/>
      <c r="S377" s="389"/>
      <c r="T377" s="389"/>
      <c r="U377" s="389"/>
      <c r="V377" s="389"/>
      <c r="W377" s="389"/>
      <c r="X377" s="389"/>
      <c r="Y377" s="389"/>
      <c r="Z377" s="389"/>
    </row>
    <row r="378" ht="14.25" customHeight="1">
      <c r="A378" s="389"/>
      <c r="B378" s="389"/>
      <c r="C378" s="389"/>
      <c r="D378" s="389"/>
      <c r="E378" s="389"/>
      <c r="F378" s="389"/>
      <c r="G378" s="389"/>
      <c r="H378" s="389"/>
      <c r="I378" s="389"/>
      <c r="J378" s="389"/>
      <c r="K378" s="389"/>
      <c r="L378" s="389"/>
      <c r="M378" s="389"/>
      <c r="N378" s="389"/>
      <c r="O378" s="389"/>
      <c r="P378" s="389"/>
      <c r="Q378" s="389"/>
      <c r="R378" s="389"/>
      <c r="S378" s="389"/>
      <c r="T378" s="389"/>
      <c r="U378" s="389"/>
      <c r="V378" s="389"/>
      <c r="W378" s="389"/>
      <c r="X378" s="389"/>
      <c r="Y378" s="389"/>
      <c r="Z378" s="389"/>
    </row>
    <row r="379" ht="14.25" customHeight="1">
      <c r="A379" s="389"/>
      <c r="B379" s="389"/>
      <c r="C379" s="389"/>
      <c r="D379" s="389"/>
      <c r="E379" s="389"/>
      <c r="F379" s="389"/>
      <c r="G379" s="389"/>
      <c r="H379" s="389"/>
      <c r="I379" s="389"/>
      <c r="J379" s="389"/>
      <c r="K379" s="389"/>
      <c r="L379" s="389"/>
      <c r="M379" s="389"/>
      <c r="N379" s="389"/>
      <c r="O379" s="389"/>
      <c r="P379" s="389"/>
      <c r="Q379" s="389"/>
      <c r="R379" s="389"/>
      <c r="S379" s="389"/>
      <c r="T379" s="389"/>
      <c r="U379" s="389"/>
      <c r="V379" s="389"/>
      <c r="W379" s="389"/>
      <c r="X379" s="389"/>
      <c r="Y379" s="389"/>
      <c r="Z379" s="389"/>
    </row>
    <row r="380" ht="14.25" customHeight="1">
      <c r="A380" s="389"/>
      <c r="B380" s="389"/>
      <c r="C380" s="389"/>
      <c r="D380" s="389"/>
      <c r="E380" s="389"/>
      <c r="F380" s="389"/>
      <c r="G380" s="389"/>
      <c r="H380" s="389"/>
      <c r="I380" s="389"/>
      <c r="J380" s="389"/>
      <c r="K380" s="389"/>
      <c r="L380" s="389"/>
      <c r="M380" s="389"/>
      <c r="N380" s="389"/>
      <c r="O380" s="389"/>
      <c r="P380" s="389"/>
      <c r="Q380" s="389"/>
      <c r="R380" s="389"/>
      <c r="S380" s="389"/>
      <c r="T380" s="389"/>
      <c r="U380" s="389"/>
      <c r="V380" s="389"/>
      <c r="W380" s="389"/>
      <c r="X380" s="389"/>
      <c r="Y380" s="389"/>
      <c r="Z380" s="389"/>
    </row>
    <row r="381" ht="14.25" customHeight="1">
      <c r="A381" s="389"/>
      <c r="B381" s="389"/>
      <c r="C381" s="389"/>
      <c r="D381" s="389"/>
      <c r="E381" s="389"/>
      <c r="F381" s="389"/>
      <c r="G381" s="389"/>
      <c r="H381" s="389"/>
      <c r="I381" s="389"/>
      <c r="J381" s="389"/>
      <c r="K381" s="389"/>
      <c r="L381" s="389"/>
      <c r="M381" s="389"/>
      <c r="N381" s="389"/>
      <c r="O381" s="389"/>
      <c r="P381" s="389"/>
      <c r="Q381" s="389"/>
      <c r="R381" s="389"/>
      <c r="S381" s="389"/>
      <c r="T381" s="389"/>
      <c r="U381" s="389"/>
      <c r="V381" s="389"/>
      <c r="W381" s="389"/>
      <c r="X381" s="389"/>
      <c r="Y381" s="389"/>
      <c r="Z381" s="389"/>
    </row>
    <row r="382" ht="14.25" customHeight="1">
      <c r="A382" s="389"/>
      <c r="B382" s="389"/>
      <c r="C382" s="389"/>
      <c r="D382" s="389"/>
      <c r="E382" s="389"/>
      <c r="F382" s="389"/>
      <c r="G382" s="389"/>
      <c r="H382" s="389"/>
      <c r="I382" s="389"/>
      <c r="J382" s="389"/>
      <c r="K382" s="389"/>
      <c r="L382" s="389"/>
      <c r="M382" s="389"/>
      <c r="N382" s="389"/>
      <c r="O382" s="389"/>
      <c r="P382" s="389"/>
      <c r="Q382" s="389"/>
      <c r="R382" s="389"/>
      <c r="S382" s="389"/>
      <c r="T382" s="389"/>
      <c r="U382" s="389"/>
      <c r="V382" s="389"/>
      <c r="W382" s="389"/>
      <c r="X382" s="389"/>
      <c r="Y382" s="389"/>
      <c r="Z382" s="389"/>
    </row>
    <row r="383" ht="14.25" customHeight="1">
      <c r="A383" s="389"/>
      <c r="B383" s="389"/>
      <c r="C383" s="389"/>
      <c r="D383" s="389"/>
      <c r="E383" s="389"/>
      <c r="F383" s="389"/>
      <c r="G383" s="389"/>
      <c r="H383" s="389"/>
      <c r="I383" s="389"/>
      <c r="J383" s="389"/>
      <c r="K383" s="389"/>
      <c r="L383" s="389"/>
      <c r="M383" s="389"/>
      <c r="N383" s="389"/>
      <c r="O383" s="389"/>
      <c r="P383" s="389"/>
      <c r="Q383" s="389"/>
      <c r="R383" s="389"/>
      <c r="S383" s="389"/>
      <c r="T383" s="389"/>
      <c r="U383" s="389"/>
      <c r="V383" s="389"/>
      <c r="W383" s="389"/>
      <c r="X383" s="389"/>
      <c r="Y383" s="389"/>
      <c r="Z383" s="389"/>
    </row>
    <row r="384" ht="14.25" customHeight="1">
      <c r="A384" s="389"/>
      <c r="B384" s="389"/>
      <c r="C384" s="389"/>
      <c r="D384" s="389"/>
      <c r="E384" s="389"/>
      <c r="F384" s="389"/>
      <c r="G384" s="389"/>
      <c r="H384" s="389"/>
      <c r="I384" s="389"/>
      <c r="J384" s="389"/>
      <c r="K384" s="389"/>
      <c r="L384" s="389"/>
      <c r="M384" s="389"/>
      <c r="N384" s="389"/>
      <c r="O384" s="389"/>
      <c r="P384" s="389"/>
      <c r="Q384" s="389"/>
      <c r="R384" s="389"/>
      <c r="S384" s="389"/>
      <c r="T384" s="389"/>
      <c r="U384" s="389"/>
      <c r="V384" s="389"/>
      <c r="W384" s="389"/>
      <c r="X384" s="389"/>
      <c r="Y384" s="389"/>
      <c r="Z384" s="389"/>
    </row>
    <row r="385" ht="14.25" customHeight="1">
      <c r="A385" s="389"/>
      <c r="B385" s="389"/>
      <c r="C385" s="389"/>
      <c r="D385" s="389"/>
      <c r="E385" s="389"/>
      <c r="F385" s="389"/>
      <c r="G385" s="389"/>
      <c r="H385" s="389"/>
      <c r="I385" s="389"/>
      <c r="J385" s="389"/>
      <c r="K385" s="389"/>
      <c r="L385" s="389"/>
      <c r="M385" s="389"/>
      <c r="N385" s="389"/>
      <c r="O385" s="389"/>
      <c r="P385" s="389"/>
      <c r="Q385" s="389"/>
      <c r="R385" s="389"/>
      <c r="S385" s="389"/>
      <c r="T385" s="389"/>
      <c r="U385" s="389"/>
      <c r="V385" s="389"/>
      <c r="W385" s="389"/>
      <c r="X385" s="389"/>
      <c r="Y385" s="389"/>
      <c r="Z385" s="389"/>
    </row>
    <row r="386" ht="14.25" customHeight="1">
      <c r="A386" s="389"/>
      <c r="B386" s="389"/>
      <c r="C386" s="389"/>
      <c r="D386" s="389"/>
      <c r="E386" s="389"/>
      <c r="F386" s="389"/>
      <c r="G386" s="389"/>
      <c r="H386" s="389"/>
      <c r="I386" s="389"/>
      <c r="J386" s="389"/>
      <c r="K386" s="389"/>
      <c r="L386" s="389"/>
      <c r="M386" s="389"/>
      <c r="N386" s="389"/>
      <c r="O386" s="389"/>
      <c r="P386" s="389"/>
      <c r="Q386" s="389"/>
      <c r="R386" s="389"/>
      <c r="S386" s="389"/>
      <c r="T386" s="389"/>
      <c r="U386" s="389"/>
      <c r="V386" s="389"/>
      <c r="W386" s="389"/>
      <c r="X386" s="389"/>
      <c r="Y386" s="389"/>
      <c r="Z386" s="389"/>
    </row>
    <row r="387" ht="14.25" customHeight="1">
      <c r="A387" s="389"/>
      <c r="B387" s="389"/>
      <c r="C387" s="389"/>
      <c r="D387" s="389"/>
      <c r="E387" s="389"/>
      <c r="F387" s="389"/>
      <c r="G387" s="389"/>
      <c r="H387" s="389"/>
      <c r="I387" s="389"/>
      <c r="J387" s="389"/>
      <c r="K387" s="389"/>
      <c r="L387" s="389"/>
      <c r="M387" s="389"/>
      <c r="N387" s="389"/>
      <c r="O387" s="389"/>
      <c r="P387" s="389"/>
      <c r="Q387" s="389"/>
      <c r="R387" s="389"/>
      <c r="S387" s="389"/>
      <c r="T387" s="389"/>
      <c r="U387" s="389"/>
      <c r="V387" s="389"/>
      <c r="W387" s="389"/>
      <c r="X387" s="389"/>
      <c r="Y387" s="389"/>
      <c r="Z387" s="389"/>
    </row>
    <row r="388" ht="14.25" customHeight="1">
      <c r="A388" s="389"/>
      <c r="B388" s="389"/>
      <c r="C388" s="389"/>
      <c r="D388" s="389"/>
      <c r="E388" s="389"/>
      <c r="F388" s="389"/>
      <c r="G388" s="389"/>
      <c r="H388" s="389"/>
      <c r="I388" s="389"/>
      <c r="J388" s="389"/>
      <c r="K388" s="389"/>
      <c r="L388" s="389"/>
      <c r="M388" s="389"/>
      <c r="N388" s="389"/>
      <c r="O388" s="389"/>
      <c r="P388" s="389"/>
      <c r="Q388" s="389"/>
      <c r="R388" s="389"/>
      <c r="S388" s="389"/>
      <c r="T388" s="389"/>
      <c r="U388" s="389"/>
      <c r="V388" s="389"/>
      <c r="W388" s="389"/>
      <c r="X388" s="389"/>
      <c r="Y388" s="389"/>
      <c r="Z388" s="389"/>
    </row>
    <row r="389" ht="14.25" customHeight="1">
      <c r="A389" s="389"/>
      <c r="B389" s="389"/>
      <c r="C389" s="389"/>
      <c r="D389" s="389"/>
      <c r="E389" s="389"/>
      <c r="F389" s="389"/>
      <c r="G389" s="389"/>
      <c r="H389" s="389"/>
      <c r="I389" s="389"/>
      <c r="J389" s="389"/>
      <c r="K389" s="389"/>
      <c r="L389" s="389"/>
      <c r="M389" s="389"/>
      <c r="N389" s="389"/>
      <c r="O389" s="389"/>
      <c r="P389" s="389"/>
      <c r="Q389" s="389"/>
      <c r="R389" s="389"/>
      <c r="S389" s="389"/>
      <c r="T389" s="389"/>
      <c r="U389" s="389"/>
      <c r="V389" s="389"/>
      <c r="W389" s="389"/>
      <c r="X389" s="389"/>
      <c r="Y389" s="389"/>
      <c r="Z389" s="389"/>
    </row>
    <row r="390" ht="14.25" customHeight="1">
      <c r="A390" s="389"/>
      <c r="B390" s="389"/>
      <c r="C390" s="389"/>
      <c r="D390" s="389"/>
      <c r="E390" s="389"/>
      <c r="F390" s="389"/>
      <c r="G390" s="389"/>
      <c r="H390" s="389"/>
      <c r="I390" s="389"/>
      <c r="J390" s="389"/>
      <c r="K390" s="389"/>
      <c r="L390" s="389"/>
      <c r="M390" s="389"/>
      <c r="N390" s="389"/>
      <c r="O390" s="389"/>
      <c r="P390" s="389"/>
      <c r="Q390" s="389"/>
      <c r="R390" s="389"/>
      <c r="S390" s="389"/>
      <c r="T390" s="389"/>
      <c r="U390" s="389"/>
      <c r="V390" s="389"/>
      <c r="W390" s="389"/>
      <c r="X390" s="389"/>
      <c r="Y390" s="389"/>
      <c r="Z390" s="389"/>
    </row>
    <row r="391" ht="14.25" customHeight="1">
      <c r="A391" s="389"/>
      <c r="B391" s="389"/>
      <c r="C391" s="389"/>
      <c r="D391" s="389"/>
      <c r="E391" s="389"/>
      <c r="F391" s="389"/>
      <c r="G391" s="389"/>
      <c r="H391" s="389"/>
      <c r="I391" s="389"/>
      <c r="J391" s="389"/>
      <c r="K391" s="389"/>
      <c r="L391" s="389"/>
      <c r="M391" s="389"/>
      <c r="N391" s="389"/>
      <c r="O391" s="389"/>
      <c r="P391" s="389"/>
      <c r="Q391" s="389"/>
      <c r="R391" s="389"/>
      <c r="S391" s="389"/>
      <c r="T391" s="389"/>
      <c r="U391" s="389"/>
      <c r="V391" s="389"/>
      <c r="W391" s="389"/>
      <c r="X391" s="389"/>
      <c r="Y391" s="389"/>
      <c r="Z391" s="389"/>
    </row>
    <row r="392" ht="14.25" customHeight="1">
      <c r="A392" s="389"/>
      <c r="B392" s="389"/>
      <c r="C392" s="389"/>
      <c r="D392" s="389"/>
      <c r="E392" s="389"/>
      <c r="F392" s="389"/>
      <c r="G392" s="389"/>
      <c r="H392" s="389"/>
      <c r="I392" s="389"/>
      <c r="J392" s="389"/>
      <c r="K392" s="389"/>
      <c r="L392" s="389"/>
      <c r="M392" s="389"/>
      <c r="N392" s="389"/>
      <c r="O392" s="389"/>
      <c r="P392" s="389"/>
      <c r="Q392" s="389"/>
      <c r="R392" s="389"/>
      <c r="S392" s="389"/>
      <c r="T392" s="389"/>
      <c r="U392" s="389"/>
      <c r="V392" s="389"/>
      <c r="W392" s="389"/>
      <c r="X392" s="389"/>
      <c r="Y392" s="389"/>
      <c r="Z392" s="389"/>
    </row>
    <row r="393" ht="14.25" customHeight="1">
      <c r="A393" s="389"/>
      <c r="B393" s="389"/>
      <c r="C393" s="389"/>
      <c r="D393" s="389"/>
      <c r="E393" s="389"/>
      <c r="F393" s="389"/>
      <c r="G393" s="389"/>
      <c r="H393" s="389"/>
      <c r="I393" s="389"/>
      <c r="J393" s="389"/>
      <c r="K393" s="389"/>
      <c r="L393" s="389"/>
      <c r="M393" s="389"/>
      <c r="N393" s="389"/>
      <c r="O393" s="389"/>
      <c r="P393" s="389"/>
      <c r="Q393" s="389"/>
      <c r="R393" s="389"/>
      <c r="S393" s="389"/>
      <c r="T393" s="389"/>
      <c r="U393" s="389"/>
      <c r="V393" s="389"/>
      <c r="W393" s="389"/>
      <c r="X393" s="389"/>
      <c r="Y393" s="389"/>
      <c r="Z393" s="389"/>
    </row>
    <row r="394" ht="14.25" customHeight="1">
      <c r="A394" s="389"/>
      <c r="B394" s="389"/>
      <c r="C394" s="389"/>
      <c r="D394" s="389"/>
      <c r="E394" s="389"/>
      <c r="F394" s="389"/>
      <c r="G394" s="389"/>
      <c r="H394" s="389"/>
      <c r="I394" s="389"/>
      <c r="J394" s="389"/>
      <c r="K394" s="389"/>
      <c r="L394" s="389"/>
      <c r="M394" s="389"/>
      <c r="N394" s="389"/>
      <c r="O394" s="389"/>
      <c r="P394" s="389"/>
      <c r="Q394" s="389"/>
      <c r="R394" s="389"/>
      <c r="S394" s="389"/>
      <c r="T394" s="389"/>
      <c r="U394" s="389"/>
      <c r="V394" s="389"/>
      <c r="W394" s="389"/>
      <c r="X394" s="389"/>
      <c r="Y394" s="389"/>
      <c r="Z394" s="389"/>
    </row>
    <row r="395" ht="14.25" customHeight="1">
      <c r="A395" s="389"/>
      <c r="B395" s="389"/>
      <c r="C395" s="389"/>
      <c r="D395" s="389"/>
      <c r="E395" s="389"/>
      <c r="F395" s="389"/>
      <c r="G395" s="389"/>
      <c r="H395" s="389"/>
      <c r="I395" s="389"/>
      <c r="J395" s="389"/>
      <c r="K395" s="389"/>
      <c r="L395" s="389"/>
      <c r="M395" s="389"/>
      <c r="N395" s="389"/>
      <c r="O395" s="389"/>
      <c r="P395" s="389"/>
      <c r="Q395" s="389"/>
      <c r="R395" s="389"/>
      <c r="S395" s="389"/>
      <c r="T395" s="389"/>
      <c r="U395" s="389"/>
      <c r="V395" s="389"/>
      <c r="W395" s="389"/>
      <c r="X395" s="389"/>
      <c r="Y395" s="389"/>
      <c r="Z395" s="389"/>
    </row>
    <row r="396" ht="14.25" customHeight="1">
      <c r="A396" s="389"/>
      <c r="B396" s="389"/>
      <c r="C396" s="389"/>
      <c r="D396" s="389"/>
      <c r="E396" s="389"/>
      <c r="F396" s="389"/>
      <c r="G396" s="389"/>
      <c r="H396" s="389"/>
      <c r="I396" s="389"/>
      <c r="J396" s="389"/>
      <c r="K396" s="389"/>
      <c r="L396" s="389"/>
      <c r="M396" s="389"/>
      <c r="N396" s="389"/>
      <c r="O396" s="389"/>
      <c r="P396" s="389"/>
      <c r="Q396" s="389"/>
      <c r="R396" s="389"/>
      <c r="S396" s="389"/>
      <c r="T396" s="389"/>
      <c r="U396" s="389"/>
      <c r="V396" s="389"/>
      <c r="W396" s="389"/>
      <c r="X396" s="389"/>
      <c r="Y396" s="389"/>
      <c r="Z396" s="389"/>
    </row>
    <row r="397" ht="14.25" customHeight="1">
      <c r="A397" s="389"/>
      <c r="B397" s="389"/>
      <c r="C397" s="389"/>
      <c r="D397" s="389"/>
      <c r="E397" s="389"/>
      <c r="F397" s="389"/>
      <c r="G397" s="389"/>
      <c r="H397" s="389"/>
      <c r="I397" s="389"/>
      <c r="J397" s="389"/>
      <c r="K397" s="389"/>
      <c r="L397" s="389"/>
      <c r="M397" s="389"/>
      <c r="N397" s="389"/>
      <c r="O397" s="389"/>
      <c r="P397" s="389"/>
      <c r="Q397" s="389"/>
      <c r="R397" s="389"/>
      <c r="S397" s="389"/>
      <c r="T397" s="389"/>
      <c r="U397" s="389"/>
      <c r="V397" s="389"/>
      <c r="W397" s="389"/>
      <c r="X397" s="389"/>
      <c r="Y397" s="389"/>
      <c r="Z397" s="389"/>
    </row>
    <row r="398" ht="14.25" customHeight="1">
      <c r="A398" s="389"/>
      <c r="B398" s="389"/>
      <c r="C398" s="389"/>
      <c r="D398" s="389"/>
      <c r="E398" s="389"/>
      <c r="F398" s="389"/>
      <c r="G398" s="389"/>
      <c r="H398" s="389"/>
      <c r="I398" s="389"/>
      <c r="J398" s="389"/>
      <c r="K398" s="389"/>
      <c r="L398" s="389"/>
      <c r="M398" s="389"/>
      <c r="N398" s="389"/>
      <c r="O398" s="389"/>
      <c r="P398" s="389"/>
      <c r="Q398" s="389"/>
      <c r="R398" s="389"/>
      <c r="S398" s="389"/>
      <c r="T398" s="389"/>
      <c r="U398" s="389"/>
      <c r="V398" s="389"/>
      <c r="W398" s="389"/>
      <c r="X398" s="389"/>
      <c r="Y398" s="389"/>
      <c r="Z398" s="389"/>
    </row>
    <row r="399" ht="14.25" customHeight="1">
      <c r="A399" s="389"/>
      <c r="B399" s="389"/>
      <c r="C399" s="389"/>
      <c r="D399" s="389"/>
      <c r="E399" s="389"/>
      <c r="F399" s="389"/>
      <c r="G399" s="389"/>
      <c r="H399" s="389"/>
      <c r="I399" s="389"/>
      <c r="J399" s="389"/>
      <c r="K399" s="389"/>
      <c r="L399" s="389"/>
      <c r="M399" s="389"/>
      <c r="N399" s="389"/>
      <c r="O399" s="389"/>
      <c r="P399" s="389"/>
      <c r="Q399" s="389"/>
      <c r="R399" s="389"/>
      <c r="S399" s="389"/>
      <c r="T399" s="389"/>
      <c r="U399" s="389"/>
      <c r="V399" s="389"/>
      <c r="W399" s="389"/>
      <c r="X399" s="389"/>
      <c r="Y399" s="389"/>
      <c r="Z399" s="389"/>
    </row>
    <row r="400" ht="14.25" customHeight="1">
      <c r="A400" s="389"/>
      <c r="B400" s="389"/>
      <c r="C400" s="389"/>
      <c r="D400" s="389"/>
      <c r="E400" s="389"/>
      <c r="F400" s="389"/>
      <c r="G400" s="389"/>
      <c r="H400" s="389"/>
      <c r="I400" s="389"/>
      <c r="J400" s="389"/>
      <c r="K400" s="389"/>
      <c r="L400" s="389"/>
      <c r="M400" s="389"/>
      <c r="N400" s="389"/>
      <c r="O400" s="389"/>
      <c r="P400" s="389"/>
      <c r="Q400" s="389"/>
      <c r="R400" s="389"/>
      <c r="S400" s="389"/>
      <c r="T400" s="389"/>
      <c r="U400" s="389"/>
      <c r="V400" s="389"/>
      <c r="W400" s="389"/>
      <c r="X400" s="389"/>
      <c r="Y400" s="389"/>
      <c r="Z400" s="389"/>
    </row>
    <row r="401" ht="14.25" customHeight="1">
      <c r="A401" s="389"/>
      <c r="B401" s="389"/>
      <c r="C401" s="389"/>
      <c r="D401" s="389"/>
      <c r="E401" s="389"/>
      <c r="F401" s="389"/>
      <c r="G401" s="389"/>
      <c r="H401" s="389"/>
      <c r="I401" s="389"/>
      <c r="J401" s="389"/>
      <c r="K401" s="389"/>
      <c r="L401" s="389"/>
      <c r="M401" s="389"/>
      <c r="N401" s="389"/>
      <c r="O401" s="389"/>
      <c r="P401" s="389"/>
      <c r="Q401" s="389"/>
      <c r="R401" s="389"/>
      <c r="S401" s="389"/>
      <c r="T401" s="389"/>
      <c r="U401" s="389"/>
      <c r="V401" s="389"/>
      <c r="W401" s="389"/>
      <c r="X401" s="389"/>
      <c r="Y401" s="389"/>
      <c r="Z401" s="389"/>
    </row>
    <row r="402" ht="14.25" customHeight="1">
      <c r="A402" s="389"/>
      <c r="B402" s="389"/>
      <c r="C402" s="389"/>
      <c r="D402" s="389"/>
      <c r="E402" s="389"/>
      <c r="F402" s="389"/>
      <c r="G402" s="389"/>
      <c r="H402" s="389"/>
      <c r="I402" s="389"/>
      <c r="J402" s="389"/>
      <c r="K402" s="389"/>
      <c r="L402" s="389"/>
      <c r="M402" s="389"/>
      <c r="N402" s="389"/>
      <c r="O402" s="389"/>
      <c r="P402" s="389"/>
      <c r="Q402" s="389"/>
      <c r="R402" s="389"/>
      <c r="S402" s="389"/>
      <c r="T402" s="389"/>
      <c r="U402" s="389"/>
      <c r="V402" s="389"/>
      <c r="W402" s="389"/>
      <c r="X402" s="389"/>
      <c r="Y402" s="389"/>
      <c r="Z402" s="389"/>
    </row>
    <row r="403" ht="14.25" customHeight="1">
      <c r="A403" s="389"/>
      <c r="B403" s="389"/>
      <c r="C403" s="389"/>
      <c r="D403" s="389"/>
      <c r="E403" s="389"/>
      <c r="F403" s="389"/>
      <c r="G403" s="389"/>
      <c r="H403" s="389"/>
      <c r="I403" s="389"/>
      <c r="J403" s="389"/>
      <c r="K403" s="389"/>
      <c r="L403" s="389"/>
      <c r="M403" s="389"/>
      <c r="N403" s="389"/>
      <c r="O403" s="389"/>
      <c r="P403" s="389"/>
      <c r="Q403" s="389"/>
      <c r="R403" s="389"/>
      <c r="S403" s="389"/>
      <c r="T403" s="389"/>
      <c r="U403" s="389"/>
      <c r="V403" s="389"/>
      <c r="W403" s="389"/>
      <c r="X403" s="389"/>
      <c r="Y403" s="389"/>
      <c r="Z403" s="389"/>
    </row>
    <row r="404" ht="14.25" customHeight="1">
      <c r="A404" s="389"/>
      <c r="B404" s="389"/>
      <c r="C404" s="389"/>
      <c r="D404" s="389"/>
      <c r="E404" s="389"/>
      <c r="F404" s="389"/>
      <c r="G404" s="389"/>
      <c r="H404" s="389"/>
      <c r="I404" s="389"/>
      <c r="J404" s="389"/>
      <c r="K404" s="389"/>
      <c r="L404" s="389"/>
      <c r="M404" s="389"/>
      <c r="N404" s="389"/>
      <c r="O404" s="389"/>
      <c r="P404" s="389"/>
      <c r="Q404" s="389"/>
      <c r="R404" s="389"/>
      <c r="S404" s="389"/>
      <c r="T404" s="389"/>
      <c r="U404" s="389"/>
      <c r="V404" s="389"/>
      <c r="W404" s="389"/>
      <c r="X404" s="389"/>
      <c r="Y404" s="389"/>
      <c r="Z404" s="389"/>
    </row>
    <row r="405" ht="14.25" customHeight="1">
      <c r="A405" s="389"/>
      <c r="B405" s="389"/>
      <c r="C405" s="389"/>
      <c r="D405" s="389"/>
      <c r="E405" s="389"/>
      <c r="F405" s="389"/>
      <c r="G405" s="389"/>
      <c r="H405" s="389"/>
      <c r="I405" s="389"/>
      <c r="J405" s="389"/>
      <c r="K405" s="389"/>
      <c r="L405" s="389"/>
      <c r="M405" s="389"/>
      <c r="N405" s="389"/>
      <c r="O405" s="389"/>
      <c r="P405" s="389"/>
      <c r="Q405" s="389"/>
      <c r="R405" s="389"/>
      <c r="S405" s="389"/>
      <c r="T405" s="389"/>
      <c r="U405" s="389"/>
      <c r="V405" s="389"/>
      <c r="W405" s="389"/>
      <c r="X405" s="389"/>
      <c r="Y405" s="389"/>
      <c r="Z405" s="389"/>
    </row>
    <row r="406" ht="14.25" customHeight="1">
      <c r="A406" s="389"/>
      <c r="B406" s="389"/>
      <c r="C406" s="389"/>
      <c r="D406" s="389"/>
      <c r="E406" s="389"/>
      <c r="F406" s="389"/>
      <c r="G406" s="389"/>
      <c r="H406" s="389"/>
      <c r="I406" s="389"/>
      <c r="J406" s="389"/>
      <c r="K406" s="389"/>
      <c r="L406" s="389"/>
      <c r="M406" s="389"/>
      <c r="N406" s="389"/>
      <c r="O406" s="389"/>
      <c r="P406" s="389"/>
      <c r="Q406" s="389"/>
      <c r="R406" s="389"/>
      <c r="S406" s="389"/>
      <c r="T406" s="389"/>
      <c r="U406" s="389"/>
      <c r="V406" s="389"/>
      <c r="W406" s="389"/>
      <c r="X406" s="389"/>
      <c r="Y406" s="389"/>
      <c r="Z406" s="389"/>
    </row>
    <row r="407" ht="14.25" customHeight="1">
      <c r="A407" s="389"/>
      <c r="B407" s="389"/>
      <c r="C407" s="389"/>
      <c r="D407" s="389"/>
      <c r="E407" s="389"/>
      <c r="F407" s="389"/>
      <c r="G407" s="389"/>
      <c r="H407" s="389"/>
      <c r="I407" s="389"/>
      <c r="J407" s="389"/>
      <c r="K407" s="389"/>
      <c r="L407" s="389"/>
      <c r="M407" s="389"/>
      <c r="N407" s="389"/>
      <c r="O407" s="389"/>
      <c r="P407" s="389"/>
      <c r="Q407" s="389"/>
      <c r="R407" s="389"/>
      <c r="S407" s="389"/>
      <c r="T407" s="389"/>
      <c r="U407" s="389"/>
      <c r="V407" s="389"/>
      <c r="W407" s="389"/>
      <c r="X407" s="389"/>
      <c r="Y407" s="389"/>
      <c r="Z407" s="389"/>
    </row>
    <row r="408" ht="14.25" customHeight="1">
      <c r="A408" s="389"/>
      <c r="B408" s="389"/>
      <c r="C408" s="389"/>
      <c r="D408" s="389"/>
      <c r="E408" s="389"/>
      <c r="F408" s="389"/>
      <c r="G408" s="389"/>
      <c r="H408" s="389"/>
      <c r="I408" s="389"/>
      <c r="J408" s="389"/>
      <c r="K408" s="389"/>
      <c r="L408" s="389"/>
      <c r="M408" s="389"/>
      <c r="N408" s="389"/>
      <c r="O408" s="389"/>
      <c r="P408" s="389"/>
      <c r="Q408" s="389"/>
      <c r="R408" s="389"/>
      <c r="S408" s="389"/>
      <c r="T408" s="389"/>
      <c r="U408" s="389"/>
      <c r="V408" s="389"/>
      <c r="W408" s="389"/>
      <c r="X408" s="389"/>
      <c r="Y408" s="389"/>
      <c r="Z408" s="389"/>
    </row>
    <row r="409" ht="14.25" customHeight="1">
      <c r="A409" s="389"/>
      <c r="B409" s="389"/>
      <c r="C409" s="389"/>
      <c r="D409" s="389"/>
      <c r="E409" s="389"/>
      <c r="F409" s="389"/>
      <c r="G409" s="389"/>
      <c r="H409" s="389"/>
      <c r="I409" s="389"/>
      <c r="J409" s="389"/>
      <c r="K409" s="389"/>
      <c r="L409" s="389"/>
      <c r="M409" s="389"/>
      <c r="N409" s="389"/>
      <c r="O409" s="389"/>
      <c r="P409" s="389"/>
      <c r="Q409" s="389"/>
      <c r="R409" s="389"/>
      <c r="S409" s="389"/>
      <c r="T409" s="389"/>
      <c r="U409" s="389"/>
      <c r="V409" s="389"/>
      <c r="W409" s="389"/>
      <c r="X409" s="389"/>
      <c r="Y409" s="389"/>
      <c r="Z409" s="389"/>
    </row>
    <row r="410" ht="14.25" customHeight="1">
      <c r="A410" s="389"/>
      <c r="B410" s="389"/>
      <c r="C410" s="389"/>
      <c r="D410" s="389"/>
      <c r="E410" s="389"/>
      <c r="F410" s="389"/>
      <c r="G410" s="389"/>
      <c r="H410" s="389"/>
      <c r="I410" s="389"/>
      <c r="J410" s="389"/>
      <c r="K410" s="389"/>
      <c r="L410" s="389"/>
      <c r="M410" s="389"/>
      <c r="N410" s="389"/>
      <c r="O410" s="389"/>
      <c r="P410" s="389"/>
      <c r="Q410" s="389"/>
      <c r="R410" s="389"/>
      <c r="S410" s="389"/>
      <c r="T410" s="389"/>
      <c r="U410" s="389"/>
      <c r="V410" s="389"/>
      <c r="W410" s="389"/>
      <c r="X410" s="389"/>
      <c r="Y410" s="389"/>
      <c r="Z410" s="389"/>
    </row>
    <row r="411" ht="14.25" customHeight="1">
      <c r="A411" s="389"/>
      <c r="B411" s="389"/>
      <c r="C411" s="389"/>
      <c r="D411" s="389"/>
      <c r="E411" s="389"/>
      <c r="F411" s="389"/>
      <c r="G411" s="389"/>
      <c r="H411" s="389"/>
      <c r="I411" s="389"/>
      <c r="J411" s="389"/>
      <c r="K411" s="389"/>
      <c r="L411" s="389"/>
      <c r="M411" s="389"/>
      <c r="N411" s="389"/>
      <c r="O411" s="389"/>
      <c r="P411" s="389"/>
      <c r="Q411" s="389"/>
      <c r="R411" s="389"/>
      <c r="S411" s="389"/>
      <c r="T411" s="389"/>
      <c r="U411" s="389"/>
      <c r="V411" s="389"/>
      <c r="W411" s="389"/>
      <c r="X411" s="389"/>
      <c r="Y411" s="389"/>
      <c r="Z411" s="389"/>
    </row>
    <row r="412" ht="14.25" customHeight="1">
      <c r="A412" s="389"/>
      <c r="B412" s="389"/>
      <c r="C412" s="389"/>
      <c r="D412" s="389"/>
      <c r="E412" s="389"/>
      <c r="F412" s="389"/>
      <c r="G412" s="389"/>
      <c r="H412" s="389"/>
      <c r="I412" s="389"/>
      <c r="J412" s="389"/>
      <c r="K412" s="389"/>
      <c r="L412" s="389"/>
      <c r="M412" s="389"/>
      <c r="N412" s="389"/>
      <c r="O412" s="389"/>
      <c r="P412" s="389"/>
      <c r="Q412" s="389"/>
      <c r="R412" s="389"/>
      <c r="S412" s="389"/>
      <c r="T412" s="389"/>
      <c r="U412" s="389"/>
      <c r="V412" s="389"/>
      <c r="W412" s="389"/>
      <c r="X412" s="389"/>
      <c r="Y412" s="389"/>
      <c r="Z412" s="389"/>
    </row>
    <row r="413" ht="14.25" customHeight="1">
      <c r="A413" s="389"/>
      <c r="B413" s="389"/>
      <c r="C413" s="389"/>
      <c r="D413" s="389"/>
      <c r="E413" s="389"/>
      <c r="F413" s="389"/>
      <c r="G413" s="389"/>
      <c r="H413" s="389"/>
      <c r="I413" s="389"/>
      <c r="J413" s="389"/>
      <c r="K413" s="389"/>
      <c r="L413" s="389"/>
      <c r="M413" s="389"/>
      <c r="N413" s="389"/>
      <c r="O413" s="389"/>
      <c r="P413" s="389"/>
      <c r="Q413" s="389"/>
      <c r="R413" s="389"/>
      <c r="S413" s="389"/>
      <c r="T413" s="389"/>
      <c r="U413" s="389"/>
      <c r="V413" s="389"/>
      <c r="W413" s="389"/>
      <c r="X413" s="389"/>
      <c r="Y413" s="389"/>
      <c r="Z413" s="389"/>
    </row>
    <row r="414" ht="14.25" customHeight="1">
      <c r="A414" s="389"/>
      <c r="B414" s="389"/>
      <c r="C414" s="389"/>
      <c r="D414" s="389"/>
      <c r="E414" s="389"/>
      <c r="F414" s="389"/>
      <c r="G414" s="389"/>
      <c r="H414" s="389"/>
      <c r="I414" s="389"/>
      <c r="J414" s="389"/>
      <c r="K414" s="389"/>
      <c r="L414" s="389"/>
      <c r="M414" s="389"/>
      <c r="N414" s="389"/>
      <c r="O414" s="389"/>
      <c r="P414" s="389"/>
      <c r="Q414" s="389"/>
      <c r="R414" s="389"/>
      <c r="S414" s="389"/>
      <c r="T414" s="389"/>
      <c r="U414" s="389"/>
      <c r="V414" s="389"/>
      <c r="W414" s="389"/>
      <c r="X414" s="389"/>
      <c r="Y414" s="389"/>
      <c r="Z414" s="389"/>
    </row>
    <row r="415" ht="14.25" customHeight="1">
      <c r="A415" s="389"/>
      <c r="B415" s="389"/>
      <c r="C415" s="389"/>
      <c r="D415" s="389"/>
      <c r="E415" s="389"/>
      <c r="F415" s="389"/>
      <c r="G415" s="389"/>
      <c r="H415" s="389"/>
      <c r="I415" s="389"/>
      <c r="J415" s="389"/>
      <c r="K415" s="389"/>
      <c r="L415" s="389"/>
      <c r="M415" s="389"/>
      <c r="N415" s="389"/>
      <c r="O415" s="389"/>
      <c r="P415" s="389"/>
      <c r="Q415" s="389"/>
      <c r="R415" s="389"/>
      <c r="S415" s="389"/>
      <c r="T415" s="389"/>
      <c r="U415" s="389"/>
      <c r="V415" s="389"/>
      <c r="W415" s="389"/>
      <c r="X415" s="389"/>
      <c r="Y415" s="389"/>
      <c r="Z415" s="389"/>
    </row>
    <row r="416" ht="14.25" customHeight="1">
      <c r="A416" s="389"/>
      <c r="B416" s="389"/>
      <c r="C416" s="389"/>
      <c r="D416" s="389"/>
      <c r="E416" s="389"/>
      <c r="F416" s="389"/>
      <c r="G416" s="389"/>
      <c r="H416" s="389"/>
      <c r="I416" s="389"/>
      <c r="J416" s="389"/>
      <c r="K416" s="389"/>
      <c r="L416" s="389"/>
      <c r="M416" s="389"/>
      <c r="N416" s="389"/>
      <c r="O416" s="389"/>
      <c r="P416" s="389"/>
      <c r="Q416" s="389"/>
      <c r="R416" s="389"/>
      <c r="S416" s="389"/>
      <c r="T416" s="389"/>
      <c r="U416" s="389"/>
      <c r="V416" s="389"/>
      <c r="W416" s="389"/>
      <c r="X416" s="389"/>
      <c r="Y416" s="389"/>
      <c r="Z416" s="389"/>
    </row>
    <row r="417" ht="14.25" customHeight="1">
      <c r="A417" s="389"/>
      <c r="B417" s="389"/>
      <c r="C417" s="389"/>
      <c r="D417" s="389"/>
      <c r="E417" s="389"/>
      <c r="F417" s="389"/>
      <c r="G417" s="389"/>
      <c r="H417" s="389"/>
      <c r="I417" s="389"/>
      <c r="J417" s="389"/>
      <c r="K417" s="389"/>
      <c r="L417" s="389"/>
      <c r="M417" s="389"/>
      <c r="N417" s="389"/>
      <c r="O417" s="389"/>
      <c r="P417" s="389"/>
      <c r="Q417" s="389"/>
      <c r="R417" s="389"/>
      <c r="S417" s="389"/>
      <c r="T417" s="389"/>
      <c r="U417" s="389"/>
      <c r="V417" s="389"/>
      <c r="W417" s="389"/>
      <c r="X417" s="389"/>
      <c r="Y417" s="389"/>
      <c r="Z417" s="389"/>
    </row>
    <row r="418" ht="14.25" customHeight="1">
      <c r="A418" s="389"/>
      <c r="B418" s="389"/>
      <c r="C418" s="389"/>
      <c r="D418" s="389"/>
      <c r="E418" s="389"/>
      <c r="F418" s="389"/>
      <c r="G418" s="389"/>
      <c r="H418" s="389"/>
      <c r="I418" s="389"/>
      <c r="J418" s="389"/>
      <c r="K418" s="389"/>
      <c r="L418" s="389"/>
      <c r="M418" s="389"/>
      <c r="N418" s="389"/>
      <c r="O418" s="389"/>
      <c r="P418" s="389"/>
      <c r="Q418" s="389"/>
      <c r="R418" s="389"/>
      <c r="S418" s="389"/>
      <c r="T418" s="389"/>
      <c r="U418" s="389"/>
      <c r="V418" s="389"/>
      <c r="W418" s="389"/>
      <c r="X418" s="389"/>
      <c r="Y418" s="389"/>
      <c r="Z418" s="389"/>
    </row>
    <row r="419" ht="14.25" customHeight="1">
      <c r="A419" s="389"/>
      <c r="B419" s="389"/>
      <c r="C419" s="389"/>
      <c r="D419" s="389"/>
      <c r="E419" s="389"/>
      <c r="F419" s="389"/>
      <c r="G419" s="389"/>
      <c r="H419" s="389"/>
      <c r="I419" s="389"/>
      <c r="J419" s="389"/>
      <c r="K419" s="389"/>
      <c r="L419" s="389"/>
      <c r="M419" s="389"/>
      <c r="N419" s="389"/>
      <c r="O419" s="389"/>
      <c r="P419" s="389"/>
      <c r="Q419" s="389"/>
      <c r="R419" s="389"/>
      <c r="S419" s="389"/>
      <c r="T419" s="389"/>
      <c r="U419" s="389"/>
      <c r="V419" s="389"/>
      <c r="W419" s="389"/>
      <c r="X419" s="389"/>
      <c r="Y419" s="389"/>
      <c r="Z419" s="389"/>
    </row>
    <row r="420" ht="14.25" customHeight="1">
      <c r="A420" s="389"/>
      <c r="B420" s="389"/>
      <c r="C420" s="389"/>
      <c r="D420" s="389"/>
      <c r="E420" s="389"/>
      <c r="F420" s="389"/>
      <c r="G420" s="389"/>
      <c r="H420" s="389"/>
      <c r="I420" s="389"/>
      <c r="J420" s="389"/>
      <c r="K420" s="389"/>
      <c r="L420" s="389"/>
      <c r="M420" s="389"/>
      <c r="N420" s="389"/>
      <c r="O420" s="389"/>
      <c r="P420" s="389"/>
      <c r="Q420" s="389"/>
      <c r="R420" s="389"/>
      <c r="S420" s="389"/>
      <c r="T420" s="389"/>
      <c r="U420" s="389"/>
      <c r="V420" s="389"/>
      <c r="W420" s="389"/>
      <c r="X420" s="389"/>
      <c r="Y420" s="389"/>
      <c r="Z420" s="389"/>
    </row>
    <row r="421" ht="14.25" customHeight="1">
      <c r="A421" s="389"/>
      <c r="B421" s="389"/>
      <c r="C421" s="389"/>
      <c r="D421" s="389"/>
      <c r="E421" s="389"/>
      <c r="F421" s="389"/>
      <c r="G421" s="389"/>
      <c r="H421" s="389"/>
      <c r="I421" s="389"/>
      <c r="J421" s="389"/>
      <c r="K421" s="389"/>
      <c r="L421" s="389"/>
      <c r="M421" s="389"/>
      <c r="N421" s="389"/>
      <c r="O421" s="389"/>
      <c r="P421" s="389"/>
      <c r="Q421" s="389"/>
      <c r="R421" s="389"/>
      <c r="S421" s="389"/>
      <c r="T421" s="389"/>
      <c r="U421" s="389"/>
      <c r="V421" s="389"/>
      <c r="W421" s="389"/>
      <c r="X421" s="389"/>
      <c r="Y421" s="389"/>
      <c r="Z421" s="389"/>
    </row>
    <row r="422" ht="14.25" customHeight="1">
      <c r="A422" s="389"/>
      <c r="B422" s="389"/>
      <c r="C422" s="389"/>
      <c r="D422" s="389"/>
      <c r="E422" s="389"/>
      <c r="F422" s="389"/>
      <c r="G422" s="389"/>
      <c r="H422" s="389"/>
      <c r="I422" s="389"/>
      <c r="J422" s="389"/>
      <c r="K422" s="389"/>
      <c r="L422" s="389"/>
      <c r="M422" s="389"/>
      <c r="N422" s="389"/>
      <c r="O422" s="389"/>
      <c r="P422" s="389"/>
      <c r="Q422" s="389"/>
      <c r="R422" s="389"/>
      <c r="S422" s="389"/>
      <c r="T422" s="389"/>
      <c r="U422" s="389"/>
      <c r="V422" s="389"/>
      <c r="W422" s="389"/>
      <c r="X422" s="389"/>
      <c r="Y422" s="389"/>
      <c r="Z422" s="389"/>
    </row>
    <row r="423" ht="14.25" customHeight="1">
      <c r="A423" s="389"/>
      <c r="B423" s="389"/>
      <c r="C423" s="389"/>
      <c r="D423" s="389"/>
      <c r="E423" s="389"/>
      <c r="F423" s="389"/>
      <c r="G423" s="389"/>
      <c r="H423" s="389"/>
      <c r="I423" s="389"/>
      <c r="J423" s="389"/>
      <c r="K423" s="389"/>
      <c r="L423" s="389"/>
      <c r="M423" s="389"/>
      <c r="N423" s="389"/>
      <c r="O423" s="389"/>
      <c r="P423" s="389"/>
      <c r="Q423" s="389"/>
      <c r="R423" s="389"/>
      <c r="S423" s="389"/>
      <c r="T423" s="389"/>
      <c r="U423" s="389"/>
      <c r="V423" s="389"/>
      <c r="W423" s="389"/>
      <c r="X423" s="389"/>
      <c r="Y423" s="389"/>
      <c r="Z423" s="389"/>
    </row>
    <row r="424" ht="14.25" customHeight="1">
      <c r="A424" s="389"/>
      <c r="B424" s="389"/>
      <c r="C424" s="389"/>
      <c r="D424" s="389"/>
      <c r="E424" s="389"/>
      <c r="F424" s="389"/>
      <c r="G424" s="389"/>
      <c r="H424" s="389"/>
      <c r="I424" s="389"/>
      <c r="J424" s="389"/>
      <c r="K424" s="389"/>
      <c r="L424" s="389"/>
      <c r="M424" s="389"/>
      <c r="N424" s="389"/>
      <c r="O424" s="389"/>
      <c r="P424" s="389"/>
      <c r="Q424" s="389"/>
      <c r="R424" s="389"/>
      <c r="S424" s="389"/>
      <c r="T424" s="389"/>
      <c r="U424" s="389"/>
      <c r="V424" s="389"/>
      <c r="W424" s="389"/>
      <c r="X424" s="389"/>
      <c r="Y424" s="389"/>
      <c r="Z424" s="389"/>
    </row>
    <row r="425" ht="14.25" customHeight="1">
      <c r="A425" s="389"/>
      <c r="B425" s="389"/>
      <c r="C425" s="389"/>
      <c r="D425" s="389"/>
      <c r="E425" s="389"/>
      <c r="F425" s="389"/>
      <c r="G425" s="389"/>
      <c r="H425" s="389"/>
      <c r="I425" s="389"/>
      <c r="J425" s="389"/>
      <c r="K425" s="389"/>
      <c r="L425" s="389"/>
      <c r="M425" s="389"/>
      <c r="N425" s="389"/>
      <c r="O425" s="389"/>
      <c r="P425" s="389"/>
      <c r="Q425" s="389"/>
      <c r="R425" s="389"/>
      <c r="S425" s="389"/>
      <c r="T425" s="389"/>
      <c r="U425" s="389"/>
      <c r="V425" s="389"/>
      <c r="W425" s="389"/>
      <c r="X425" s="389"/>
      <c r="Y425" s="389"/>
      <c r="Z425" s="389"/>
    </row>
    <row r="426" ht="14.25" customHeight="1">
      <c r="A426" s="389"/>
      <c r="B426" s="389"/>
      <c r="C426" s="389"/>
      <c r="D426" s="389"/>
      <c r="E426" s="389"/>
      <c r="F426" s="389"/>
      <c r="G426" s="389"/>
      <c r="H426" s="389"/>
      <c r="I426" s="389"/>
      <c r="J426" s="389"/>
      <c r="K426" s="389"/>
      <c r="L426" s="389"/>
      <c r="M426" s="389"/>
      <c r="N426" s="389"/>
      <c r="O426" s="389"/>
      <c r="P426" s="389"/>
      <c r="Q426" s="389"/>
      <c r="R426" s="389"/>
      <c r="S426" s="389"/>
      <c r="T426" s="389"/>
      <c r="U426" s="389"/>
      <c r="V426" s="389"/>
      <c r="W426" s="389"/>
      <c r="X426" s="389"/>
      <c r="Y426" s="389"/>
      <c r="Z426" s="389"/>
    </row>
    <row r="427" ht="14.25" customHeight="1">
      <c r="A427" s="389"/>
      <c r="B427" s="389"/>
      <c r="C427" s="389"/>
      <c r="D427" s="389"/>
      <c r="E427" s="389"/>
      <c r="F427" s="389"/>
      <c r="G427" s="389"/>
      <c r="H427" s="389"/>
      <c r="I427" s="389"/>
      <c r="J427" s="389"/>
      <c r="K427" s="389"/>
      <c r="L427" s="389"/>
      <c r="M427" s="389"/>
      <c r="N427" s="389"/>
      <c r="O427" s="389"/>
      <c r="P427" s="389"/>
      <c r="Q427" s="389"/>
      <c r="R427" s="389"/>
      <c r="S427" s="389"/>
      <c r="T427" s="389"/>
      <c r="U427" s="389"/>
      <c r="V427" s="389"/>
      <c r="W427" s="389"/>
      <c r="X427" s="389"/>
      <c r="Y427" s="389"/>
      <c r="Z427" s="389"/>
    </row>
    <row r="428" ht="14.25" customHeight="1">
      <c r="A428" s="389"/>
      <c r="B428" s="389"/>
      <c r="C428" s="389"/>
      <c r="D428" s="389"/>
      <c r="E428" s="389"/>
      <c r="F428" s="389"/>
      <c r="G428" s="389"/>
      <c r="H428" s="389"/>
      <c r="I428" s="389"/>
      <c r="J428" s="389"/>
      <c r="K428" s="389"/>
      <c r="L428" s="389"/>
      <c r="M428" s="389"/>
      <c r="N428" s="389"/>
      <c r="O428" s="389"/>
      <c r="P428" s="389"/>
      <c r="Q428" s="389"/>
      <c r="R428" s="389"/>
      <c r="S428" s="389"/>
      <c r="T428" s="389"/>
      <c r="U428" s="389"/>
      <c r="V428" s="389"/>
      <c r="W428" s="389"/>
      <c r="X428" s="389"/>
      <c r="Y428" s="389"/>
      <c r="Z428" s="389"/>
    </row>
    <row r="429" ht="14.25" customHeight="1">
      <c r="A429" s="389"/>
      <c r="B429" s="389"/>
      <c r="C429" s="389"/>
      <c r="D429" s="389"/>
      <c r="E429" s="389"/>
      <c r="F429" s="389"/>
      <c r="G429" s="389"/>
      <c r="H429" s="389"/>
      <c r="I429" s="389"/>
      <c r="J429" s="389"/>
      <c r="K429" s="389"/>
      <c r="L429" s="389"/>
      <c r="M429" s="389"/>
      <c r="N429" s="389"/>
      <c r="O429" s="389"/>
      <c r="P429" s="389"/>
      <c r="Q429" s="389"/>
      <c r="R429" s="389"/>
      <c r="S429" s="389"/>
      <c r="T429" s="389"/>
      <c r="U429" s="389"/>
      <c r="V429" s="389"/>
      <c r="W429" s="389"/>
      <c r="X429" s="389"/>
      <c r="Y429" s="389"/>
      <c r="Z429" s="389"/>
    </row>
    <row r="430" ht="14.25" customHeight="1">
      <c r="A430" s="389"/>
      <c r="B430" s="389"/>
      <c r="C430" s="389"/>
      <c r="D430" s="389"/>
      <c r="E430" s="389"/>
      <c r="F430" s="389"/>
      <c r="G430" s="389"/>
      <c r="H430" s="389"/>
      <c r="I430" s="389"/>
      <c r="J430" s="389"/>
      <c r="K430" s="389"/>
      <c r="L430" s="389"/>
      <c r="M430" s="389"/>
      <c r="N430" s="389"/>
      <c r="O430" s="389"/>
      <c r="P430" s="389"/>
      <c r="Q430" s="389"/>
      <c r="R430" s="389"/>
      <c r="S430" s="389"/>
      <c r="T430" s="389"/>
      <c r="U430" s="389"/>
      <c r="V430" s="389"/>
      <c r="W430" s="389"/>
      <c r="X430" s="389"/>
      <c r="Y430" s="389"/>
      <c r="Z430" s="389"/>
    </row>
    <row r="431" ht="14.25" customHeight="1">
      <c r="A431" s="389"/>
      <c r="B431" s="389"/>
      <c r="C431" s="389"/>
      <c r="D431" s="389"/>
      <c r="E431" s="389"/>
      <c r="F431" s="389"/>
      <c r="G431" s="389"/>
      <c r="H431" s="389"/>
      <c r="I431" s="389"/>
      <c r="J431" s="389"/>
      <c r="K431" s="389"/>
      <c r="L431" s="389"/>
      <c r="M431" s="389"/>
      <c r="N431" s="389"/>
      <c r="O431" s="389"/>
      <c r="P431" s="389"/>
      <c r="Q431" s="389"/>
      <c r="R431" s="389"/>
      <c r="S431" s="389"/>
      <c r="T431" s="389"/>
      <c r="U431" s="389"/>
      <c r="V431" s="389"/>
      <c r="W431" s="389"/>
      <c r="X431" s="389"/>
      <c r="Y431" s="389"/>
      <c r="Z431" s="389"/>
    </row>
    <row r="432" ht="14.25" customHeight="1">
      <c r="A432" s="389"/>
      <c r="B432" s="389"/>
      <c r="C432" s="389"/>
      <c r="D432" s="389"/>
      <c r="E432" s="389"/>
      <c r="F432" s="389"/>
      <c r="G432" s="389"/>
      <c r="H432" s="389"/>
      <c r="I432" s="389"/>
      <c r="J432" s="389"/>
      <c r="K432" s="389"/>
      <c r="L432" s="389"/>
      <c r="M432" s="389"/>
      <c r="N432" s="389"/>
      <c r="O432" s="389"/>
      <c r="P432" s="389"/>
      <c r="Q432" s="389"/>
      <c r="R432" s="389"/>
      <c r="S432" s="389"/>
      <c r="T432" s="389"/>
      <c r="U432" s="389"/>
      <c r="V432" s="389"/>
      <c r="W432" s="389"/>
      <c r="X432" s="389"/>
      <c r="Y432" s="389"/>
      <c r="Z432" s="389"/>
    </row>
    <row r="433" ht="14.25" customHeight="1">
      <c r="A433" s="389"/>
      <c r="B433" s="389"/>
      <c r="C433" s="389"/>
      <c r="D433" s="389"/>
      <c r="E433" s="389"/>
      <c r="F433" s="389"/>
      <c r="G433" s="389"/>
      <c r="H433" s="389"/>
      <c r="I433" s="389"/>
      <c r="J433" s="389"/>
      <c r="K433" s="389"/>
      <c r="L433" s="389"/>
      <c r="M433" s="389"/>
      <c r="N433" s="389"/>
      <c r="O433" s="389"/>
      <c r="P433" s="389"/>
      <c r="Q433" s="389"/>
      <c r="R433" s="389"/>
      <c r="S433" s="389"/>
      <c r="T433" s="389"/>
      <c r="U433" s="389"/>
      <c r="V433" s="389"/>
      <c r="W433" s="389"/>
      <c r="X433" s="389"/>
      <c r="Y433" s="389"/>
      <c r="Z433" s="389"/>
    </row>
    <row r="434" ht="14.25" customHeight="1">
      <c r="A434" s="389"/>
      <c r="B434" s="389"/>
      <c r="C434" s="389"/>
      <c r="D434" s="389"/>
      <c r="E434" s="389"/>
      <c r="F434" s="389"/>
      <c r="G434" s="389"/>
      <c r="H434" s="389"/>
      <c r="I434" s="389"/>
      <c r="J434" s="389"/>
      <c r="K434" s="389"/>
      <c r="L434" s="389"/>
      <c r="M434" s="389"/>
      <c r="N434" s="389"/>
      <c r="O434" s="389"/>
      <c r="P434" s="389"/>
      <c r="Q434" s="389"/>
      <c r="R434" s="389"/>
      <c r="S434" s="389"/>
      <c r="T434" s="389"/>
      <c r="U434" s="389"/>
      <c r="V434" s="389"/>
      <c r="W434" s="389"/>
      <c r="X434" s="389"/>
      <c r="Y434" s="389"/>
      <c r="Z434" s="389"/>
    </row>
    <row r="435" ht="14.25" customHeight="1">
      <c r="A435" s="389"/>
      <c r="B435" s="389"/>
      <c r="C435" s="389"/>
      <c r="D435" s="389"/>
      <c r="E435" s="389"/>
      <c r="F435" s="389"/>
      <c r="G435" s="389"/>
      <c r="H435" s="389"/>
      <c r="I435" s="389"/>
      <c r="J435" s="389"/>
      <c r="K435" s="389"/>
      <c r="L435" s="389"/>
      <c r="M435" s="389"/>
      <c r="N435" s="389"/>
      <c r="O435" s="389"/>
      <c r="P435" s="389"/>
      <c r="Q435" s="389"/>
      <c r="R435" s="389"/>
      <c r="S435" s="389"/>
      <c r="T435" s="389"/>
      <c r="U435" s="389"/>
      <c r="V435" s="389"/>
      <c r="W435" s="389"/>
      <c r="X435" s="389"/>
      <c r="Y435" s="389"/>
      <c r="Z435" s="389"/>
    </row>
    <row r="436" ht="14.25" customHeight="1">
      <c r="A436" s="389"/>
      <c r="B436" s="389"/>
      <c r="C436" s="389"/>
      <c r="D436" s="389"/>
      <c r="E436" s="389"/>
      <c r="F436" s="389"/>
      <c r="G436" s="389"/>
      <c r="H436" s="389"/>
      <c r="I436" s="389"/>
      <c r="J436" s="389"/>
      <c r="K436" s="389"/>
      <c r="L436" s="389"/>
      <c r="M436" s="389"/>
      <c r="N436" s="389"/>
      <c r="O436" s="389"/>
      <c r="P436" s="389"/>
      <c r="Q436" s="389"/>
      <c r="R436" s="389"/>
      <c r="S436" s="389"/>
      <c r="T436" s="389"/>
      <c r="U436" s="389"/>
      <c r="V436" s="389"/>
      <c r="W436" s="389"/>
      <c r="X436" s="389"/>
      <c r="Y436" s="389"/>
      <c r="Z436" s="389"/>
    </row>
    <row r="437" ht="14.25" customHeight="1">
      <c r="A437" s="389"/>
      <c r="B437" s="389"/>
      <c r="C437" s="389"/>
      <c r="D437" s="389"/>
      <c r="E437" s="389"/>
      <c r="F437" s="389"/>
      <c r="G437" s="389"/>
      <c r="H437" s="389"/>
      <c r="I437" s="389"/>
      <c r="J437" s="389"/>
      <c r="K437" s="389"/>
      <c r="L437" s="389"/>
      <c r="M437" s="389"/>
      <c r="N437" s="389"/>
      <c r="O437" s="389"/>
      <c r="P437" s="389"/>
      <c r="Q437" s="389"/>
      <c r="R437" s="389"/>
      <c r="S437" s="389"/>
      <c r="T437" s="389"/>
      <c r="U437" s="389"/>
      <c r="V437" s="389"/>
      <c r="W437" s="389"/>
      <c r="X437" s="389"/>
      <c r="Y437" s="389"/>
      <c r="Z437" s="389"/>
    </row>
    <row r="438" ht="14.25" customHeight="1">
      <c r="A438" s="389"/>
      <c r="B438" s="389"/>
      <c r="C438" s="389"/>
      <c r="D438" s="389"/>
      <c r="E438" s="389"/>
      <c r="F438" s="389"/>
      <c r="G438" s="389"/>
      <c r="H438" s="389"/>
      <c r="I438" s="389"/>
      <c r="J438" s="389"/>
      <c r="K438" s="389"/>
      <c r="L438" s="389"/>
      <c r="M438" s="389"/>
      <c r="N438" s="389"/>
      <c r="O438" s="389"/>
      <c r="P438" s="389"/>
      <c r="Q438" s="389"/>
      <c r="R438" s="389"/>
      <c r="S438" s="389"/>
      <c r="T438" s="389"/>
      <c r="U438" s="389"/>
      <c r="V438" s="389"/>
      <c r="W438" s="389"/>
      <c r="X438" s="389"/>
      <c r="Y438" s="389"/>
      <c r="Z438" s="389"/>
    </row>
    <row r="439" ht="14.25" customHeight="1">
      <c r="A439" s="389"/>
      <c r="B439" s="389"/>
      <c r="C439" s="389"/>
      <c r="D439" s="389"/>
      <c r="E439" s="389"/>
      <c r="F439" s="389"/>
      <c r="G439" s="389"/>
      <c r="H439" s="389"/>
      <c r="I439" s="389"/>
      <c r="J439" s="389"/>
      <c r="K439" s="389"/>
      <c r="L439" s="389"/>
      <c r="M439" s="389"/>
      <c r="N439" s="389"/>
      <c r="O439" s="389"/>
      <c r="P439" s="389"/>
      <c r="Q439" s="389"/>
      <c r="R439" s="389"/>
      <c r="S439" s="389"/>
      <c r="T439" s="389"/>
      <c r="U439" s="389"/>
      <c r="V439" s="389"/>
      <c r="W439" s="389"/>
      <c r="X439" s="389"/>
      <c r="Y439" s="389"/>
      <c r="Z439" s="389"/>
    </row>
    <row r="440" ht="14.25" customHeight="1">
      <c r="A440" s="389"/>
      <c r="B440" s="389"/>
      <c r="C440" s="389"/>
      <c r="D440" s="389"/>
      <c r="E440" s="389"/>
      <c r="F440" s="389"/>
      <c r="G440" s="389"/>
      <c r="H440" s="389"/>
      <c r="I440" s="389"/>
      <c r="J440" s="389"/>
      <c r="K440" s="389"/>
      <c r="L440" s="389"/>
      <c r="M440" s="389"/>
      <c r="N440" s="389"/>
      <c r="O440" s="389"/>
      <c r="P440" s="389"/>
      <c r="Q440" s="389"/>
      <c r="R440" s="389"/>
      <c r="S440" s="389"/>
      <c r="T440" s="389"/>
      <c r="U440" s="389"/>
      <c r="V440" s="389"/>
      <c r="W440" s="389"/>
      <c r="X440" s="389"/>
      <c r="Y440" s="389"/>
      <c r="Z440" s="389"/>
    </row>
    <row r="441" ht="14.25" customHeight="1">
      <c r="A441" s="389"/>
      <c r="B441" s="389"/>
      <c r="C441" s="389"/>
      <c r="D441" s="389"/>
      <c r="E441" s="389"/>
      <c r="F441" s="389"/>
      <c r="G441" s="389"/>
      <c r="H441" s="389"/>
      <c r="I441" s="389"/>
      <c r="J441" s="389"/>
      <c r="K441" s="389"/>
      <c r="L441" s="389"/>
      <c r="M441" s="389"/>
      <c r="N441" s="389"/>
      <c r="O441" s="389"/>
      <c r="P441" s="389"/>
      <c r="Q441" s="389"/>
      <c r="R441" s="389"/>
      <c r="S441" s="389"/>
      <c r="T441" s="389"/>
      <c r="U441" s="389"/>
      <c r="V441" s="389"/>
      <c r="W441" s="389"/>
      <c r="X441" s="389"/>
      <c r="Y441" s="389"/>
      <c r="Z441" s="389"/>
    </row>
    <row r="442" ht="14.25" customHeight="1">
      <c r="A442" s="389"/>
      <c r="B442" s="389"/>
      <c r="C442" s="389"/>
      <c r="D442" s="389"/>
      <c r="E442" s="389"/>
      <c r="F442" s="389"/>
      <c r="G442" s="389"/>
      <c r="H442" s="389"/>
      <c r="I442" s="389"/>
      <c r="J442" s="389"/>
      <c r="K442" s="389"/>
      <c r="L442" s="389"/>
      <c r="M442" s="389"/>
      <c r="N442" s="389"/>
      <c r="O442" s="389"/>
      <c r="P442" s="389"/>
      <c r="Q442" s="389"/>
      <c r="R442" s="389"/>
      <c r="S442" s="389"/>
      <c r="T442" s="389"/>
      <c r="U442" s="389"/>
      <c r="V442" s="389"/>
      <c r="W442" s="389"/>
      <c r="X442" s="389"/>
      <c r="Y442" s="389"/>
      <c r="Z442" s="389"/>
    </row>
    <row r="443" ht="14.25" customHeight="1">
      <c r="A443" s="389"/>
      <c r="B443" s="389"/>
      <c r="C443" s="389"/>
      <c r="D443" s="389"/>
      <c r="E443" s="389"/>
      <c r="F443" s="389"/>
      <c r="G443" s="389"/>
      <c r="H443" s="389"/>
      <c r="I443" s="389"/>
      <c r="J443" s="389"/>
      <c r="K443" s="389"/>
      <c r="L443" s="389"/>
      <c r="M443" s="389"/>
      <c r="N443" s="389"/>
      <c r="O443" s="389"/>
      <c r="P443" s="389"/>
      <c r="Q443" s="389"/>
      <c r="R443" s="389"/>
      <c r="S443" s="389"/>
      <c r="T443" s="389"/>
      <c r="U443" s="389"/>
      <c r="V443" s="389"/>
      <c r="W443" s="389"/>
      <c r="X443" s="389"/>
      <c r="Y443" s="389"/>
      <c r="Z443" s="389"/>
    </row>
    <row r="444" ht="14.25" customHeight="1">
      <c r="A444" s="389"/>
      <c r="B444" s="389"/>
      <c r="C444" s="389"/>
      <c r="D444" s="389"/>
      <c r="E444" s="389"/>
      <c r="F444" s="389"/>
      <c r="G444" s="389"/>
      <c r="H444" s="389"/>
      <c r="I444" s="389"/>
      <c r="J444" s="389"/>
      <c r="K444" s="389"/>
      <c r="L444" s="389"/>
      <c r="M444" s="389"/>
      <c r="N444" s="389"/>
      <c r="O444" s="389"/>
      <c r="P444" s="389"/>
      <c r="Q444" s="389"/>
      <c r="R444" s="389"/>
      <c r="S444" s="389"/>
      <c r="T444" s="389"/>
      <c r="U444" s="389"/>
      <c r="V444" s="389"/>
      <c r="W444" s="389"/>
      <c r="X444" s="389"/>
      <c r="Y444" s="389"/>
      <c r="Z444" s="389"/>
    </row>
    <row r="445" ht="14.25" customHeight="1">
      <c r="A445" s="389"/>
      <c r="B445" s="389"/>
      <c r="C445" s="389"/>
      <c r="D445" s="389"/>
      <c r="E445" s="389"/>
      <c r="F445" s="389"/>
      <c r="G445" s="389"/>
      <c r="H445" s="389"/>
      <c r="I445" s="389"/>
      <c r="J445" s="389"/>
      <c r="K445" s="389"/>
      <c r="L445" s="389"/>
      <c r="M445" s="389"/>
      <c r="N445" s="389"/>
      <c r="O445" s="389"/>
      <c r="P445" s="389"/>
      <c r="Q445" s="389"/>
      <c r="R445" s="389"/>
      <c r="S445" s="389"/>
      <c r="T445" s="389"/>
      <c r="U445" s="389"/>
      <c r="V445" s="389"/>
      <c r="W445" s="389"/>
      <c r="X445" s="389"/>
      <c r="Y445" s="389"/>
      <c r="Z445" s="389"/>
    </row>
    <row r="446" ht="14.25" customHeight="1">
      <c r="A446" s="389"/>
      <c r="B446" s="389"/>
      <c r="C446" s="389"/>
      <c r="D446" s="389"/>
      <c r="E446" s="389"/>
      <c r="F446" s="389"/>
      <c r="G446" s="389"/>
      <c r="H446" s="389"/>
      <c r="I446" s="389"/>
      <c r="J446" s="389"/>
      <c r="K446" s="389"/>
      <c r="L446" s="389"/>
      <c r="M446" s="389"/>
      <c r="N446" s="389"/>
      <c r="O446" s="389"/>
      <c r="P446" s="389"/>
      <c r="Q446" s="389"/>
      <c r="R446" s="389"/>
      <c r="S446" s="389"/>
      <c r="T446" s="389"/>
      <c r="U446" s="389"/>
      <c r="V446" s="389"/>
      <c r="W446" s="389"/>
      <c r="X446" s="389"/>
      <c r="Y446" s="389"/>
      <c r="Z446" s="389"/>
    </row>
    <row r="447" ht="14.25" customHeight="1">
      <c r="A447" s="389"/>
      <c r="B447" s="389"/>
      <c r="C447" s="389"/>
      <c r="D447" s="389"/>
      <c r="E447" s="389"/>
      <c r="F447" s="389"/>
      <c r="G447" s="389"/>
      <c r="H447" s="389"/>
      <c r="I447" s="389"/>
      <c r="J447" s="389"/>
      <c r="K447" s="389"/>
      <c r="L447" s="389"/>
      <c r="M447" s="389"/>
      <c r="N447" s="389"/>
      <c r="O447" s="389"/>
      <c r="P447" s="389"/>
      <c r="Q447" s="389"/>
      <c r="R447" s="389"/>
      <c r="S447" s="389"/>
      <c r="T447" s="389"/>
      <c r="U447" s="389"/>
      <c r="V447" s="389"/>
      <c r="W447" s="389"/>
      <c r="X447" s="389"/>
      <c r="Y447" s="389"/>
      <c r="Z447" s="389"/>
    </row>
    <row r="448" ht="14.25" customHeight="1">
      <c r="A448" s="389"/>
      <c r="B448" s="389"/>
      <c r="C448" s="389"/>
      <c r="D448" s="389"/>
      <c r="E448" s="389"/>
      <c r="F448" s="389"/>
      <c r="G448" s="389"/>
      <c r="H448" s="389"/>
      <c r="I448" s="389"/>
      <c r="J448" s="389"/>
      <c r="K448" s="389"/>
      <c r="L448" s="389"/>
      <c r="M448" s="389"/>
      <c r="N448" s="389"/>
      <c r="O448" s="389"/>
      <c r="P448" s="389"/>
      <c r="Q448" s="389"/>
      <c r="R448" s="389"/>
      <c r="S448" s="389"/>
      <c r="T448" s="389"/>
      <c r="U448" s="389"/>
      <c r="V448" s="389"/>
      <c r="W448" s="389"/>
      <c r="X448" s="389"/>
      <c r="Y448" s="389"/>
      <c r="Z448" s="389"/>
    </row>
    <row r="449" ht="14.25" customHeight="1">
      <c r="A449" s="389"/>
      <c r="B449" s="389"/>
      <c r="C449" s="389"/>
      <c r="D449" s="389"/>
      <c r="E449" s="389"/>
      <c r="F449" s="389"/>
      <c r="G449" s="389"/>
      <c r="H449" s="389"/>
      <c r="I449" s="389"/>
      <c r="J449" s="389"/>
      <c r="K449" s="389"/>
      <c r="L449" s="389"/>
      <c r="M449" s="389"/>
      <c r="N449" s="389"/>
      <c r="O449" s="389"/>
      <c r="P449" s="389"/>
      <c r="Q449" s="389"/>
      <c r="R449" s="389"/>
      <c r="S449" s="389"/>
      <c r="T449" s="389"/>
      <c r="U449" s="389"/>
      <c r="V449" s="389"/>
      <c r="W449" s="389"/>
      <c r="X449" s="389"/>
      <c r="Y449" s="389"/>
      <c r="Z449" s="389"/>
    </row>
    <row r="450" ht="14.25" customHeight="1">
      <c r="A450" s="389"/>
      <c r="B450" s="389"/>
      <c r="C450" s="389"/>
      <c r="D450" s="389"/>
      <c r="E450" s="389"/>
      <c r="F450" s="389"/>
      <c r="G450" s="389"/>
      <c r="H450" s="389"/>
      <c r="I450" s="389"/>
      <c r="J450" s="389"/>
      <c r="K450" s="389"/>
      <c r="L450" s="389"/>
      <c r="M450" s="389"/>
      <c r="N450" s="389"/>
      <c r="O450" s="389"/>
      <c r="P450" s="389"/>
      <c r="Q450" s="389"/>
      <c r="R450" s="389"/>
      <c r="S450" s="389"/>
      <c r="T450" s="389"/>
      <c r="U450" s="389"/>
      <c r="V450" s="389"/>
      <c r="W450" s="389"/>
      <c r="X450" s="389"/>
      <c r="Y450" s="389"/>
      <c r="Z450" s="389"/>
    </row>
    <row r="451" ht="14.25" customHeight="1">
      <c r="A451" s="389"/>
      <c r="B451" s="389"/>
      <c r="C451" s="389"/>
      <c r="D451" s="389"/>
      <c r="E451" s="389"/>
      <c r="F451" s="389"/>
      <c r="G451" s="389"/>
      <c r="H451" s="389"/>
      <c r="I451" s="389"/>
      <c r="J451" s="389"/>
      <c r="K451" s="389"/>
      <c r="L451" s="389"/>
      <c r="M451" s="389"/>
      <c r="N451" s="389"/>
      <c r="O451" s="389"/>
      <c r="P451" s="389"/>
      <c r="Q451" s="389"/>
      <c r="R451" s="389"/>
      <c r="S451" s="389"/>
      <c r="T451" s="389"/>
      <c r="U451" s="389"/>
      <c r="V451" s="389"/>
      <c r="W451" s="389"/>
      <c r="X451" s="389"/>
      <c r="Y451" s="389"/>
      <c r="Z451" s="389"/>
    </row>
    <row r="452" ht="14.25" customHeight="1">
      <c r="A452" s="389"/>
      <c r="B452" s="389"/>
      <c r="C452" s="389"/>
      <c r="D452" s="389"/>
      <c r="E452" s="389"/>
      <c r="F452" s="389"/>
      <c r="G452" s="389"/>
      <c r="H452" s="389"/>
      <c r="I452" s="389"/>
      <c r="J452" s="389"/>
      <c r="K452" s="389"/>
      <c r="L452" s="389"/>
      <c r="M452" s="389"/>
      <c r="N452" s="389"/>
      <c r="O452" s="389"/>
      <c r="P452" s="389"/>
      <c r="Q452" s="389"/>
      <c r="R452" s="389"/>
      <c r="S452" s="389"/>
      <c r="T452" s="389"/>
      <c r="U452" s="389"/>
      <c r="V452" s="389"/>
      <c r="W452" s="389"/>
      <c r="X452" s="389"/>
      <c r="Y452" s="389"/>
      <c r="Z452" s="389"/>
    </row>
    <row r="453" ht="14.25" customHeight="1">
      <c r="A453" s="389"/>
      <c r="B453" s="389"/>
      <c r="C453" s="389"/>
      <c r="D453" s="389"/>
      <c r="E453" s="389"/>
      <c r="F453" s="389"/>
      <c r="G453" s="389"/>
      <c r="H453" s="389"/>
      <c r="I453" s="389"/>
      <c r="J453" s="389"/>
      <c r="K453" s="389"/>
      <c r="L453" s="389"/>
      <c r="M453" s="389"/>
      <c r="N453" s="389"/>
      <c r="O453" s="389"/>
      <c r="P453" s="389"/>
      <c r="Q453" s="389"/>
      <c r="R453" s="389"/>
      <c r="S453" s="389"/>
      <c r="T453" s="389"/>
      <c r="U453" s="389"/>
      <c r="V453" s="389"/>
      <c r="W453" s="389"/>
      <c r="X453" s="389"/>
      <c r="Y453" s="389"/>
      <c r="Z453" s="389"/>
    </row>
    <row r="454" ht="14.25" customHeight="1">
      <c r="A454" s="389"/>
      <c r="B454" s="389"/>
      <c r="C454" s="389"/>
      <c r="D454" s="389"/>
      <c r="E454" s="389"/>
      <c r="F454" s="389"/>
      <c r="G454" s="389"/>
      <c r="H454" s="389"/>
      <c r="I454" s="389"/>
      <c r="J454" s="389"/>
      <c r="K454" s="389"/>
      <c r="L454" s="389"/>
      <c r="M454" s="389"/>
      <c r="N454" s="389"/>
      <c r="O454" s="389"/>
      <c r="P454" s="389"/>
      <c r="Q454" s="389"/>
      <c r="R454" s="389"/>
      <c r="S454" s="389"/>
      <c r="T454" s="389"/>
      <c r="U454" s="389"/>
      <c r="V454" s="389"/>
      <c r="W454" s="389"/>
      <c r="X454" s="389"/>
      <c r="Y454" s="389"/>
      <c r="Z454" s="389"/>
    </row>
    <row r="455" ht="14.25" customHeight="1">
      <c r="A455" s="389"/>
      <c r="B455" s="389"/>
      <c r="C455" s="389"/>
      <c r="D455" s="389"/>
      <c r="E455" s="389"/>
      <c r="F455" s="389"/>
      <c r="G455" s="389"/>
      <c r="H455" s="389"/>
      <c r="I455" s="389"/>
      <c r="J455" s="389"/>
      <c r="K455" s="389"/>
      <c r="L455" s="389"/>
      <c r="M455" s="389"/>
      <c r="N455" s="389"/>
      <c r="O455" s="389"/>
      <c r="P455" s="389"/>
      <c r="Q455" s="389"/>
      <c r="R455" s="389"/>
      <c r="S455" s="389"/>
      <c r="T455" s="389"/>
      <c r="U455" s="389"/>
      <c r="V455" s="389"/>
      <c r="W455" s="389"/>
      <c r="X455" s="389"/>
      <c r="Y455" s="389"/>
      <c r="Z455" s="389"/>
    </row>
    <row r="456" ht="14.25" customHeight="1">
      <c r="A456" s="389"/>
      <c r="B456" s="389"/>
      <c r="C456" s="389"/>
      <c r="D456" s="389"/>
      <c r="E456" s="389"/>
      <c r="F456" s="389"/>
      <c r="G456" s="389"/>
      <c r="H456" s="389"/>
      <c r="I456" s="389"/>
      <c r="J456" s="389"/>
      <c r="K456" s="389"/>
      <c r="L456" s="389"/>
      <c r="M456" s="389"/>
      <c r="N456" s="389"/>
      <c r="O456" s="389"/>
      <c r="P456" s="389"/>
      <c r="Q456" s="389"/>
      <c r="R456" s="389"/>
      <c r="S456" s="389"/>
      <c r="T456" s="389"/>
      <c r="U456" s="389"/>
      <c r="V456" s="389"/>
      <c r="W456" s="389"/>
      <c r="X456" s="389"/>
      <c r="Y456" s="389"/>
      <c r="Z456" s="389"/>
    </row>
    <row r="457" ht="14.25" customHeight="1">
      <c r="A457" s="389"/>
      <c r="B457" s="389"/>
      <c r="C457" s="389"/>
      <c r="D457" s="389"/>
      <c r="E457" s="389"/>
      <c r="F457" s="389"/>
      <c r="G457" s="389"/>
      <c r="H457" s="389"/>
      <c r="I457" s="389"/>
      <c r="J457" s="389"/>
      <c r="K457" s="389"/>
      <c r="L457" s="389"/>
      <c r="M457" s="389"/>
      <c r="N457" s="389"/>
      <c r="O457" s="389"/>
      <c r="P457" s="389"/>
      <c r="Q457" s="389"/>
      <c r="R457" s="389"/>
      <c r="S457" s="389"/>
      <c r="T457" s="389"/>
      <c r="U457" s="389"/>
      <c r="V457" s="389"/>
      <c r="W457" s="389"/>
      <c r="X457" s="389"/>
      <c r="Y457" s="389"/>
      <c r="Z457" s="389"/>
    </row>
    <row r="458" ht="14.25" customHeight="1">
      <c r="A458" s="389"/>
      <c r="B458" s="389"/>
      <c r="C458" s="389"/>
      <c r="D458" s="389"/>
      <c r="E458" s="389"/>
      <c r="F458" s="389"/>
      <c r="G458" s="389"/>
      <c r="H458" s="389"/>
      <c r="I458" s="389"/>
      <c r="J458" s="389"/>
      <c r="K458" s="389"/>
      <c r="L458" s="389"/>
      <c r="M458" s="389"/>
      <c r="N458" s="389"/>
      <c r="O458" s="389"/>
      <c r="P458" s="389"/>
      <c r="Q458" s="389"/>
      <c r="R458" s="389"/>
      <c r="S458" s="389"/>
      <c r="T458" s="389"/>
      <c r="U458" s="389"/>
      <c r="V458" s="389"/>
      <c r="W458" s="389"/>
      <c r="X458" s="389"/>
      <c r="Y458" s="389"/>
      <c r="Z458" s="389"/>
    </row>
    <row r="459" ht="14.25" customHeight="1">
      <c r="A459" s="389"/>
      <c r="B459" s="389"/>
      <c r="C459" s="389"/>
      <c r="D459" s="389"/>
      <c r="E459" s="389"/>
      <c r="F459" s="389"/>
      <c r="G459" s="389"/>
      <c r="H459" s="389"/>
      <c r="I459" s="389"/>
      <c r="J459" s="389"/>
      <c r="K459" s="389"/>
      <c r="L459" s="389"/>
      <c r="M459" s="389"/>
      <c r="N459" s="389"/>
      <c r="O459" s="389"/>
      <c r="P459" s="389"/>
      <c r="Q459" s="389"/>
      <c r="R459" s="389"/>
      <c r="S459" s="389"/>
      <c r="T459" s="389"/>
      <c r="U459" s="389"/>
      <c r="V459" s="389"/>
      <c r="W459" s="389"/>
      <c r="X459" s="389"/>
      <c r="Y459" s="389"/>
      <c r="Z459" s="389"/>
    </row>
    <row r="460" ht="14.25" customHeight="1">
      <c r="A460" s="389"/>
      <c r="B460" s="389"/>
      <c r="C460" s="389"/>
      <c r="D460" s="389"/>
      <c r="E460" s="389"/>
      <c r="F460" s="389"/>
      <c r="G460" s="389"/>
      <c r="H460" s="389"/>
      <c r="I460" s="389"/>
      <c r="J460" s="389"/>
      <c r="K460" s="389"/>
      <c r="L460" s="389"/>
      <c r="M460" s="389"/>
      <c r="N460" s="389"/>
      <c r="O460" s="389"/>
      <c r="P460" s="389"/>
      <c r="Q460" s="389"/>
      <c r="R460" s="389"/>
      <c r="S460" s="389"/>
      <c r="T460" s="389"/>
      <c r="U460" s="389"/>
      <c r="V460" s="389"/>
      <c r="W460" s="389"/>
      <c r="X460" s="389"/>
      <c r="Y460" s="389"/>
      <c r="Z460" s="389"/>
    </row>
    <row r="461" ht="14.25" customHeight="1">
      <c r="A461" s="389"/>
      <c r="B461" s="389"/>
      <c r="C461" s="389"/>
      <c r="D461" s="389"/>
      <c r="E461" s="389"/>
      <c r="F461" s="389"/>
      <c r="G461" s="389"/>
      <c r="H461" s="389"/>
      <c r="I461" s="389"/>
      <c r="J461" s="389"/>
      <c r="K461" s="389"/>
      <c r="L461" s="389"/>
      <c r="M461" s="389"/>
      <c r="N461" s="389"/>
      <c r="O461" s="389"/>
      <c r="P461" s="389"/>
      <c r="Q461" s="389"/>
      <c r="R461" s="389"/>
      <c r="S461" s="389"/>
      <c r="T461" s="389"/>
      <c r="U461" s="389"/>
      <c r="V461" s="389"/>
      <c r="W461" s="389"/>
      <c r="X461" s="389"/>
      <c r="Y461" s="389"/>
      <c r="Z461" s="389"/>
    </row>
    <row r="462" ht="14.25" customHeight="1">
      <c r="A462" s="389"/>
      <c r="B462" s="389"/>
      <c r="C462" s="389"/>
      <c r="D462" s="389"/>
      <c r="E462" s="389"/>
      <c r="F462" s="389"/>
      <c r="G462" s="389"/>
      <c r="H462" s="389"/>
      <c r="I462" s="389"/>
      <c r="J462" s="389"/>
      <c r="K462" s="389"/>
      <c r="L462" s="389"/>
      <c r="M462" s="389"/>
      <c r="N462" s="389"/>
      <c r="O462" s="389"/>
      <c r="P462" s="389"/>
      <c r="Q462" s="389"/>
      <c r="R462" s="389"/>
      <c r="S462" s="389"/>
      <c r="T462" s="389"/>
      <c r="U462" s="389"/>
      <c r="V462" s="389"/>
      <c r="W462" s="389"/>
      <c r="X462" s="389"/>
      <c r="Y462" s="389"/>
      <c r="Z462" s="389"/>
    </row>
    <row r="463" ht="14.25" customHeight="1">
      <c r="A463" s="389"/>
      <c r="B463" s="389"/>
      <c r="C463" s="389"/>
      <c r="D463" s="389"/>
      <c r="E463" s="389"/>
      <c r="F463" s="389"/>
      <c r="G463" s="389"/>
      <c r="H463" s="389"/>
      <c r="I463" s="389"/>
      <c r="J463" s="389"/>
      <c r="K463" s="389"/>
      <c r="L463" s="389"/>
      <c r="M463" s="389"/>
      <c r="N463" s="389"/>
      <c r="O463" s="389"/>
      <c r="P463" s="389"/>
      <c r="Q463" s="389"/>
      <c r="R463" s="389"/>
      <c r="S463" s="389"/>
      <c r="T463" s="389"/>
      <c r="U463" s="389"/>
      <c r="V463" s="389"/>
      <c r="W463" s="389"/>
      <c r="X463" s="389"/>
      <c r="Y463" s="389"/>
      <c r="Z463" s="389"/>
    </row>
    <row r="464" ht="14.25" customHeight="1">
      <c r="A464" s="389"/>
      <c r="B464" s="389"/>
      <c r="C464" s="389"/>
      <c r="D464" s="389"/>
      <c r="E464" s="389"/>
      <c r="F464" s="389"/>
      <c r="G464" s="389"/>
      <c r="H464" s="389"/>
      <c r="I464" s="389"/>
      <c r="J464" s="389"/>
      <c r="K464" s="389"/>
      <c r="L464" s="389"/>
      <c r="M464" s="389"/>
      <c r="N464" s="389"/>
      <c r="O464" s="389"/>
      <c r="P464" s="389"/>
      <c r="Q464" s="389"/>
      <c r="R464" s="389"/>
      <c r="S464" s="389"/>
      <c r="T464" s="389"/>
      <c r="U464" s="389"/>
      <c r="V464" s="389"/>
      <c r="W464" s="389"/>
      <c r="X464" s="389"/>
      <c r="Y464" s="389"/>
      <c r="Z464" s="389"/>
    </row>
    <row r="465" ht="14.25" customHeight="1">
      <c r="A465" s="389"/>
      <c r="B465" s="389"/>
      <c r="C465" s="389"/>
      <c r="D465" s="389"/>
      <c r="E465" s="389"/>
      <c r="F465" s="389"/>
      <c r="G465" s="389"/>
      <c r="H465" s="389"/>
      <c r="I465" s="389"/>
      <c r="J465" s="389"/>
      <c r="K465" s="389"/>
      <c r="L465" s="389"/>
      <c r="M465" s="389"/>
      <c r="N465" s="389"/>
      <c r="O465" s="389"/>
      <c r="P465" s="389"/>
      <c r="Q465" s="389"/>
      <c r="R465" s="389"/>
      <c r="S465" s="389"/>
      <c r="T465" s="389"/>
      <c r="U465" s="389"/>
      <c r="V465" s="389"/>
      <c r="W465" s="389"/>
      <c r="X465" s="389"/>
      <c r="Y465" s="389"/>
      <c r="Z465" s="389"/>
    </row>
    <row r="466" ht="14.25" customHeight="1">
      <c r="A466" s="389"/>
      <c r="B466" s="389"/>
      <c r="C466" s="389"/>
      <c r="D466" s="389"/>
      <c r="E466" s="389"/>
      <c r="F466" s="389"/>
      <c r="G466" s="389"/>
      <c r="H466" s="389"/>
      <c r="I466" s="389"/>
      <c r="J466" s="389"/>
      <c r="K466" s="389"/>
      <c r="L466" s="389"/>
      <c r="M466" s="389"/>
      <c r="N466" s="389"/>
      <c r="O466" s="389"/>
      <c r="P466" s="389"/>
      <c r="Q466" s="389"/>
      <c r="R466" s="389"/>
      <c r="S466" s="389"/>
      <c r="T466" s="389"/>
      <c r="U466" s="389"/>
      <c r="V466" s="389"/>
      <c r="W466" s="389"/>
      <c r="X466" s="389"/>
      <c r="Y466" s="389"/>
      <c r="Z466" s="389"/>
    </row>
    <row r="467" ht="14.25" customHeight="1">
      <c r="A467" s="389"/>
      <c r="B467" s="389"/>
      <c r="C467" s="389"/>
      <c r="D467" s="389"/>
      <c r="E467" s="389"/>
      <c r="F467" s="389"/>
      <c r="G467" s="389"/>
      <c r="H467" s="389"/>
      <c r="I467" s="389"/>
      <c r="J467" s="389"/>
      <c r="K467" s="389"/>
      <c r="L467" s="389"/>
      <c r="M467" s="389"/>
      <c r="N467" s="389"/>
      <c r="O467" s="389"/>
      <c r="P467" s="389"/>
      <c r="Q467" s="389"/>
      <c r="R467" s="389"/>
      <c r="S467" s="389"/>
      <c r="T467" s="389"/>
      <c r="U467" s="389"/>
      <c r="V467" s="389"/>
      <c r="W467" s="389"/>
      <c r="X467" s="389"/>
      <c r="Y467" s="389"/>
      <c r="Z467" s="389"/>
    </row>
    <row r="468" ht="14.25" customHeight="1">
      <c r="A468" s="389"/>
      <c r="B468" s="389"/>
      <c r="C468" s="389"/>
      <c r="D468" s="389"/>
      <c r="E468" s="389"/>
      <c r="F468" s="389"/>
      <c r="G468" s="389"/>
      <c r="H468" s="389"/>
      <c r="I468" s="389"/>
      <c r="J468" s="389"/>
      <c r="K468" s="389"/>
      <c r="L468" s="389"/>
      <c r="M468" s="389"/>
      <c r="N468" s="389"/>
      <c r="O468" s="389"/>
      <c r="P468" s="389"/>
      <c r="Q468" s="389"/>
      <c r="R468" s="389"/>
      <c r="S468" s="389"/>
      <c r="T468" s="389"/>
      <c r="U468" s="389"/>
      <c r="V468" s="389"/>
      <c r="W468" s="389"/>
      <c r="X468" s="389"/>
      <c r="Y468" s="389"/>
      <c r="Z468" s="389"/>
    </row>
    <row r="469" ht="14.25" customHeight="1">
      <c r="A469" s="389"/>
      <c r="B469" s="389"/>
      <c r="C469" s="389"/>
      <c r="D469" s="389"/>
      <c r="E469" s="389"/>
      <c r="F469" s="389"/>
      <c r="G469" s="389"/>
      <c r="H469" s="389"/>
      <c r="I469" s="389"/>
      <c r="J469" s="389"/>
      <c r="K469" s="389"/>
      <c r="L469" s="389"/>
      <c r="M469" s="389"/>
      <c r="N469" s="389"/>
      <c r="O469" s="389"/>
      <c r="P469" s="389"/>
      <c r="Q469" s="389"/>
      <c r="R469" s="389"/>
      <c r="S469" s="389"/>
      <c r="T469" s="389"/>
      <c r="U469" s="389"/>
      <c r="V469" s="389"/>
      <c r="W469" s="389"/>
      <c r="X469" s="389"/>
      <c r="Y469" s="389"/>
      <c r="Z469" s="389"/>
    </row>
    <row r="470" ht="14.25" customHeight="1">
      <c r="A470" s="389"/>
      <c r="B470" s="389"/>
      <c r="C470" s="389"/>
      <c r="D470" s="389"/>
      <c r="E470" s="389"/>
      <c r="F470" s="389"/>
      <c r="G470" s="389"/>
      <c r="H470" s="389"/>
      <c r="I470" s="389"/>
      <c r="J470" s="389"/>
      <c r="K470" s="389"/>
      <c r="L470" s="389"/>
      <c r="M470" s="389"/>
      <c r="N470" s="389"/>
      <c r="O470" s="389"/>
      <c r="P470" s="389"/>
      <c r="Q470" s="389"/>
      <c r="R470" s="389"/>
      <c r="S470" s="389"/>
      <c r="T470" s="389"/>
      <c r="U470" s="389"/>
      <c r="V470" s="389"/>
      <c r="W470" s="389"/>
      <c r="X470" s="389"/>
      <c r="Y470" s="389"/>
      <c r="Z470" s="389"/>
    </row>
    <row r="471" ht="14.25" customHeight="1">
      <c r="A471" s="389"/>
      <c r="B471" s="389"/>
      <c r="C471" s="389"/>
      <c r="D471" s="389"/>
      <c r="E471" s="389"/>
      <c r="F471" s="389"/>
      <c r="G471" s="389"/>
      <c r="H471" s="389"/>
      <c r="I471" s="389"/>
      <c r="J471" s="389"/>
      <c r="K471" s="389"/>
      <c r="L471" s="389"/>
      <c r="M471" s="389"/>
      <c r="N471" s="389"/>
      <c r="O471" s="389"/>
      <c r="P471" s="389"/>
      <c r="Q471" s="389"/>
      <c r="R471" s="389"/>
      <c r="S471" s="389"/>
      <c r="T471" s="389"/>
      <c r="U471" s="389"/>
      <c r="V471" s="389"/>
      <c r="W471" s="389"/>
      <c r="X471" s="389"/>
      <c r="Y471" s="389"/>
      <c r="Z471" s="389"/>
    </row>
    <row r="472" ht="14.25" customHeight="1">
      <c r="A472" s="389"/>
      <c r="B472" s="389"/>
      <c r="C472" s="389"/>
      <c r="D472" s="389"/>
      <c r="E472" s="389"/>
      <c r="F472" s="389"/>
      <c r="G472" s="389"/>
      <c r="H472" s="389"/>
      <c r="I472" s="389"/>
      <c r="J472" s="389"/>
      <c r="K472" s="389"/>
      <c r="L472" s="389"/>
      <c r="M472" s="389"/>
      <c r="N472" s="389"/>
      <c r="O472" s="389"/>
      <c r="P472" s="389"/>
      <c r="Q472" s="389"/>
      <c r="R472" s="389"/>
      <c r="S472" s="389"/>
      <c r="T472" s="389"/>
      <c r="U472" s="389"/>
      <c r="V472" s="389"/>
      <c r="W472" s="389"/>
      <c r="X472" s="389"/>
      <c r="Y472" s="389"/>
      <c r="Z472" s="389"/>
    </row>
    <row r="473" ht="14.25" customHeight="1">
      <c r="A473" s="389"/>
      <c r="B473" s="389"/>
      <c r="C473" s="389"/>
      <c r="D473" s="389"/>
      <c r="E473" s="389"/>
      <c r="F473" s="389"/>
      <c r="G473" s="389"/>
      <c r="H473" s="389"/>
      <c r="I473" s="389"/>
      <c r="J473" s="389"/>
      <c r="K473" s="389"/>
      <c r="L473" s="389"/>
      <c r="M473" s="389"/>
      <c r="N473" s="389"/>
      <c r="O473" s="389"/>
      <c r="P473" s="389"/>
      <c r="Q473" s="389"/>
      <c r="R473" s="389"/>
      <c r="S473" s="389"/>
      <c r="T473" s="389"/>
      <c r="U473" s="389"/>
      <c r="V473" s="389"/>
      <c r="W473" s="389"/>
      <c r="X473" s="389"/>
      <c r="Y473" s="389"/>
      <c r="Z473" s="389"/>
    </row>
    <row r="474" ht="14.25" customHeight="1">
      <c r="A474" s="389"/>
      <c r="B474" s="389"/>
      <c r="C474" s="389"/>
      <c r="D474" s="389"/>
      <c r="E474" s="389"/>
      <c r="F474" s="389"/>
      <c r="G474" s="389"/>
      <c r="H474" s="389"/>
      <c r="I474" s="389"/>
      <c r="J474" s="389"/>
      <c r="K474" s="389"/>
      <c r="L474" s="389"/>
      <c r="M474" s="389"/>
      <c r="N474" s="389"/>
      <c r="O474" s="389"/>
      <c r="P474" s="389"/>
      <c r="Q474" s="389"/>
      <c r="R474" s="389"/>
      <c r="S474" s="389"/>
      <c r="T474" s="389"/>
      <c r="U474" s="389"/>
      <c r="V474" s="389"/>
      <c r="W474" s="389"/>
      <c r="X474" s="389"/>
      <c r="Y474" s="389"/>
      <c r="Z474" s="389"/>
    </row>
    <row r="475" ht="14.25" customHeight="1">
      <c r="A475" s="389"/>
      <c r="B475" s="389"/>
      <c r="C475" s="389"/>
      <c r="D475" s="389"/>
      <c r="E475" s="389"/>
      <c r="F475" s="389"/>
      <c r="G475" s="389"/>
      <c r="H475" s="389"/>
      <c r="I475" s="389"/>
      <c r="J475" s="389"/>
      <c r="K475" s="389"/>
      <c r="L475" s="389"/>
      <c r="M475" s="389"/>
      <c r="N475" s="389"/>
      <c r="O475" s="389"/>
      <c r="P475" s="389"/>
      <c r="Q475" s="389"/>
      <c r="R475" s="389"/>
      <c r="S475" s="389"/>
      <c r="T475" s="389"/>
      <c r="U475" s="389"/>
      <c r="V475" s="389"/>
      <c r="W475" s="389"/>
      <c r="X475" s="389"/>
      <c r="Y475" s="389"/>
      <c r="Z475" s="389"/>
    </row>
    <row r="476" ht="14.25" customHeight="1">
      <c r="A476" s="389"/>
      <c r="B476" s="389"/>
      <c r="C476" s="389"/>
      <c r="D476" s="389"/>
      <c r="E476" s="389"/>
      <c r="F476" s="389"/>
      <c r="G476" s="389"/>
      <c r="H476" s="389"/>
      <c r="I476" s="389"/>
      <c r="J476" s="389"/>
      <c r="K476" s="389"/>
      <c r="L476" s="389"/>
      <c r="M476" s="389"/>
      <c r="N476" s="389"/>
      <c r="O476" s="389"/>
      <c r="P476" s="389"/>
      <c r="Q476" s="389"/>
      <c r="R476" s="389"/>
      <c r="S476" s="389"/>
      <c r="T476" s="389"/>
      <c r="U476" s="389"/>
      <c r="V476" s="389"/>
      <c r="W476" s="389"/>
      <c r="X476" s="389"/>
      <c r="Y476" s="389"/>
      <c r="Z476" s="389"/>
    </row>
    <row r="477" ht="14.25" customHeight="1">
      <c r="A477" s="389"/>
      <c r="B477" s="389"/>
      <c r="C477" s="389"/>
      <c r="D477" s="389"/>
      <c r="E477" s="389"/>
      <c r="F477" s="389"/>
      <c r="G477" s="389"/>
      <c r="H477" s="389"/>
      <c r="I477" s="389"/>
      <c r="J477" s="389"/>
      <c r="K477" s="389"/>
      <c r="L477" s="389"/>
      <c r="M477" s="389"/>
      <c r="N477" s="389"/>
      <c r="O477" s="389"/>
      <c r="P477" s="389"/>
      <c r="Q477" s="389"/>
      <c r="R477" s="389"/>
      <c r="S477" s="389"/>
      <c r="T477" s="389"/>
      <c r="U477" s="389"/>
      <c r="V477" s="389"/>
      <c r="W477" s="389"/>
      <c r="X477" s="389"/>
      <c r="Y477" s="389"/>
      <c r="Z477" s="389"/>
    </row>
    <row r="478" ht="14.25" customHeight="1">
      <c r="A478" s="389"/>
      <c r="B478" s="389"/>
      <c r="C478" s="389"/>
      <c r="D478" s="389"/>
      <c r="E478" s="389"/>
      <c r="F478" s="389"/>
      <c r="G478" s="389"/>
      <c r="H478" s="389"/>
      <c r="I478" s="389"/>
      <c r="J478" s="389"/>
      <c r="K478" s="389"/>
      <c r="L478" s="389"/>
      <c r="M478" s="389"/>
      <c r="N478" s="389"/>
      <c r="O478" s="389"/>
      <c r="P478" s="389"/>
      <c r="Q478" s="389"/>
      <c r="R478" s="389"/>
      <c r="S478" s="389"/>
      <c r="T478" s="389"/>
      <c r="U478" s="389"/>
      <c r="V478" s="389"/>
      <c r="W478" s="389"/>
      <c r="X478" s="389"/>
      <c r="Y478" s="389"/>
      <c r="Z478" s="389"/>
    </row>
    <row r="479" ht="14.25" customHeight="1">
      <c r="A479" s="389"/>
      <c r="B479" s="389"/>
      <c r="C479" s="389"/>
      <c r="D479" s="389"/>
      <c r="E479" s="389"/>
      <c r="F479" s="389"/>
      <c r="G479" s="389"/>
      <c r="H479" s="389"/>
      <c r="I479" s="389"/>
      <c r="J479" s="389"/>
      <c r="K479" s="389"/>
      <c r="L479" s="389"/>
      <c r="M479" s="389"/>
      <c r="N479" s="389"/>
      <c r="O479" s="389"/>
      <c r="P479" s="389"/>
      <c r="Q479" s="389"/>
      <c r="R479" s="389"/>
      <c r="S479" s="389"/>
      <c r="T479" s="389"/>
      <c r="U479" s="389"/>
      <c r="V479" s="389"/>
      <c r="W479" s="389"/>
      <c r="X479" s="389"/>
      <c r="Y479" s="389"/>
      <c r="Z479" s="389"/>
    </row>
    <row r="480" ht="14.25" customHeight="1">
      <c r="A480" s="389"/>
      <c r="B480" s="389"/>
      <c r="C480" s="389"/>
      <c r="D480" s="389"/>
      <c r="E480" s="389"/>
      <c r="F480" s="389"/>
      <c r="G480" s="389"/>
      <c r="H480" s="389"/>
      <c r="I480" s="389"/>
      <c r="J480" s="389"/>
      <c r="K480" s="389"/>
      <c r="L480" s="389"/>
      <c r="M480" s="389"/>
      <c r="N480" s="389"/>
      <c r="O480" s="389"/>
      <c r="P480" s="389"/>
      <c r="Q480" s="389"/>
      <c r="R480" s="389"/>
      <c r="S480" s="389"/>
      <c r="T480" s="389"/>
      <c r="U480" s="389"/>
      <c r="V480" s="389"/>
      <c r="W480" s="389"/>
      <c r="X480" s="389"/>
      <c r="Y480" s="389"/>
      <c r="Z480" s="389"/>
    </row>
    <row r="481" ht="14.25" customHeight="1">
      <c r="A481" s="389"/>
      <c r="B481" s="389"/>
      <c r="C481" s="389"/>
      <c r="D481" s="389"/>
      <c r="E481" s="389"/>
      <c r="F481" s="389"/>
      <c r="G481" s="389"/>
      <c r="H481" s="389"/>
      <c r="I481" s="389"/>
      <c r="J481" s="389"/>
      <c r="K481" s="389"/>
      <c r="L481" s="389"/>
      <c r="M481" s="389"/>
      <c r="N481" s="389"/>
      <c r="O481" s="389"/>
      <c r="P481" s="389"/>
      <c r="Q481" s="389"/>
      <c r="R481" s="389"/>
      <c r="S481" s="389"/>
      <c r="T481" s="389"/>
      <c r="U481" s="389"/>
      <c r="V481" s="389"/>
      <c r="W481" s="389"/>
      <c r="X481" s="389"/>
      <c r="Y481" s="389"/>
      <c r="Z481" s="389"/>
    </row>
    <row r="482" ht="14.25" customHeight="1">
      <c r="A482" s="389"/>
      <c r="B482" s="389"/>
      <c r="C482" s="389"/>
      <c r="D482" s="389"/>
      <c r="E482" s="389"/>
      <c r="F482" s="389"/>
      <c r="G482" s="389"/>
      <c r="H482" s="389"/>
      <c r="I482" s="389"/>
      <c r="J482" s="389"/>
      <c r="K482" s="389"/>
      <c r="L482" s="389"/>
      <c r="M482" s="389"/>
      <c r="N482" s="389"/>
      <c r="O482" s="389"/>
      <c r="P482" s="389"/>
      <c r="Q482" s="389"/>
      <c r="R482" s="389"/>
      <c r="S482" s="389"/>
      <c r="T482" s="389"/>
      <c r="U482" s="389"/>
      <c r="V482" s="389"/>
      <c r="W482" s="389"/>
      <c r="X482" s="389"/>
      <c r="Y482" s="389"/>
      <c r="Z482" s="389"/>
    </row>
    <row r="483" ht="14.25" customHeight="1">
      <c r="A483" s="389"/>
      <c r="B483" s="389"/>
      <c r="C483" s="389"/>
      <c r="D483" s="389"/>
      <c r="E483" s="389"/>
      <c r="F483" s="389"/>
      <c r="G483" s="389"/>
      <c r="H483" s="389"/>
      <c r="I483" s="389"/>
      <c r="J483" s="389"/>
      <c r="K483" s="389"/>
      <c r="L483" s="389"/>
      <c r="M483" s="389"/>
      <c r="N483" s="389"/>
      <c r="O483" s="389"/>
      <c r="P483" s="389"/>
      <c r="Q483" s="389"/>
      <c r="R483" s="389"/>
      <c r="S483" s="389"/>
      <c r="T483" s="389"/>
      <c r="U483" s="389"/>
      <c r="V483" s="389"/>
      <c r="W483" s="389"/>
      <c r="X483" s="389"/>
      <c r="Y483" s="389"/>
      <c r="Z483" s="389"/>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923C"/>
    <pageSetUpPr/>
  </sheetPr>
  <sheetViews>
    <sheetView workbookViewId="0"/>
  </sheetViews>
  <sheetFormatPr customHeight="1" defaultColWidth="11.22" defaultRowHeight="15.0"/>
  <cols>
    <col customWidth="1" min="1" max="2" width="30.67"/>
    <col customWidth="1" min="3" max="3" width="27.33"/>
    <col customWidth="1" min="4" max="4" width="0.89"/>
    <col customWidth="1" min="5" max="5" width="0.56"/>
    <col customWidth="1" min="6" max="6" width="168.33"/>
    <col customWidth="1" min="7" max="26" width="8.56"/>
  </cols>
  <sheetData>
    <row r="1">
      <c r="A1" s="401" t="s">
        <v>1121</v>
      </c>
      <c r="B1" s="401" t="s">
        <v>1122</v>
      </c>
      <c r="C1" s="401" t="s">
        <v>1123</v>
      </c>
    </row>
    <row r="2">
      <c r="A2" s="402" t="str">
        <f>IF(ISBLANK('Unit Type'!B6), " ", 'Unit Type'!B6)</f>
        <v>SB36</v>
      </c>
      <c r="B2" s="402" t="str">
        <f>IF(ISBLANK('Unit Type'!C7), " ", 'Unit Type'!C7)</f>
        <v> </v>
      </c>
      <c r="C2" s="403" t="str">
        <f>B2*'Summary Sheet'!$C$3</f>
        <v>#VALUE!</v>
      </c>
    </row>
    <row r="3">
      <c r="A3" s="402" t="str">
        <f>IF(ISBLANK('Unit Type'!B7), " ", 'Unit Type'!B7)</f>
        <v> </v>
      </c>
      <c r="B3" s="402" t="str">
        <f>IF(ISBLANK('Unit Type'!#REF!), " ", 'Unit Type'!#REF!)</f>
        <v>#ERROR!</v>
      </c>
      <c r="C3" s="403" t="str">
        <f>B3*'Summary Sheet'!$C$3</f>
        <v>#ERROR!</v>
      </c>
      <c r="F3" s="389"/>
    </row>
    <row r="4">
      <c r="A4" s="402" t="str">
        <f>IF(ISBLANK('Unit Type'!B8), " ", 'Unit Type'!B8)</f>
        <v>3DB12</v>
      </c>
      <c r="B4" s="402">
        <f>IF(ISBLANK('Unit Type'!C8), " ", 'Unit Type'!C8)</f>
        <v>1</v>
      </c>
      <c r="C4" s="403">
        <f>B4*'Summary Sheet'!$C$3</f>
        <v>26</v>
      </c>
      <c r="F4" s="389"/>
    </row>
    <row r="5">
      <c r="A5" s="402" t="str">
        <f>IF(ISBLANK('Unit Type'!B9), " ", 'Unit Type'!B9)</f>
        <v>B24</v>
      </c>
      <c r="B5" s="402">
        <f>IF(ISBLANK('Unit Type'!C9), " ", 'Unit Type'!C9)</f>
        <v>1</v>
      </c>
      <c r="C5" s="403">
        <f>B5*'Summary Sheet'!$C$3</f>
        <v>26</v>
      </c>
    </row>
    <row r="6">
      <c r="A6" s="402" t="str">
        <f>IF(ISBLANK('Unit Type'!B10), " ", 'Unit Type'!B10)</f>
        <v>B09FD</v>
      </c>
      <c r="B6" s="402">
        <f>IF(ISBLANK('Unit Type'!C10), " ", 'Unit Type'!C10)</f>
        <v>1</v>
      </c>
      <c r="C6" s="403">
        <f>B6*'Summary Sheet'!$C$3</f>
        <v>26</v>
      </c>
    </row>
    <row r="7">
      <c r="A7" s="402" t="str">
        <f>IF(ISBLANK('Unit Type'!B11), " ", 'Unit Type'!B11)</f>
        <v>W362424</v>
      </c>
      <c r="B7" s="402">
        <f>IF(ISBLANK('Unit Type'!C11), " ", 'Unit Type'!C11)</f>
        <v>1</v>
      </c>
      <c r="C7" s="403">
        <f>B7*'Summary Sheet'!$C$3</f>
        <v>26</v>
      </c>
      <c r="F7" s="389"/>
    </row>
    <row r="8">
      <c r="A8" s="402" t="str">
        <f>IF(ISBLANK('Unit Type'!B12), " ", 'Unit Type'!B12)</f>
        <v>W2742</v>
      </c>
      <c r="B8" s="402">
        <f>IF(ISBLANK('Unit Type'!C12), " ", 'Unit Type'!C12)</f>
        <v>1</v>
      </c>
      <c r="C8" s="403">
        <f>B8*'Summary Sheet'!$C$3</f>
        <v>26</v>
      </c>
    </row>
    <row r="9">
      <c r="A9" s="402" t="str">
        <f>IF(ISBLANK('Unit Type'!B13), " ", 'Unit Type'!B13)</f>
        <v>W3624</v>
      </c>
      <c r="B9" s="402">
        <f>IF(ISBLANK('Unit Type'!C13), " ", 'Unit Type'!C13)</f>
        <v>1</v>
      </c>
      <c r="C9" s="403">
        <f>B9*'Summary Sheet'!$C$3</f>
        <v>26</v>
      </c>
    </row>
    <row r="10">
      <c r="A10" s="402" t="str">
        <f>IF(ISBLANK('Unit Type'!B14), " ", 'Unit Type'!B14)</f>
        <v>W2442</v>
      </c>
      <c r="B10" s="402">
        <f>IF(ISBLANK('Unit Type'!C14), " ", 'Unit Type'!C14)</f>
        <v>1</v>
      </c>
      <c r="C10" s="403">
        <f>B10*'Summary Sheet'!$C$3</f>
        <v>26</v>
      </c>
    </row>
    <row r="11">
      <c r="A11" s="402" t="str">
        <f>IF(ISBLANK('Unit Type'!B15), " ", 'Unit Type'!B15)</f>
        <v>W1242</v>
      </c>
      <c r="B11" s="402">
        <f>IF(ISBLANK('Unit Type'!C15), " ", 'Unit Type'!C15)</f>
        <v>1</v>
      </c>
      <c r="C11" s="403">
        <f>B11*'Summary Sheet'!$C$3</f>
        <v>26</v>
      </c>
    </row>
    <row r="12">
      <c r="A12" s="402" t="str">
        <f>IF(ISBLANK('Unit Type'!B16), " ", 'Unit Type'!B16)</f>
        <v>W2442</v>
      </c>
      <c r="B12" s="402">
        <f>IF(ISBLANK('Unit Type'!C16), " ", 'Unit Type'!C16)</f>
        <v>1</v>
      </c>
      <c r="C12" s="403">
        <f>B12*'Summary Sheet'!$C$3</f>
        <v>26</v>
      </c>
    </row>
    <row r="13">
      <c r="A13" s="402" t="str">
        <f>IF(ISBLANK('Unit Type'!B17), " ", 'Unit Type'!B17)</f>
        <v>W3024</v>
      </c>
      <c r="B13" s="402">
        <f>IF(ISBLANK('Unit Type'!C17), " ", 'Unit Type'!C17)</f>
        <v>1</v>
      </c>
      <c r="C13" s="403">
        <f>B13*'Summary Sheet'!$C$3</f>
        <v>26</v>
      </c>
    </row>
    <row r="14">
      <c r="A14" s="402" t="str">
        <f>IF(ISBLANK('Unit Type'!B18), " ", 'Unit Type'!B18)</f>
        <v>W0936</v>
      </c>
      <c r="B14" s="402">
        <f>IF(ISBLANK('Unit Type'!C18), " ", 'Unit Type'!C18)</f>
        <v>1</v>
      </c>
      <c r="C14" s="403">
        <f>B14*'Summary Sheet'!$C$3</f>
        <v>26</v>
      </c>
    </row>
    <row r="15">
      <c r="A15" s="402" t="str">
        <f>IF(ISBLANK('Unit Type'!B19), " ", 'Unit Type'!B19)</f>
        <v>B18</v>
      </c>
      <c r="B15" s="402">
        <f>IF(ISBLANK('Unit Type'!C19), " ", 'Unit Type'!C19)</f>
        <v>1</v>
      </c>
      <c r="C15" s="403">
        <f>B15*'Summary Sheet'!$C$3</f>
        <v>26</v>
      </c>
    </row>
    <row r="16">
      <c r="A16" s="402" t="str">
        <f>IF(ISBLANK('Unit Type'!B20), " ", 'Unit Type'!B20)</f>
        <v>3DB18</v>
      </c>
      <c r="B16" s="402">
        <f>IF(ISBLANK('Unit Type'!C20), " ", 'Unit Type'!C20)</f>
        <v>1</v>
      </c>
      <c r="C16" s="403">
        <f>B16*'Summary Sheet'!$C$3</f>
        <v>26</v>
      </c>
    </row>
    <row r="17">
      <c r="A17" s="402" t="str">
        <f>IF(ISBLANK('Unit Type'!B21), " ", 'Unit Type'!B21)</f>
        <v>B18</v>
      </c>
      <c r="B17" s="402">
        <f>IF(ISBLANK('Unit Type'!C21), " ", 'Unit Type'!C21)</f>
        <v>1</v>
      </c>
      <c r="C17" s="403">
        <f>B17*'Summary Sheet'!$C$3</f>
        <v>26</v>
      </c>
    </row>
    <row r="18">
      <c r="A18" s="402" t="str">
        <f>IF(ISBLANK('Unit Type'!B22), " ", 'Unit Type'!B22)</f>
        <v>VSB36</v>
      </c>
      <c r="B18" s="402">
        <f>IF(ISBLANK('Unit Type'!C22), " ", 'Unit Type'!C22)</f>
        <v>1</v>
      </c>
      <c r="C18" s="403">
        <f>B18*'Summary Sheet'!$C$3</f>
        <v>26</v>
      </c>
    </row>
    <row r="19">
      <c r="A19" s="402" t="str">
        <f>IF(ISBLANK('Unit Type'!B23), " ", 'Unit Type'!B23)</f>
        <v>VSB36</v>
      </c>
      <c r="B19" s="402">
        <f>IF(ISBLANK('Unit Type'!C23), " ", 'Unit Type'!C23)</f>
        <v>1</v>
      </c>
      <c r="C19" s="403">
        <f>B19*'Summary Sheet'!$C$3</f>
        <v>26</v>
      </c>
    </row>
    <row r="20">
      <c r="A20" s="402" t="str">
        <f>IF(ISBLANK('Unit Type'!B24), " ", 'Unit Type'!B24)</f>
        <v>VSB36</v>
      </c>
      <c r="B20" s="402">
        <f>IF(ISBLANK('Unit Type'!C24), " ", 'Unit Type'!C24)</f>
        <v>1</v>
      </c>
      <c r="C20" s="403">
        <f>B20*'Summary Sheet'!$C$3</f>
        <v>26</v>
      </c>
    </row>
    <row r="21">
      <c r="A21" s="402" t="str">
        <f>IF(ISBLANK('Unit Type'!B25), " ", 'Unit Type'!B25)</f>
        <v> </v>
      </c>
      <c r="B21" s="402" t="str">
        <f>IF(ISBLANK('Unit Type'!C25), " ", 'Unit Type'!C25)</f>
        <v> </v>
      </c>
      <c r="C21" s="403" t="str">
        <f>B21*'Summary Sheet'!$C$3</f>
        <v>#VALUE!</v>
      </c>
    </row>
    <row r="22">
      <c r="A22" s="402" t="str">
        <f>IF(ISBLANK('Unit Type'!B26), " ", 'Unit Type'!B26)</f>
        <v> </v>
      </c>
      <c r="B22" s="402" t="str">
        <f>IF(ISBLANK('Unit Type'!C26), " ", 'Unit Type'!C26)</f>
        <v> </v>
      </c>
      <c r="C22" s="403" t="str">
        <f>B22*'Summary Sheet'!$C$3</f>
        <v>#VALUE!</v>
      </c>
    </row>
    <row r="23">
      <c r="A23" s="402" t="str">
        <f>IF(ISBLANK('Unit Type'!B27), " ", 'Unit Type'!B27)</f>
        <v> </v>
      </c>
      <c r="B23" s="402" t="str">
        <f>IF(ISBLANK('Unit Type'!C27), " ", 'Unit Type'!C27)</f>
        <v> </v>
      </c>
      <c r="C23" s="403" t="str">
        <f>B23*'Summary Sheet'!$C$3</f>
        <v>#VALUE!</v>
      </c>
    </row>
    <row r="24">
      <c r="A24" s="402" t="str">
        <f>IF(ISBLANK('Unit Type'!B28), " ", 'Unit Type'!B28)</f>
        <v> </v>
      </c>
      <c r="B24" s="402" t="str">
        <f>IF(ISBLANK('Unit Type'!C28), " ", 'Unit Type'!C28)</f>
        <v> </v>
      </c>
      <c r="C24" s="403" t="str">
        <f>B24*'Summary Sheet'!$C$3</f>
        <v>#VALUE!</v>
      </c>
    </row>
    <row r="25">
      <c r="A25" s="402" t="str">
        <f>IF(ISBLANK('Unit Type'!B29), " ", 'Unit Type'!B29)</f>
        <v> </v>
      </c>
      <c r="B25" s="402" t="str">
        <f>IF(ISBLANK('Unit Type'!C29), " ", 'Unit Type'!C29)</f>
        <v> </v>
      </c>
      <c r="C25" s="403" t="str">
        <f>B25*'Summary Sheet'!$C$3</f>
        <v>#VALUE!</v>
      </c>
    </row>
    <row r="26">
      <c r="A26" s="402" t="str">
        <f>IF(ISBLANK('Unit Type'!B30), " ", 'Unit Type'!B30)</f>
        <v> </v>
      </c>
      <c r="B26" s="402" t="str">
        <f>IF(ISBLANK('Unit Type'!C30), " ", 'Unit Type'!C30)</f>
        <v> </v>
      </c>
      <c r="C26" s="403" t="str">
        <f>B26*'Summary Sheet'!$C$3</f>
        <v>#VALUE!</v>
      </c>
    </row>
    <row r="27">
      <c r="A27" s="402" t="str">
        <f>IF(ISBLANK('Unit Type'!B31), " ", 'Unit Type'!B31)</f>
        <v> </v>
      </c>
      <c r="B27" s="402" t="str">
        <f>IF(ISBLANK('Unit Type'!C31), " ", 'Unit Type'!C31)</f>
        <v> </v>
      </c>
      <c r="C27" s="403" t="str">
        <f>B27*'Summary Sheet'!$C$3</f>
        <v>#VALUE!</v>
      </c>
    </row>
    <row r="28">
      <c r="A28" s="402" t="str">
        <f>IF(ISBLANK('Unit Type'!B32), " ", 'Unit Type'!B32)</f>
        <v> </v>
      </c>
      <c r="B28" s="402" t="str">
        <f>IF(ISBLANK('Unit Type'!C32), " ", 'Unit Type'!C32)</f>
        <v> </v>
      </c>
      <c r="C28" s="403" t="str">
        <f>B28*'Summary Sheet'!$C$3</f>
        <v>#VALUE!</v>
      </c>
    </row>
    <row r="29">
      <c r="A29" s="402" t="str">
        <f>IF(ISBLANK('Unit Type'!B33), " ", 'Unit Type'!B33)</f>
        <v> </v>
      </c>
      <c r="B29" s="402" t="str">
        <f>IF(ISBLANK('Unit Type'!C33), " ", 'Unit Type'!C33)</f>
        <v> </v>
      </c>
      <c r="C29" s="403" t="str">
        <f>B29*'Summary Sheet'!$C$3</f>
        <v>#VALUE!</v>
      </c>
    </row>
    <row r="30">
      <c r="A30" s="402" t="str">
        <f>IF(ISBLANK('Unit Type'!B34), " ", 'Unit Type'!B34)</f>
        <v> </v>
      </c>
      <c r="B30" s="402" t="str">
        <f>IF(ISBLANK('Unit Type'!C34), " ", 'Unit Type'!C34)</f>
        <v> </v>
      </c>
      <c r="C30" s="403" t="str">
        <f>B30*'Summary Sheet'!$C$3</f>
        <v>#VALUE!</v>
      </c>
    </row>
    <row r="31">
      <c r="A31" s="402" t="str">
        <f>IF(ISBLANK('Unit Type'!B35), " ", 'Unit Type'!B35)</f>
        <v> </v>
      </c>
      <c r="B31" s="402" t="str">
        <f>IF(ISBLANK('Unit Type'!C35), " ", 'Unit Type'!C35)</f>
        <v> </v>
      </c>
      <c r="C31" s="403" t="str">
        <f>B31*'Summary Sheet'!$C$3</f>
        <v>#VALUE!</v>
      </c>
    </row>
    <row r="32">
      <c r="A32" s="402" t="str">
        <f>IF(ISBLANK('Unit Type'!B36), " ", 'Unit Type'!B36)</f>
        <v> </v>
      </c>
      <c r="B32" s="402" t="str">
        <f>IF(ISBLANK('Unit Type'!C36), " ", 'Unit Type'!C36)</f>
        <v> </v>
      </c>
      <c r="C32" s="403" t="str">
        <f>B32*'Summary Sheet'!$C$3</f>
        <v>#VALUE!</v>
      </c>
    </row>
    <row r="33">
      <c r="A33" s="402" t="str">
        <f>IF(ISBLANK('Unit Type'!B37), " ", 'Unit Type'!B37)</f>
        <v> </v>
      </c>
      <c r="B33" s="402" t="str">
        <f>IF(ISBLANK('Unit Type'!C37), " ", 'Unit Type'!C37)</f>
        <v> </v>
      </c>
      <c r="C33" s="403" t="str">
        <f>B33*'Summary Sheet'!$C$3</f>
        <v>#VALUE!</v>
      </c>
    </row>
    <row r="34">
      <c r="A34" s="402" t="str">
        <f>IF(ISBLANK('Unit Type'!B38), " ", 'Unit Type'!B38)</f>
        <v> </v>
      </c>
      <c r="B34" s="402" t="str">
        <f>IF(ISBLANK('Unit Type'!C38), " ", 'Unit Type'!C38)</f>
        <v> </v>
      </c>
      <c r="C34" s="403" t="str">
        <f>B34*'Summary Sheet'!$C$3</f>
        <v>#VALUE!</v>
      </c>
    </row>
    <row r="35">
      <c r="A35" s="402" t="str">
        <f>IF(ISBLANK('Unit Type'!B39), " ", 'Unit Type'!B39)</f>
        <v> </v>
      </c>
      <c r="B35" s="402" t="str">
        <f>IF(ISBLANK('Unit Type'!C39), " ", 'Unit Type'!C39)</f>
        <v> </v>
      </c>
      <c r="C35" s="403" t="str">
        <f>B35*'Summary Sheet'!$C$3</f>
        <v>#VALUE!</v>
      </c>
    </row>
    <row r="36">
      <c r="A36" s="402" t="str">
        <f>IF(ISBLANK('Unit Type'!B40), " ", 'Unit Type'!B40)</f>
        <v> </v>
      </c>
      <c r="B36" s="402" t="str">
        <f>IF(ISBLANK('Unit Type'!C40), " ", 'Unit Type'!C40)</f>
        <v> </v>
      </c>
      <c r="C36" s="403" t="str">
        <f>B36*'Summary Sheet'!$C$3</f>
        <v>#VALUE!</v>
      </c>
    </row>
    <row r="37">
      <c r="A37" s="402" t="str">
        <f>IF(ISBLANK('Unit Type'!B41), " ", 'Unit Type'!B41)</f>
        <v> </v>
      </c>
      <c r="B37" s="402" t="str">
        <f>IF(ISBLANK('Unit Type'!C41), " ", 'Unit Type'!C41)</f>
        <v> </v>
      </c>
      <c r="C37" s="403" t="str">
        <f>B37*'Summary Sheet'!$C$3</f>
        <v>#VALUE!</v>
      </c>
    </row>
    <row r="38">
      <c r="A38" s="402" t="str">
        <f>IF(ISBLANK('Unit Type'!B42), " ", 'Unit Type'!B42)</f>
        <v> </v>
      </c>
      <c r="B38" s="402" t="str">
        <f>IF(ISBLANK('Unit Type'!C42), " ", 'Unit Type'!C42)</f>
        <v> </v>
      </c>
      <c r="C38" s="403" t="str">
        <f>B38*'Summary Sheet'!$C$3</f>
        <v>#VALUE!</v>
      </c>
    </row>
    <row r="39">
      <c r="A39" s="402" t="str">
        <f>IF(ISBLANK('Unit Type'!B43), " ", 'Unit Type'!B43)</f>
        <v> </v>
      </c>
      <c r="B39" s="402" t="str">
        <f>IF(ISBLANK('Unit Type'!C43), " ", 'Unit Type'!C43)</f>
        <v> </v>
      </c>
      <c r="C39" s="403" t="str">
        <f>B39*'Summary Sheet'!$C$3</f>
        <v>#VALUE!</v>
      </c>
    </row>
    <row r="40">
      <c r="A40" s="402" t="str">
        <f>IF(ISBLANK('Unit Type'!B44), " ", 'Unit Type'!B44)</f>
        <v> </v>
      </c>
      <c r="B40" s="402" t="str">
        <f>IF(ISBLANK('Unit Type'!C44), " ", 'Unit Type'!C44)</f>
        <v> </v>
      </c>
      <c r="C40" s="403" t="str">
        <f>B40*'Summary Sheet'!$C$3</f>
        <v>#VALUE!</v>
      </c>
    </row>
    <row r="41">
      <c r="A41" s="402" t="str">
        <f>IF(ISBLANK('Unit Type'!B45), " ", 'Unit Type'!B45)</f>
        <v> </v>
      </c>
      <c r="B41" s="402" t="str">
        <f>IF(ISBLANK('Unit Type'!C45), " ", 'Unit Type'!C45)</f>
        <v> </v>
      </c>
      <c r="C41" s="403" t="str">
        <f>B41*'Summary Sheet'!$C$3</f>
        <v>#VALUE!</v>
      </c>
    </row>
    <row r="42">
      <c r="A42" s="402" t="str">
        <f>IF(ISBLANK('Unit Type'!B46), " ", 'Unit Type'!B46)</f>
        <v> </v>
      </c>
      <c r="B42" s="402" t="str">
        <f>IF(ISBLANK('Unit Type'!C46), " ", 'Unit Type'!C46)</f>
        <v> </v>
      </c>
      <c r="C42" s="403" t="str">
        <f>B42*'Summary Sheet'!$C$3</f>
        <v>#VALUE!</v>
      </c>
    </row>
    <row r="43">
      <c r="A43" s="402" t="str">
        <f>IF(ISBLANK('Unit Type'!B47), " ", 'Unit Type'!B47)</f>
        <v> </v>
      </c>
      <c r="B43" s="402" t="str">
        <f>IF(ISBLANK('Unit Type'!C47), " ", 'Unit Type'!C47)</f>
        <v> </v>
      </c>
      <c r="C43" s="403" t="str">
        <f>B43*'Summary Sheet'!$C$3</f>
        <v>#VALUE!</v>
      </c>
    </row>
    <row r="44">
      <c r="A44" s="402" t="str">
        <f>IF(ISBLANK('Unit Type'!B48), " ", 'Unit Type'!B48)</f>
        <v> </v>
      </c>
      <c r="B44" s="402" t="str">
        <f>IF(ISBLANK('Unit Type'!C48), " ", 'Unit Type'!C48)</f>
        <v> </v>
      </c>
      <c r="C44" s="403" t="str">
        <f>B44*'Summary Sheet'!$C$3</f>
        <v>#VALUE!</v>
      </c>
    </row>
    <row r="45">
      <c r="A45" s="402" t="str">
        <f>IF(ISBLANK('Unit Type'!B49), " ", 'Unit Type'!B49)</f>
        <v> </v>
      </c>
      <c r="B45" s="402" t="str">
        <f>IF(ISBLANK('Unit Type'!C49), " ", 'Unit Type'!C49)</f>
        <v> </v>
      </c>
      <c r="C45" s="403" t="str">
        <f>B45*'Summary Sheet'!$C$3</f>
        <v>#VALUE!</v>
      </c>
    </row>
    <row r="46">
      <c r="A46" s="402" t="str">
        <f>IF(ISBLANK('Unit Type'!B50), " ", 'Unit Type'!B50)</f>
        <v> </v>
      </c>
      <c r="B46" s="402" t="str">
        <f>IF(ISBLANK('Unit Type'!C50), " ", 'Unit Type'!C50)</f>
        <v> </v>
      </c>
      <c r="C46" s="403" t="str">
        <f>B46*'Summary Sheet'!$C$3</f>
        <v>#VALUE!</v>
      </c>
    </row>
    <row r="47">
      <c r="A47" s="402" t="str">
        <f>IF(ISBLANK('Unit Type'!B51), " ", 'Unit Type'!B51)</f>
        <v>WF342</v>
      </c>
      <c r="B47" s="402">
        <f>IF(ISBLANK('Unit Type'!C51), " ", 'Unit Type'!C51)</f>
        <v>6</v>
      </c>
      <c r="C47" s="403">
        <f>B47*'Summary Sheet'!$C$3</f>
        <v>156</v>
      </c>
    </row>
    <row r="48">
      <c r="A48" s="402" t="str">
        <f>IF(ISBLANK('Unit Type'!B52), " ", 'Unit Type'!B52)</f>
        <v>DWR3</v>
      </c>
      <c r="B48" s="402">
        <f>IF(ISBLANK('Unit Type'!C52), " ", 'Unit Type'!C52)</f>
        <v>1</v>
      </c>
      <c r="C48" s="403">
        <f>B48*'Summary Sheet'!$C$3</f>
        <v>26</v>
      </c>
    </row>
    <row r="49">
      <c r="A49" s="402" t="str">
        <f>IF(ISBLANK('Unit Type'!B53), " ", 'Unit Type'!B53)</f>
        <v>TK8</v>
      </c>
      <c r="B49" s="402">
        <f>IF(ISBLANK('Unit Type'!C53), " ", 'Unit Type'!C53)</f>
        <v>3</v>
      </c>
      <c r="C49" s="403">
        <f>B49*'Summary Sheet'!$C$3</f>
        <v>78</v>
      </c>
    </row>
    <row r="50">
      <c r="A50" s="402" t="str">
        <f>IF(ISBLANK('Unit Type'!B54), " ", 'Unit Type'!B54)</f>
        <v>WEP1342</v>
      </c>
      <c r="B50" s="402">
        <f>IF(ISBLANK('Unit Type'!C54), " ", 'Unit Type'!C54)</f>
        <v>6</v>
      </c>
      <c r="C50" s="403">
        <f>B50*'Summary Sheet'!$C$3</f>
        <v>156</v>
      </c>
    </row>
    <row r="51">
      <c r="A51" s="402" t="str">
        <f>IF(ISBLANK('Unit Type'!B55), " ", 'Unit Type'!B55)</f>
        <v>VEP21</v>
      </c>
      <c r="B51" s="402">
        <f>IF(ISBLANK('Unit Type'!C55), " ", 'Unit Type'!C55)</f>
        <v>2</v>
      </c>
      <c r="C51" s="403">
        <f>B51*'Summary Sheet'!$C$3</f>
        <v>52</v>
      </c>
    </row>
    <row r="52">
      <c r="A52" s="402" t="str">
        <f>IF(ISBLANK('Unit Type'!B56), " ", 'Unit Type'!B56)</f>
        <v>BEP24</v>
      </c>
      <c r="B52" s="402">
        <f>IF(ISBLANK('Unit Type'!C56), " ", 'Unit Type'!C56)</f>
        <v>7</v>
      </c>
      <c r="C52" s="403">
        <f>B52*'Summary Sheet'!$C$3</f>
        <v>182</v>
      </c>
    </row>
    <row r="53">
      <c r="A53" s="402" t="str">
        <f>IF(ISBLANK('Unit Type'!B57), " ", 'Unit Type'!B57)</f>
        <v>REF9624</v>
      </c>
      <c r="B53" s="402">
        <f>IF(ISBLANK('Unit Type'!C57), " ", 'Unit Type'!C57)</f>
        <v>2</v>
      </c>
      <c r="C53" s="403">
        <f>B53*'Summary Sheet'!$C$3</f>
        <v>52</v>
      </c>
    </row>
    <row r="54">
      <c r="A54" s="402" t="str">
        <f>IF(ISBLANK('Unit Type'!B58), " ", 'Unit Type'!B58)</f>
        <v> </v>
      </c>
      <c r="B54" s="402" t="str">
        <f>IF(ISBLANK('Unit Type'!C58), " ", 'Unit Type'!C58)</f>
        <v> </v>
      </c>
      <c r="C54" s="403" t="str">
        <f>B54*'Summary Sheet'!$C$3</f>
        <v>#VALUE!</v>
      </c>
    </row>
    <row r="55">
      <c r="A55" s="402" t="str">
        <f>IF(ISBLANK('Unit Type'!B59), " ", 'Unit Type'!B59)</f>
        <v> </v>
      </c>
      <c r="B55" s="402" t="str">
        <f>IF(ISBLANK('Unit Type'!C59), " ", 'Unit Type'!C59)</f>
        <v> </v>
      </c>
      <c r="C55" s="403" t="str">
        <f>B55*'Summary Sheet'!$C$3</f>
        <v>#VALUE!</v>
      </c>
    </row>
    <row r="56">
      <c r="A56" s="402" t="str">
        <f>IF(ISBLANK('Unit Type'!B60), " ", 'Unit Type'!B60)</f>
        <v> </v>
      </c>
      <c r="B56" s="402" t="str">
        <f>IF(ISBLANK('Unit Type'!C60), " ", 'Unit Type'!C60)</f>
        <v> </v>
      </c>
      <c r="C56" s="403" t="str">
        <f>B56*'Summary Sheet'!$C$3</f>
        <v>#VALUE!</v>
      </c>
    </row>
    <row r="57">
      <c r="A57" s="402" t="str">
        <f>IF(ISBLANK('Unit Type'!B61), " ", 'Unit Type'!B61)</f>
        <v> </v>
      </c>
      <c r="B57" s="402" t="str">
        <f>IF(ISBLANK('Unit Type'!C61), " ", 'Unit Type'!C61)</f>
        <v> </v>
      </c>
      <c r="C57" s="403" t="str">
        <f>B57*'Summary Sheet'!$C$3</f>
        <v>#VALUE!</v>
      </c>
    </row>
    <row r="58">
      <c r="A58" s="402" t="str">
        <f>IF(ISBLANK('Unit Type'!B62), " ", 'Unit Type'!B62)</f>
        <v> </v>
      </c>
      <c r="B58" s="402" t="str">
        <f>IF(ISBLANK('Unit Type'!C62), " ", 'Unit Type'!C62)</f>
        <v> </v>
      </c>
      <c r="C58" s="403" t="str">
        <f>B58*'Summary Sheet'!$C$3</f>
        <v>#VALUE!</v>
      </c>
    </row>
    <row r="59">
      <c r="A59" s="402" t="str">
        <f>IF(ISBLANK('Unit Type'!B63), " ", 'Unit Type'!B63)</f>
        <v> </v>
      </c>
      <c r="B59" s="402" t="str">
        <f>IF(ISBLANK('Unit Type'!C63), " ", 'Unit Type'!C63)</f>
        <v> </v>
      </c>
      <c r="C59" s="403" t="str">
        <f>B59*'Summary Sheet'!$C$3</f>
        <v>#VALUE!</v>
      </c>
    </row>
    <row r="60">
      <c r="A60" s="402" t="str">
        <f>IF(ISBLANK('Unit Type'!B64), " ", 'Unit Type'!B64)</f>
        <v> </v>
      </c>
      <c r="B60" s="402" t="str">
        <f>IF(ISBLANK('Unit Type'!C64), " ", 'Unit Type'!C64)</f>
        <v> </v>
      </c>
      <c r="C60" s="403" t="str">
        <f>B60*'Summary Sheet'!$C$3</f>
        <v>#VALUE!</v>
      </c>
    </row>
    <row r="61">
      <c r="A61" s="402" t="str">
        <f>IF(ISBLANK('Unit Type'!B65), " ", 'Unit Type'!B65)</f>
        <v> </v>
      </c>
      <c r="B61" s="402" t="str">
        <f>IF(ISBLANK('Unit Type'!C65), " ", 'Unit Type'!C65)</f>
        <v> </v>
      </c>
      <c r="C61" s="403" t="str">
        <f>B61*'Summary Sheet'!$C$3</f>
        <v>#VALUE!</v>
      </c>
    </row>
    <row r="62">
      <c r="A62" s="402" t="str">
        <f>IF(ISBLANK('Unit Type'!B66), " ", 'Unit Type'!B66)</f>
        <v> </v>
      </c>
      <c r="B62" s="402" t="str">
        <f>IF(ISBLANK('Unit Type'!C66), " ", 'Unit Type'!C66)</f>
        <v> </v>
      </c>
      <c r="C62" s="403" t="str">
        <f>B62*'Summary Sheet'!$C$3</f>
        <v>#VALUE!</v>
      </c>
    </row>
    <row r="63">
      <c r="A63" s="402" t="str">
        <f>IF(ISBLANK('Unit Type'!B67), " ", 'Unit Type'!B67)</f>
        <v> </v>
      </c>
      <c r="B63" s="402" t="str">
        <f>IF(ISBLANK('Unit Type'!C67), " ", 'Unit Type'!C67)</f>
        <v> </v>
      </c>
      <c r="C63" s="403" t="str">
        <f>B63*'Summary Sheet'!$C$3</f>
        <v>#VALUE!</v>
      </c>
    </row>
    <row r="64">
      <c r="A64" s="402" t="str">
        <f>IF(ISBLANK('Unit Type'!B68), " ", 'Unit Type'!B68)</f>
        <v> </v>
      </c>
      <c r="B64" s="402" t="str">
        <f>IF(ISBLANK('Unit Type'!C68), " ", 'Unit Type'!C68)</f>
        <v> </v>
      </c>
      <c r="C64" s="403" t="str">
        <f>B64*'Summary Sheet'!$C$3</f>
        <v>#VALUE!</v>
      </c>
    </row>
    <row r="65">
      <c r="A65" s="402" t="str">
        <f>IF(ISBLANK('Unit Type'!B69), " ", 'Unit Type'!B69)</f>
        <v> </v>
      </c>
      <c r="B65" s="402" t="str">
        <f>IF(ISBLANK('Unit Type'!C69), " ", 'Unit Type'!C69)</f>
        <v> </v>
      </c>
      <c r="C65" s="403" t="str">
        <f>B65*'Summary Sheet'!$C$3</f>
        <v>#VALUE!</v>
      </c>
    </row>
    <row r="66">
      <c r="A66" s="402" t="str">
        <f>IF(ISBLANK('Unit Type'!B70), " ", 'Unit Type'!B70)</f>
        <v> </v>
      </c>
      <c r="B66" s="402" t="str">
        <f>IF(ISBLANK('Unit Type'!C70), " ", 'Unit Type'!C70)</f>
        <v> </v>
      </c>
      <c r="C66" s="403" t="str">
        <f>B66*'Summary Sheet'!$C$3</f>
        <v>#VALUE!</v>
      </c>
    </row>
    <row r="67">
      <c r="A67" s="402" t="str">
        <f>IF(ISBLANK('Unit Type (2)'!B6), " ", 'Unit Type (2)'!B6)</f>
        <v>B33FD</v>
      </c>
      <c r="B67" s="402">
        <f>IF(ISBLANK('Unit Type (2)'!C6), " ", 'Unit Type (2)'!C6)</f>
        <v>1</v>
      </c>
      <c r="C67" s="403">
        <f>B67*'Summary Sheet'!$C$4</f>
        <v>11</v>
      </c>
    </row>
    <row r="68">
      <c r="A68" s="402" t="str">
        <f>IF(ISBLANK('Unit Type (2)'!B7), " ", 'Unit Type (2)'!B7)</f>
        <v>B12FD</v>
      </c>
      <c r="B68" s="402">
        <f>IF(ISBLANK('Unit Type (2)'!C7), " ", 'Unit Type (2)'!C7)</f>
        <v>1</v>
      </c>
      <c r="C68" s="403">
        <f>B68*'Summary Sheet'!$C$4</f>
        <v>11</v>
      </c>
    </row>
    <row r="69">
      <c r="A69" s="402" t="str">
        <f>IF(ISBLANK('Unit Type (2)'!B8), " ", 'Unit Type (2)'!B8)</f>
        <v>SB36</v>
      </c>
      <c r="B69" s="402">
        <f>IF(ISBLANK('Unit Type (2)'!C8), " ", 'Unit Type (2)'!C8)</f>
        <v>1</v>
      </c>
      <c r="C69" s="403">
        <f>B69*'Summary Sheet'!$C$4</f>
        <v>11</v>
      </c>
    </row>
    <row r="70">
      <c r="A70" s="402" t="str">
        <f>IF(ISBLANK('Unit Type (2)'!B9), " ", 'Unit Type (2)'!B9)</f>
        <v>B21FD</v>
      </c>
      <c r="B70" s="402">
        <f>IF(ISBLANK('Unit Type (2)'!C9), " ", 'Unit Type (2)'!C9)</f>
        <v>1</v>
      </c>
      <c r="C70" s="403">
        <f>B70*'Summary Sheet'!$C$4</f>
        <v>11</v>
      </c>
    </row>
    <row r="71">
      <c r="A71" s="402" t="str">
        <f>IF(ISBLANK('Unit Type (2)'!B10), " ", 'Unit Type (2)'!B10)</f>
        <v>3DB12</v>
      </c>
      <c r="B71" s="402">
        <f>IF(ISBLANK('Unit Type (2)'!C10), " ", 'Unit Type (2)'!C10)</f>
        <v>1</v>
      </c>
      <c r="C71" s="403">
        <f>B71*'Summary Sheet'!$C$4</f>
        <v>11</v>
      </c>
    </row>
    <row r="72">
      <c r="A72" s="402" t="str">
        <f>IF(ISBLANK('Unit Type (2)'!B11), " ", 'Unit Type (2)'!B11)</f>
        <v>W362424</v>
      </c>
      <c r="B72" s="402">
        <f>IF(ISBLANK('Unit Type (2)'!C11), " ", 'Unit Type (2)'!C11)</f>
        <v>1</v>
      </c>
      <c r="C72" s="403">
        <f>B72*'Summary Sheet'!$C$4</f>
        <v>11</v>
      </c>
    </row>
    <row r="73">
      <c r="A73" s="402" t="str">
        <f>IF(ISBLANK('Unit Type (2)'!B12), " ", 'Unit Type (2)'!B12)</f>
        <v>W3342</v>
      </c>
      <c r="B73" s="402">
        <f>IF(ISBLANK('Unit Type (2)'!C12), " ", 'Unit Type (2)'!C12)</f>
        <v>1</v>
      </c>
      <c r="C73" s="403">
        <f>B73*'Summary Sheet'!$C$4</f>
        <v>11</v>
      </c>
    </row>
    <row r="74">
      <c r="A74" s="402" t="str">
        <f>IF(ISBLANK('Unit Type (2)'!B13), " ", 'Unit Type (2)'!B13)</f>
        <v>W3024</v>
      </c>
      <c r="B74" s="402">
        <f>IF(ISBLANK('Unit Type (2)'!C13), " ", 'Unit Type (2)'!C13)</f>
        <v>1</v>
      </c>
      <c r="C74" s="403">
        <f>B74*'Summary Sheet'!$C$4</f>
        <v>11</v>
      </c>
    </row>
    <row r="75">
      <c r="A75" s="402" t="str">
        <f>IF(ISBLANK('Unit Type (2)'!B14), " ", 'Unit Type (2)'!B14)</f>
        <v>W1242</v>
      </c>
      <c r="B75" s="402">
        <f>IF(ISBLANK('Unit Type (2)'!C14), " ", 'Unit Type (2)'!C14)</f>
        <v>1</v>
      </c>
      <c r="C75" s="403">
        <f>B75*'Summary Sheet'!$C$4</f>
        <v>11</v>
      </c>
    </row>
    <row r="76">
      <c r="A76" s="402" t="str">
        <f>IF(ISBLANK('Unit Type (2)'!B15), " ", 'Unit Type (2)'!B15)</f>
        <v>VSB36</v>
      </c>
      <c r="B76" s="402">
        <f>IF(ISBLANK('Unit Type (2)'!C15), " ", 'Unit Type (2)'!C15)</f>
        <v>1</v>
      </c>
      <c r="C76" s="403">
        <f>B76*'Summary Sheet'!$C$4</f>
        <v>11</v>
      </c>
    </row>
    <row r="77">
      <c r="A77" s="402" t="str">
        <f>IF(ISBLANK('Unit Type (2)'!B16), " ", 'Unit Type (2)'!B16)</f>
        <v>VSB36</v>
      </c>
      <c r="B77" s="402">
        <f>IF(ISBLANK('Unit Type (2)'!C16), " ", 'Unit Type (2)'!C16)</f>
        <v>1</v>
      </c>
      <c r="C77" s="403">
        <f>B77*'Summary Sheet'!$C$4</f>
        <v>11</v>
      </c>
    </row>
    <row r="78">
      <c r="A78" s="402" t="str">
        <f>IF(ISBLANK('Unit Type (2)'!B17), " ", 'Unit Type (2)'!B17)</f>
        <v>VSB36</v>
      </c>
      <c r="B78" s="402">
        <f>IF(ISBLANK('Unit Type (2)'!C17), " ", 'Unit Type (2)'!C17)</f>
        <v>1</v>
      </c>
      <c r="C78" s="403">
        <f>B78*'Summary Sheet'!$C$4</f>
        <v>11</v>
      </c>
    </row>
    <row r="79">
      <c r="A79" s="402" t="str">
        <f>IF(ISBLANK('Unit Type (2)'!B18), " ", 'Unit Type (2)'!B18)</f>
        <v>VDB12-3</v>
      </c>
      <c r="B79" s="402">
        <f>IF(ISBLANK('Unit Type (2)'!C18), " ", 'Unit Type (2)'!C18)</f>
        <v>1</v>
      </c>
      <c r="C79" s="403">
        <f>B79*'Summary Sheet'!$C$4</f>
        <v>11</v>
      </c>
    </row>
    <row r="80">
      <c r="A80" s="402" t="str">
        <f>IF(ISBLANK('Unit Type (2)'!B19), " ", 'Unit Type (2)'!B19)</f>
        <v>VSB36</v>
      </c>
      <c r="B80" s="402">
        <f>IF(ISBLANK('Unit Type (2)'!C19), " ", 'Unit Type (2)'!C19)</f>
        <v>1</v>
      </c>
      <c r="C80" s="403">
        <f>B80*'Summary Sheet'!$C$4</f>
        <v>11</v>
      </c>
    </row>
    <row r="81">
      <c r="A81" s="402" t="str">
        <f>IF(ISBLANK('Unit Type (2)'!B20), " ", 'Unit Type (2)'!B20)</f>
        <v> </v>
      </c>
      <c r="B81" s="402" t="str">
        <f>IF(ISBLANK('Unit Type (2)'!C20), " ", 'Unit Type (2)'!C20)</f>
        <v> </v>
      </c>
      <c r="C81" s="403" t="str">
        <f>B81*'Summary Sheet'!$C$4</f>
        <v>#VALUE!</v>
      </c>
    </row>
    <row r="82">
      <c r="A82" s="402" t="str">
        <f>IF(ISBLANK('Unit Type (2)'!B21), " ", 'Unit Type (2)'!B21)</f>
        <v> </v>
      </c>
      <c r="B82" s="402" t="str">
        <f>IF(ISBLANK('Unit Type (2)'!C21), " ", 'Unit Type (2)'!C21)</f>
        <v> </v>
      </c>
      <c r="C82" s="403" t="str">
        <f>B82*'Summary Sheet'!$C$4</f>
        <v>#VALUE!</v>
      </c>
    </row>
    <row r="83">
      <c r="A83" s="402" t="str">
        <f>IF(ISBLANK('Unit Type (2)'!B22), " ", 'Unit Type (2)'!B22)</f>
        <v> </v>
      </c>
      <c r="B83" s="402" t="str">
        <f>IF(ISBLANK('Unit Type (2)'!C22), " ", 'Unit Type (2)'!C22)</f>
        <v> </v>
      </c>
      <c r="C83" s="403" t="str">
        <f>B83*'Summary Sheet'!$C$4</f>
        <v>#VALUE!</v>
      </c>
    </row>
    <row r="84">
      <c r="A84" s="402" t="str">
        <f>IF(ISBLANK('Unit Type (2)'!B23), " ", 'Unit Type (2)'!B23)</f>
        <v> </v>
      </c>
      <c r="B84" s="402" t="str">
        <f>IF(ISBLANK('Unit Type (2)'!C23), " ", 'Unit Type (2)'!C23)</f>
        <v> </v>
      </c>
      <c r="C84" s="403" t="str">
        <f>B84*'Summary Sheet'!$C$4</f>
        <v>#VALUE!</v>
      </c>
    </row>
    <row r="85">
      <c r="A85" s="402" t="str">
        <f>IF(ISBLANK('Unit Type (2)'!B24), " ", 'Unit Type (2)'!B24)</f>
        <v> </v>
      </c>
      <c r="B85" s="402" t="str">
        <f>IF(ISBLANK('Unit Type (2)'!C24), " ", 'Unit Type (2)'!C24)</f>
        <v> </v>
      </c>
      <c r="C85" s="403" t="str">
        <f>B85*'Summary Sheet'!$C$4</f>
        <v>#VALUE!</v>
      </c>
    </row>
    <row r="86">
      <c r="A86" s="402" t="str">
        <f>IF(ISBLANK('Unit Type (2)'!B25), " ", 'Unit Type (2)'!B25)</f>
        <v> </v>
      </c>
      <c r="B86" s="402" t="str">
        <f>IF(ISBLANK('Unit Type (2)'!C25), " ", 'Unit Type (2)'!C25)</f>
        <v> </v>
      </c>
      <c r="C86" s="403" t="str">
        <f>B86*'Summary Sheet'!$C$4</f>
        <v>#VALUE!</v>
      </c>
    </row>
    <row r="87">
      <c r="A87" s="402" t="str">
        <f>IF(ISBLANK('Unit Type (2)'!B26), " ", 'Unit Type (2)'!B26)</f>
        <v> </v>
      </c>
      <c r="B87" s="402" t="str">
        <f>IF(ISBLANK('Unit Type (2)'!C26), " ", 'Unit Type (2)'!C26)</f>
        <v> </v>
      </c>
      <c r="C87" s="403" t="str">
        <f>B87*'Summary Sheet'!$C$4</f>
        <v>#VALUE!</v>
      </c>
    </row>
    <row r="88">
      <c r="A88" s="402" t="str">
        <f>IF(ISBLANK('Unit Type (2)'!B27), " ", 'Unit Type (2)'!B27)</f>
        <v> </v>
      </c>
      <c r="B88" s="402" t="str">
        <f>IF(ISBLANK('Unit Type (2)'!C27), " ", 'Unit Type (2)'!C27)</f>
        <v> </v>
      </c>
      <c r="C88" s="403" t="str">
        <f>B88*'Summary Sheet'!$C$4</f>
        <v>#VALUE!</v>
      </c>
    </row>
    <row r="89">
      <c r="A89" s="402" t="str">
        <f>IF(ISBLANK('Unit Type (2)'!B28), " ", 'Unit Type (2)'!B28)</f>
        <v> </v>
      </c>
      <c r="B89" s="402" t="str">
        <f>IF(ISBLANK('Unit Type (2)'!C28), " ", 'Unit Type (2)'!C28)</f>
        <v> </v>
      </c>
      <c r="C89" s="403" t="str">
        <f>B89*'Summary Sheet'!$C$4</f>
        <v>#VALUE!</v>
      </c>
    </row>
    <row r="90">
      <c r="A90" s="402" t="str">
        <f>IF(ISBLANK('Unit Type (2)'!B29), " ", 'Unit Type (2)'!B29)</f>
        <v> </v>
      </c>
      <c r="B90" s="402" t="str">
        <f>IF(ISBLANK('Unit Type (2)'!C29), " ", 'Unit Type (2)'!C29)</f>
        <v> </v>
      </c>
      <c r="C90" s="403" t="str">
        <f>B90*'Summary Sheet'!$C$4</f>
        <v>#VALUE!</v>
      </c>
    </row>
    <row r="91">
      <c r="A91" s="402" t="str">
        <f>IF(ISBLANK('Unit Type (2)'!B30), " ", 'Unit Type (2)'!B30)</f>
        <v> </v>
      </c>
      <c r="B91" s="402" t="str">
        <f>IF(ISBLANK('Unit Type (2)'!C30), " ", 'Unit Type (2)'!C30)</f>
        <v> </v>
      </c>
      <c r="C91" s="403" t="str">
        <f>B91*'Summary Sheet'!$C$4</f>
        <v>#VALUE!</v>
      </c>
    </row>
    <row r="92">
      <c r="A92" s="402" t="str">
        <f>IF(ISBLANK('Unit Type (2)'!B31), " ", 'Unit Type (2)'!B31)</f>
        <v> </v>
      </c>
      <c r="B92" s="402" t="str">
        <f>IF(ISBLANK('Unit Type (2)'!C31), " ", 'Unit Type (2)'!C31)</f>
        <v> </v>
      </c>
      <c r="C92" s="403" t="str">
        <f>B92*'Summary Sheet'!$C$4</f>
        <v>#VALUE!</v>
      </c>
    </row>
    <row r="93">
      <c r="A93" s="402" t="str">
        <f>IF(ISBLANK('Unit Type (2)'!B32), " ", 'Unit Type (2)'!B32)</f>
        <v> </v>
      </c>
      <c r="B93" s="402" t="str">
        <f>IF(ISBLANK('Unit Type (2)'!C32), " ", 'Unit Type (2)'!C32)</f>
        <v> </v>
      </c>
      <c r="C93" s="403" t="str">
        <f>B93*'Summary Sheet'!$C$4</f>
        <v>#VALUE!</v>
      </c>
    </row>
    <row r="94">
      <c r="A94" s="402" t="str">
        <f>IF(ISBLANK('Unit Type (2)'!B33), " ", 'Unit Type (2)'!B33)</f>
        <v> </v>
      </c>
      <c r="B94" s="402" t="str">
        <f>IF(ISBLANK('Unit Type (2)'!C33), " ", 'Unit Type (2)'!C33)</f>
        <v> </v>
      </c>
      <c r="C94" s="403" t="str">
        <f>B94*'Summary Sheet'!$C$4</f>
        <v>#VALUE!</v>
      </c>
    </row>
    <row r="95">
      <c r="A95" s="402" t="str">
        <f>IF(ISBLANK('Unit Type (2)'!B34), " ", 'Unit Type (2)'!B34)</f>
        <v> </v>
      </c>
      <c r="B95" s="402" t="str">
        <f>IF(ISBLANK('Unit Type (2)'!C34), " ", 'Unit Type (2)'!C34)</f>
        <v> </v>
      </c>
      <c r="C95" s="403" t="str">
        <f>B95*'Summary Sheet'!$C$4</f>
        <v>#VALUE!</v>
      </c>
    </row>
    <row r="96">
      <c r="A96" s="402" t="str">
        <f>IF(ISBLANK('Unit Type (2)'!B35), " ", 'Unit Type (2)'!B35)</f>
        <v> </v>
      </c>
      <c r="B96" s="402" t="str">
        <f>IF(ISBLANK('Unit Type (2)'!C35), " ", 'Unit Type (2)'!C35)</f>
        <v> </v>
      </c>
      <c r="C96" s="403" t="str">
        <f>B96*'Summary Sheet'!$C$4</f>
        <v>#VALUE!</v>
      </c>
    </row>
    <row r="97">
      <c r="A97" s="402" t="str">
        <f>IF(ISBLANK('Unit Type (2)'!B36), " ", 'Unit Type (2)'!B36)</f>
        <v> </v>
      </c>
      <c r="B97" s="402" t="str">
        <f>IF(ISBLANK('Unit Type (2)'!C36), " ", 'Unit Type (2)'!C36)</f>
        <v> </v>
      </c>
      <c r="C97" s="403" t="str">
        <f>B97*'Summary Sheet'!$C$4</f>
        <v>#VALUE!</v>
      </c>
    </row>
    <row r="98">
      <c r="A98" s="402" t="str">
        <f>IF(ISBLANK('Unit Type (2)'!B37), " ", 'Unit Type (2)'!B37)</f>
        <v> </v>
      </c>
      <c r="B98" s="402" t="str">
        <f>IF(ISBLANK('Unit Type (2)'!C37), " ", 'Unit Type (2)'!C37)</f>
        <v> </v>
      </c>
      <c r="C98" s="403" t="str">
        <f>B98*'Summary Sheet'!$C$4</f>
        <v>#VALUE!</v>
      </c>
    </row>
    <row r="99">
      <c r="A99" s="402" t="str">
        <f>IF(ISBLANK('Unit Type (2)'!B38), " ", 'Unit Type (2)'!B38)</f>
        <v> </v>
      </c>
      <c r="B99" s="402" t="str">
        <f>IF(ISBLANK('Unit Type (2)'!C38), " ", 'Unit Type (2)'!C38)</f>
        <v> </v>
      </c>
      <c r="C99" s="403" t="str">
        <f>B99*'Summary Sheet'!$C$4</f>
        <v>#VALUE!</v>
      </c>
    </row>
    <row r="100">
      <c r="A100" s="402" t="str">
        <f>IF(ISBLANK('Unit Type (2)'!B39), " ", 'Unit Type (2)'!B39)</f>
        <v> </v>
      </c>
      <c r="B100" s="402" t="str">
        <f>IF(ISBLANK('Unit Type (2)'!C39), " ", 'Unit Type (2)'!C39)</f>
        <v> </v>
      </c>
      <c r="C100" s="403" t="str">
        <f>B100*'Summary Sheet'!$C$4</f>
        <v>#VALUE!</v>
      </c>
    </row>
    <row r="101">
      <c r="A101" s="402" t="str">
        <f>IF(ISBLANK('Unit Type (2)'!B40), " ", 'Unit Type (2)'!B40)</f>
        <v> </v>
      </c>
      <c r="B101" s="402" t="str">
        <f>IF(ISBLANK('Unit Type (2)'!C40), " ", 'Unit Type (2)'!C40)</f>
        <v> </v>
      </c>
      <c r="C101" s="403" t="str">
        <f>B101*'Summary Sheet'!$C$4</f>
        <v>#VALUE!</v>
      </c>
    </row>
    <row r="102">
      <c r="A102" s="402" t="str">
        <f>IF(ISBLANK('Unit Type (2)'!B41), " ", 'Unit Type (2)'!B41)</f>
        <v> </v>
      </c>
      <c r="B102" s="402" t="str">
        <f>IF(ISBLANK('Unit Type (2)'!C41), " ", 'Unit Type (2)'!C41)</f>
        <v> </v>
      </c>
      <c r="C102" s="403" t="str">
        <f>B102*'Summary Sheet'!$C$4</f>
        <v>#VALUE!</v>
      </c>
    </row>
    <row r="103">
      <c r="A103" s="402" t="str">
        <f>IF(ISBLANK('Unit Type (2)'!B42), " ", 'Unit Type (2)'!B42)</f>
        <v> </v>
      </c>
      <c r="B103" s="402" t="str">
        <f>IF(ISBLANK('Unit Type (2)'!C42), " ", 'Unit Type (2)'!C42)</f>
        <v> </v>
      </c>
      <c r="C103" s="403" t="str">
        <f>B103*'Summary Sheet'!$C$4</f>
        <v>#VALUE!</v>
      </c>
    </row>
    <row r="104">
      <c r="A104" s="402" t="str">
        <f>IF(ISBLANK('Unit Type (2)'!B43), " ", 'Unit Type (2)'!B43)</f>
        <v> </v>
      </c>
      <c r="B104" s="402" t="str">
        <f>IF(ISBLANK('Unit Type (2)'!C43), " ", 'Unit Type (2)'!C43)</f>
        <v> </v>
      </c>
      <c r="C104" s="403" t="str">
        <f>B104*'Summary Sheet'!$C$4</f>
        <v>#VALUE!</v>
      </c>
    </row>
    <row r="105">
      <c r="A105" s="402" t="str">
        <f>IF(ISBLANK('Unit Type (2)'!B44), " ", 'Unit Type (2)'!B44)</f>
        <v> </v>
      </c>
      <c r="B105" s="402" t="str">
        <f>IF(ISBLANK('Unit Type (2)'!C44), " ", 'Unit Type (2)'!C44)</f>
        <v> </v>
      </c>
      <c r="C105" s="403" t="str">
        <f>B105*'Summary Sheet'!$C$4</f>
        <v>#VALUE!</v>
      </c>
    </row>
    <row r="106">
      <c r="A106" s="402" t="str">
        <f>IF(ISBLANK('Unit Type (2)'!B45), " ", 'Unit Type (2)'!B45)</f>
        <v> </v>
      </c>
      <c r="B106" s="402" t="str">
        <f>IF(ISBLANK('Unit Type (2)'!C45), " ", 'Unit Type (2)'!C45)</f>
        <v> </v>
      </c>
      <c r="C106" s="403" t="str">
        <f>B106*'Summary Sheet'!$C$4</f>
        <v>#VALUE!</v>
      </c>
    </row>
    <row r="107">
      <c r="A107" s="402" t="str">
        <f>IF(ISBLANK('Unit Type (2)'!B46), " ", 'Unit Type (2)'!B46)</f>
        <v> </v>
      </c>
      <c r="B107" s="402" t="str">
        <f>IF(ISBLANK('Unit Type (2)'!C46), " ", 'Unit Type (2)'!C46)</f>
        <v> </v>
      </c>
      <c r="C107" s="403" t="str">
        <f>B107*'Summary Sheet'!$C$4</f>
        <v>#VALUE!</v>
      </c>
    </row>
    <row r="108">
      <c r="A108" s="402" t="str">
        <f>IF(ISBLANK('Unit Type (2)'!B47), " ", 'Unit Type (2)'!B47)</f>
        <v> </v>
      </c>
      <c r="B108" s="402" t="str">
        <f>IF(ISBLANK('Unit Type (2)'!C47), " ", 'Unit Type (2)'!C47)</f>
        <v> </v>
      </c>
      <c r="C108" s="403" t="str">
        <f>B108*'Summary Sheet'!$C$4</f>
        <v>#VALUE!</v>
      </c>
    </row>
    <row r="109">
      <c r="A109" s="402" t="str">
        <f>IF(ISBLANK('Unit Type (2)'!B48), " ", 'Unit Type (2)'!B48)</f>
        <v> </v>
      </c>
      <c r="B109" s="402" t="str">
        <f>IF(ISBLANK('Unit Type (2)'!C48), " ", 'Unit Type (2)'!C48)</f>
        <v> </v>
      </c>
      <c r="C109" s="403" t="str">
        <f>B109*'Summary Sheet'!$C$4</f>
        <v>#VALUE!</v>
      </c>
    </row>
    <row r="110">
      <c r="A110" s="402" t="str">
        <f>IF(ISBLANK('Unit Type (2)'!B49), " ", 'Unit Type (2)'!B49)</f>
        <v> </v>
      </c>
      <c r="B110" s="402" t="str">
        <f>IF(ISBLANK('Unit Type (2)'!C49), " ", 'Unit Type (2)'!C49)</f>
        <v> </v>
      </c>
      <c r="C110" s="403" t="str">
        <f>B110*'Summary Sheet'!$C$4</f>
        <v>#VALUE!</v>
      </c>
    </row>
    <row r="111">
      <c r="A111" s="402" t="str">
        <f>IF(ISBLANK('Unit Type (2)'!B50), " ", 'Unit Type (2)'!B50)</f>
        <v> </v>
      </c>
      <c r="B111" s="402" t="str">
        <f>IF(ISBLANK('Unit Type (2)'!C50), " ", 'Unit Type (2)'!C50)</f>
        <v> </v>
      </c>
      <c r="C111" s="403" t="str">
        <f>B111*'Summary Sheet'!$C$4</f>
        <v>#VALUE!</v>
      </c>
    </row>
    <row r="112">
      <c r="A112" s="402" t="str">
        <f>IF(ISBLANK('Unit Type (2)'!B51), " ", 'Unit Type (2)'!B51)</f>
        <v>WF342</v>
      </c>
      <c r="B112" s="402">
        <f>IF(ISBLANK('Unit Type (2)'!C51), " ", 'Unit Type (2)'!C51)</f>
        <v>6</v>
      </c>
      <c r="C112" s="403">
        <f>B112*'Summary Sheet'!$C$4</f>
        <v>66</v>
      </c>
    </row>
    <row r="113">
      <c r="A113" s="402" t="str">
        <f>IF(ISBLANK('Unit Type (2)'!B52), " ", 'Unit Type (2)'!B52)</f>
        <v>DWR3</v>
      </c>
      <c r="B113" s="402">
        <f>IF(ISBLANK('Unit Type (2)'!C52), " ", 'Unit Type (2)'!C52)</f>
        <v>1</v>
      </c>
      <c r="C113" s="403">
        <f>B113*'Summary Sheet'!$C$4</f>
        <v>11</v>
      </c>
    </row>
    <row r="114">
      <c r="A114" s="402" t="str">
        <f>IF(ISBLANK('Unit Type (2)'!B53), " ", 'Unit Type (2)'!B53)</f>
        <v>TK8</v>
      </c>
      <c r="B114" s="402">
        <f>IF(ISBLANK('Unit Type (2)'!C53), " ", 'Unit Type (2)'!C53)</f>
        <v>3</v>
      </c>
      <c r="C114" s="403">
        <f>B114*'Summary Sheet'!$C$4</f>
        <v>33</v>
      </c>
    </row>
    <row r="115">
      <c r="A115" s="402" t="str">
        <f>IF(ISBLANK('Unit Type (2)'!B54), " ", 'Unit Type (2)'!B54)</f>
        <v>WEP1342</v>
      </c>
      <c r="B115" s="402">
        <f>IF(ISBLANK('Unit Type (2)'!C54), " ", 'Unit Type (2)'!C54)</f>
        <v>2</v>
      </c>
      <c r="C115" s="403">
        <f>B115*'Summary Sheet'!$C$4</f>
        <v>22</v>
      </c>
    </row>
    <row r="116">
      <c r="A116" s="402" t="str">
        <f>IF(ISBLANK('Unit Type (2)'!B55), " ", 'Unit Type (2)'!B55)</f>
        <v>VEP21</v>
      </c>
      <c r="B116" s="402">
        <f>IF(ISBLANK('Unit Type (2)'!C55), " ", 'Unit Type (2)'!C55)</f>
        <v>3</v>
      </c>
      <c r="C116" s="403">
        <f>B116*'Summary Sheet'!$C$4</f>
        <v>33</v>
      </c>
    </row>
    <row r="117">
      <c r="A117" s="402" t="str">
        <f>IF(ISBLANK('Unit Type (2)'!B56), " ", 'Unit Type (2)'!B56)</f>
        <v>BEP24</v>
      </c>
      <c r="B117" s="402">
        <f>IF(ISBLANK('Unit Type (2)'!C56), " ", 'Unit Type (2)'!C56)</f>
        <v>3</v>
      </c>
      <c r="C117" s="403">
        <f>B117*'Summary Sheet'!$C$4</f>
        <v>33</v>
      </c>
    </row>
    <row r="118">
      <c r="A118" s="402" t="str">
        <f>IF(ISBLANK('Unit Type (2)'!B57), " ", 'Unit Type (2)'!B57)</f>
        <v>REF9624</v>
      </c>
      <c r="B118" s="402">
        <f>IF(ISBLANK('Unit Type (2)'!C57), " ", 'Unit Type (2)'!C57)</f>
        <v>1</v>
      </c>
      <c r="C118" s="403">
        <f>B118*'Summary Sheet'!$C$4</f>
        <v>11</v>
      </c>
    </row>
    <row r="119">
      <c r="A119" s="402" t="str">
        <f>IF(ISBLANK('Unit Type (2)'!B58), " ", 'Unit Type (2)'!B58)</f>
        <v> </v>
      </c>
      <c r="B119" s="402" t="str">
        <f>IF(ISBLANK('Unit Type (2)'!C58), " ", 'Unit Type (2)'!C58)</f>
        <v> </v>
      </c>
      <c r="C119" s="403" t="str">
        <f>B119*'Summary Sheet'!$C$4</f>
        <v>#VALUE!</v>
      </c>
    </row>
    <row r="120">
      <c r="A120" s="402" t="str">
        <f>IF(ISBLANK('Unit Type (2)'!B59), " ", 'Unit Type (2)'!B59)</f>
        <v> </v>
      </c>
      <c r="B120" s="402" t="str">
        <f>IF(ISBLANK('Unit Type (2)'!C59), " ", 'Unit Type (2)'!C59)</f>
        <v> </v>
      </c>
      <c r="C120" s="403" t="str">
        <f>B120*'Summary Sheet'!$C$4</f>
        <v>#VALUE!</v>
      </c>
    </row>
    <row r="121">
      <c r="A121" s="402" t="str">
        <f>IF(ISBLANK('Unit Type (2)'!B60), " ", 'Unit Type (2)'!B60)</f>
        <v> </v>
      </c>
      <c r="B121" s="402" t="str">
        <f>IF(ISBLANK('Unit Type (2)'!C60), " ", 'Unit Type (2)'!C60)</f>
        <v> </v>
      </c>
      <c r="C121" s="403" t="str">
        <f>B121*'Summary Sheet'!$C$4</f>
        <v>#VALUE!</v>
      </c>
    </row>
    <row r="122">
      <c r="A122" s="402" t="str">
        <f>IF(ISBLANK('Unit Type (2)'!B61), " ", 'Unit Type (2)'!B61)</f>
        <v> </v>
      </c>
      <c r="B122" s="402" t="str">
        <f>IF(ISBLANK('Unit Type (2)'!C61), " ", 'Unit Type (2)'!C61)</f>
        <v> </v>
      </c>
      <c r="C122" s="403" t="str">
        <f>B122*'Summary Sheet'!$C$4</f>
        <v>#VALUE!</v>
      </c>
    </row>
    <row r="123">
      <c r="A123" s="402" t="str">
        <f>IF(ISBLANK('Unit Type (2)'!B62), " ", 'Unit Type (2)'!B62)</f>
        <v> </v>
      </c>
      <c r="B123" s="402" t="str">
        <f>IF(ISBLANK('Unit Type (2)'!C62), " ", 'Unit Type (2)'!C62)</f>
        <v> </v>
      </c>
      <c r="C123" s="403" t="str">
        <f>B123*'Summary Sheet'!$C$4</f>
        <v>#VALUE!</v>
      </c>
    </row>
    <row r="124">
      <c r="A124" s="402" t="str">
        <f>IF(ISBLANK('Unit Type (2)'!B63), " ", 'Unit Type (2)'!B63)</f>
        <v> </v>
      </c>
      <c r="B124" s="402" t="str">
        <f>IF(ISBLANK('Unit Type (2)'!C63), " ", 'Unit Type (2)'!C63)</f>
        <v> </v>
      </c>
      <c r="C124" s="403" t="str">
        <f>B124*'Summary Sheet'!$C$4</f>
        <v>#VALUE!</v>
      </c>
    </row>
    <row r="125">
      <c r="A125" s="402" t="str">
        <f>IF(ISBLANK('Unit Type (2)'!B64), " ", 'Unit Type (2)'!B64)</f>
        <v> </v>
      </c>
      <c r="B125" s="402" t="str">
        <f>IF(ISBLANK('Unit Type (2)'!C64), " ", 'Unit Type (2)'!C64)</f>
        <v> </v>
      </c>
      <c r="C125" s="403" t="str">
        <f>B125*'Summary Sheet'!$C$4</f>
        <v>#VALUE!</v>
      </c>
    </row>
    <row r="126">
      <c r="A126" s="402" t="str">
        <f>IF(ISBLANK('Unit Type (2)'!B65), " ", 'Unit Type (2)'!B65)</f>
        <v> </v>
      </c>
      <c r="B126" s="402" t="str">
        <f>IF(ISBLANK('Unit Type (2)'!C65), " ", 'Unit Type (2)'!C65)</f>
        <v> </v>
      </c>
      <c r="C126" s="403" t="str">
        <f>B126*'Summary Sheet'!$C$4</f>
        <v>#VALUE!</v>
      </c>
    </row>
    <row r="127">
      <c r="A127" s="402" t="str">
        <f>IF(ISBLANK('Unit Type (2)'!B66), " ", 'Unit Type (2)'!B66)</f>
        <v> </v>
      </c>
      <c r="B127" s="402" t="str">
        <f>IF(ISBLANK('Unit Type (2)'!C66), " ", 'Unit Type (2)'!C66)</f>
        <v> </v>
      </c>
      <c r="C127" s="403" t="str">
        <f>B127*'Summary Sheet'!$C$4</f>
        <v>#VALUE!</v>
      </c>
    </row>
    <row r="128">
      <c r="A128" s="402" t="str">
        <f>IF(ISBLANK('Unit Type (2)'!B67), " ", 'Unit Type (2)'!B67)</f>
        <v> </v>
      </c>
      <c r="B128" s="402" t="str">
        <f>IF(ISBLANK('Unit Type (2)'!C67), " ", 'Unit Type (2)'!C67)</f>
        <v> </v>
      </c>
      <c r="C128" s="403" t="str">
        <f>B128*'Summary Sheet'!$C$4</f>
        <v>#VALUE!</v>
      </c>
    </row>
    <row r="129">
      <c r="A129" s="402" t="str">
        <f>IF(ISBLANK('Unit Type (2)'!B68), " ", 'Unit Type (2)'!B68)</f>
        <v> </v>
      </c>
      <c r="B129" s="402" t="str">
        <f>IF(ISBLANK('Unit Type (2)'!C68), " ", 'Unit Type (2)'!C68)</f>
        <v> </v>
      </c>
      <c r="C129" s="403" t="str">
        <f>B129*'Summary Sheet'!$C$4</f>
        <v>#VALUE!</v>
      </c>
    </row>
    <row r="130">
      <c r="A130" s="402" t="str">
        <f>IF(ISBLANK('Unit Type (2)'!B69), " ", 'Unit Type (2)'!B69)</f>
        <v> </v>
      </c>
      <c r="B130" s="402" t="str">
        <f>IF(ISBLANK('Unit Type (2)'!C69), " ", 'Unit Type (2)'!C69)</f>
        <v> </v>
      </c>
      <c r="C130" s="403" t="str">
        <f>B130*'Summary Sheet'!$C$4</f>
        <v>#VALUE!</v>
      </c>
    </row>
    <row r="131">
      <c r="A131" s="402" t="str">
        <f>IF(ISBLANK('Unit Type (2)'!B70), " ", 'Unit Type (2)'!B70)</f>
        <v> </v>
      </c>
      <c r="B131" s="402" t="str">
        <f>IF(ISBLANK('Unit Type (2)'!C70), " ", 'Unit Type (2)'!C70)</f>
        <v> </v>
      </c>
      <c r="C131" s="403" t="str">
        <f>B131*'Summary Sheet'!$C$4</f>
        <v>#VALUE!</v>
      </c>
    </row>
    <row r="132">
      <c r="A132" s="403" t="str">
        <f>IF(ISBLANK('Unit Type (3)'!B6), " ", 'Unit Type (3)'!B6)</f>
        <v>B36FD</v>
      </c>
      <c r="B132" s="403">
        <f>IF(ISBLANK('Unit Type (3)'!C6), " ", 'Unit Type (3)'!C6)</f>
        <v>1</v>
      </c>
      <c r="C132" s="403">
        <f>B132*'Summary Sheet'!$C$5</f>
        <v>1</v>
      </c>
    </row>
    <row r="133">
      <c r="A133" s="403" t="str">
        <f>IF(ISBLANK('Unit Type (3)'!B7), " ", 'Unit Type (3)'!B7)</f>
        <v>B33FD</v>
      </c>
      <c r="B133" s="403">
        <f>IF(ISBLANK('Unit Type (3)'!C7), " ", 'Unit Type (3)'!C7)</f>
        <v>1</v>
      </c>
      <c r="C133" s="403">
        <f>B133*'Summary Sheet'!$C$5</f>
        <v>1</v>
      </c>
    </row>
    <row r="134">
      <c r="A134" s="403" t="str">
        <f>IF(ISBLANK('Unit Type (3)'!B8), " ", 'Unit Type (3)'!B8)</f>
        <v>SB36</v>
      </c>
      <c r="B134" s="403">
        <f>IF(ISBLANK('Unit Type (3)'!C8), " ", 'Unit Type (3)'!C8)</f>
        <v>1</v>
      </c>
      <c r="C134" s="403">
        <f>B134*'Summary Sheet'!$C$5</f>
        <v>1</v>
      </c>
    </row>
    <row r="135">
      <c r="A135" s="403" t="str">
        <f>IF(ISBLANK('Unit Type (3)'!B9), " ", 'Unit Type (3)'!B9)</f>
        <v>B24</v>
      </c>
      <c r="B135" s="403">
        <f>IF(ISBLANK('Unit Type (3)'!C9), " ", 'Unit Type (3)'!C9)</f>
        <v>1</v>
      </c>
      <c r="C135" s="403">
        <f>B135*'Summary Sheet'!$C$5</f>
        <v>1</v>
      </c>
    </row>
    <row r="136">
      <c r="A136" s="403" t="str">
        <f>IF(ISBLANK('Unit Type (3)'!B10), " ", 'Unit Type (3)'!B10)</f>
        <v>W3642</v>
      </c>
      <c r="B136" s="403">
        <f>IF(ISBLANK('Unit Type (3)'!C10), " ", 'Unit Type (3)'!C10)</f>
        <v>1</v>
      </c>
      <c r="C136" s="403">
        <f>B136*'Summary Sheet'!$C$5</f>
        <v>1</v>
      </c>
    </row>
    <row r="137">
      <c r="A137" s="403" t="str">
        <f>IF(ISBLANK('Unit Type (3)'!B11), " ", 'Unit Type (3)'!B11)</f>
        <v>W3024</v>
      </c>
      <c r="B137" s="403">
        <f>IF(ISBLANK('Unit Type (3)'!C11), " ", 'Unit Type (3)'!C11)</f>
        <v>1</v>
      </c>
      <c r="C137" s="403">
        <f>B137*'Summary Sheet'!$C$5</f>
        <v>1</v>
      </c>
    </row>
    <row r="138">
      <c r="A138" s="403" t="str">
        <f>IF(ISBLANK('Unit Type (3)'!B12), " ", 'Unit Type (3)'!B12)</f>
        <v>W3342</v>
      </c>
      <c r="B138" s="403">
        <f>IF(ISBLANK('Unit Type (3)'!C12), " ", 'Unit Type (3)'!C12)</f>
        <v>1</v>
      </c>
      <c r="C138" s="403">
        <f>B138*'Summary Sheet'!$C$5</f>
        <v>1</v>
      </c>
    </row>
    <row r="139">
      <c r="A139" s="403" t="str">
        <f>IF(ISBLANK('Unit Type (3)'!B13), " ", 'Unit Type (3)'!B13)</f>
        <v>W362424</v>
      </c>
      <c r="B139" s="403">
        <f>IF(ISBLANK('Unit Type (3)'!C13), " ", 'Unit Type (3)'!C13)</f>
        <v>1</v>
      </c>
      <c r="C139" s="403">
        <f>B139*'Summary Sheet'!$C$5</f>
        <v>1</v>
      </c>
    </row>
    <row r="140">
      <c r="A140" s="403" t="str">
        <f>IF(ISBLANK('Unit Type (3)'!B14), " ", 'Unit Type (3)'!B14)</f>
        <v>VDB12-3</v>
      </c>
      <c r="B140" s="403">
        <f>IF(ISBLANK('Unit Type (3)'!C14), " ", 'Unit Type (3)'!C14)</f>
        <v>1</v>
      </c>
      <c r="C140" s="403">
        <f>B140*'Summary Sheet'!$C$5</f>
        <v>1</v>
      </c>
    </row>
    <row r="141">
      <c r="A141" s="403" t="str">
        <f>IF(ISBLANK('Unit Type (3)'!B15), " ", 'Unit Type (3)'!B15)</f>
        <v>VSB36</v>
      </c>
      <c r="B141" s="403">
        <f>IF(ISBLANK('Unit Type (3)'!C15), " ", 'Unit Type (3)'!C15)</f>
        <v>1</v>
      </c>
      <c r="C141" s="403">
        <f>B141*'Summary Sheet'!$C$5</f>
        <v>1</v>
      </c>
    </row>
    <row r="142">
      <c r="A142" s="403" t="str">
        <f>IF(ISBLANK('Unit Type (3)'!B16), " ", 'Unit Type (3)'!B16)</f>
        <v>B24</v>
      </c>
      <c r="B142" s="403">
        <f>IF(ISBLANK('Unit Type (3)'!C16), " ", 'Unit Type (3)'!C16)</f>
        <v>1</v>
      </c>
      <c r="C142" s="403">
        <f>B142*'Summary Sheet'!$C$5</f>
        <v>1</v>
      </c>
    </row>
    <row r="143">
      <c r="A143" s="403" t="str">
        <f>IF(ISBLANK('Unit Type (3)'!B17), " ", 'Unit Type (3)'!B17)</f>
        <v>VSB24</v>
      </c>
      <c r="B143" s="403">
        <f>IF(ISBLANK('Unit Type (3)'!C17), " ", 'Unit Type (3)'!C17)</f>
        <v>1</v>
      </c>
      <c r="C143" s="403">
        <f>B143*'Summary Sheet'!$C$5</f>
        <v>1</v>
      </c>
    </row>
    <row r="144">
      <c r="A144" s="403" t="str">
        <f>IF(ISBLANK('Unit Type (3)'!B18), " ", 'Unit Type (3)'!B18)</f>
        <v> </v>
      </c>
      <c r="B144" s="403" t="str">
        <f>IF(ISBLANK('Unit Type (3)'!C18), " ", 'Unit Type (3)'!C18)</f>
        <v> </v>
      </c>
      <c r="C144" s="403" t="str">
        <f>B144*'Summary Sheet'!$C$5</f>
        <v>#VALUE!</v>
      </c>
    </row>
    <row r="145">
      <c r="A145" s="403" t="str">
        <f>IF(ISBLANK('Unit Type (3)'!B19), " ", 'Unit Type (3)'!B19)</f>
        <v> </v>
      </c>
      <c r="B145" s="403" t="str">
        <f>IF(ISBLANK('Unit Type (3)'!C19), " ", 'Unit Type (3)'!C19)</f>
        <v> </v>
      </c>
      <c r="C145" s="403" t="str">
        <f>B145*'Summary Sheet'!$C$5</f>
        <v>#VALUE!</v>
      </c>
    </row>
    <row r="146">
      <c r="A146" s="403" t="str">
        <f>IF(ISBLANK('Unit Type (3)'!B20), " ", 'Unit Type (3)'!B20)</f>
        <v> </v>
      </c>
      <c r="B146" s="403" t="str">
        <f>IF(ISBLANK('Unit Type (3)'!C20), " ", 'Unit Type (3)'!C20)</f>
        <v> </v>
      </c>
      <c r="C146" s="403" t="str">
        <f>B146*'Summary Sheet'!$C$5</f>
        <v>#VALUE!</v>
      </c>
    </row>
    <row r="147">
      <c r="A147" s="403" t="str">
        <f>IF(ISBLANK('Unit Type (3)'!B21), " ", 'Unit Type (3)'!B21)</f>
        <v> </v>
      </c>
      <c r="B147" s="403" t="str">
        <f>IF(ISBLANK('Unit Type (3)'!C21), " ", 'Unit Type (3)'!C21)</f>
        <v> </v>
      </c>
      <c r="C147" s="403" t="str">
        <f>B147*'Summary Sheet'!$C$5</f>
        <v>#VALUE!</v>
      </c>
    </row>
    <row r="148">
      <c r="A148" s="403" t="str">
        <f>IF(ISBLANK('Unit Type (3)'!B22), " ", 'Unit Type (3)'!B22)</f>
        <v> </v>
      </c>
      <c r="B148" s="403" t="str">
        <f>IF(ISBLANK('Unit Type (3)'!C22), " ", 'Unit Type (3)'!C22)</f>
        <v> </v>
      </c>
      <c r="C148" s="403" t="str">
        <f>B148*'Summary Sheet'!$C$5</f>
        <v>#VALUE!</v>
      </c>
    </row>
    <row r="149">
      <c r="A149" s="403" t="str">
        <f>IF(ISBLANK('Unit Type (3)'!B23), " ", 'Unit Type (3)'!B23)</f>
        <v> </v>
      </c>
      <c r="B149" s="403" t="str">
        <f>IF(ISBLANK('Unit Type (3)'!C23), " ", 'Unit Type (3)'!C23)</f>
        <v> </v>
      </c>
      <c r="C149" s="403" t="str">
        <f>B149*'Summary Sheet'!$C$5</f>
        <v>#VALUE!</v>
      </c>
    </row>
    <row r="150">
      <c r="A150" s="403" t="str">
        <f>IF(ISBLANK('Unit Type (3)'!B24), " ", 'Unit Type (3)'!B24)</f>
        <v> </v>
      </c>
      <c r="B150" s="403" t="str">
        <f>IF(ISBLANK('Unit Type (3)'!C24), " ", 'Unit Type (3)'!C24)</f>
        <v> </v>
      </c>
      <c r="C150" s="403" t="str">
        <f>B150*'Summary Sheet'!$C$5</f>
        <v>#VALUE!</v>
      </c>
    </row>
    <row r="151">
      <c r="A151" s="403" t="str">
        <f>IF(ISBLANK('Unit Type (3)'!B25), " ", 'Unit Type (3)'!B25)</f>
        <v> </v>
      </c>
      <c r="B151" s="403" t="str">
        <f>IF(ISBLANK('Unit Type (3)'!C25), " ", 'Unit Type (3)'!C25)</f>
        <v> </v>
      </c>
      <c r="C151" s="403" t="str">
        <f>B151*'Summary Sheet'!$C$5</f>
        <v>#VALUE!</v>
      </c>
    </row>
    <row r="152">
      <c r="A152" s="403" t="str">
        <f>IF(ISBLANK('Unit Type (3)'!B26), " ", 'Unit Type (3)'!B26)</f>
        <v> </v>
      </c>
      <c r="B152" s="403" t="str">
        <f>IF(ISBLANK('Unit Type (3)'!C26), " ", 'Unit Type (3)'!C26)</f>
        <v> </v>
      </c>
      <c r="C152" s="403" t="str">
        <f>B152*'Summary Sheet'!$C$5</f>
        <v>#VALUE!</v>
      </c>
    </row>
    <row r="153">
      <c r="A153" s="403" t="str">
        <f>IF(ISBLANK('Unit Type (3)'!B27), " ", 'Unit Type (3)'!B27)</f>
        <v> </v>
      </c>
      <c r="B153" s="403" t="str">
        <f>IF(ISBLANK('Unit Type (3)'!C27), " ", 'Unit Type (3)'!C27)</f>
        <v> </v>
      </c>
      <c r="C153" s="403" t="str">
        <f>B153*'Summary Sheet'!$C$5</f>
        <v>#VALUE!</v>
      </c>
    </row>
    <row r="154">
      <c r="A154" s="403" t="str">
        <f>IF(ISBLANK('Unit Type (3)'!B28), " ", 'Unit Type (3)'!B28)</f>
        <v> </v>
      </c>
      <c r="B154" s="403" t="str">
        <f>IF(ISBLANK('Unit Type (3)'!C28), " ", 'Unit Type (3)'!C28)</f>
        <v> </v>
      </c>
      <c r="C154" s="403" t="str">
        <f>B154*'Summary Sheet'!$C$5</f>
        <v>#VALUE!</v>
      </c>
    </row>
    <row r="155">
      <c r="A155" s="403" t="str">
        <f>IF(ISBLANK('Unit Type (3)'!B29), " ", 'Unit Type (3)'!B29)</f>
        <v> </v>
      </c>
      <c r="B155" s="403" t="str">
        <f>IF(ISBLANK('Unit Type (3)'!C29), " ", 'Unit Type (3)'!C29)</f>
        <v> </v>
      </c>
      <c r="C155" s="403" t="str">
        <f>B155*'Summary Sheet'!$C$5</f>
        <v>#VALUE!</v>
      </c>
    </row>
    <row r="156">
      <c r="A156" s="403" t="str">
        <f>IF(ISBLANK('Unit Type (3)'!B30), " ", 'Unit Type (3)'!B30)</f>
        <v> </v>
      </c>
      <c r="B156" s="403" t="str">
        <f>IF(ISBLANK('Unit Type (3)'!C30), " ", 'Unit Type (3)'!C30)</f>
        <v> </v>
      </c>
      <c r="C156" s="403" t="str">
        <f>B156*'Summary Sheet'!$C$5</f>
        <v>#VALUE!</v>
      </c>
    </row>
    <row r="157">
      <c r="A157" s="403" t="str">
        <f>IF(ISBLANK('Unit Type (3)'!B31), " ", 'Unit Type (3)'!B31)</f>
        <v> </v>
      </c>
      <c r="B157" s="403" t="str">
        <f>IF(ISBLANK('Unit Type (3)'!C31), " ", 'Unit Type (3)'!C31)</f>
        <v> </v>
      </c>
      <c r="C157" s="403" t="str">
        <f>B157*'Summary Sheet'!$C$5</f>
        <v>#VALUE!</v>
      </c>
    </row>
    <row r="158">
      <c r="A158" s="403" t="str">
        <f>IF(ISBLANK('Unit Type (3)'!B32), " ", 'Unit Type (3)'!B32)</f>
        <v> </v>
      </c>
      <c r="B158" s="403" t="str">
        <f>IF(ISBLANK('Unit Type (3)'!C32), " ", 'Unit Type (3)'!C32)</f>
        <v> </v>
      </c>
      <c r="C158" s="403" t="str">
        <f>B158*'Summary Sheet'!$C$5</f>
        <v>#VALUE!</v>
      </c>
    </row>
    <row r="159">
      <c r="A159" s="403" t="str">
        <f>IF(ISBLANK('Unit Type (3)'!B33), " ", 'Unit Type (3)'!B33)</f>
        <v> </v>
      </c>
      <c r="B159" s="403" t="str">
        <f>IF(ISBLANK('Unit Type (3)'!C33), " ", 'Unit Type (3)'!C33)</f>
        <v> </v>
      </c>
      <c r="C159" s="403" t="str">
        <f>B159*'Summary Sheet'!$C$5</f>
        <v>#VALUE!</v>
      </c>
    </row>
    <row r="160">
      <c r="A160" s="403" t="str">
        <f>IF(ISBLANK('Unit Type (3)'!B34), " ", 'Unit Type (3)'!B34)</f>
        <v> </v>
      </c>
      <c r="B160" s="403" t="str">
        <f>IF(ISBLANK('Unit Type (3)'!C34), " ", 'Unit Type (3)'!C34)</f>
        <v> </v>
      </c>
      <c r="C160" s="403" t="str">
        <f>B160*'Summary Sheet'!$C$5</f>
        <v>#VALUE!</v>
      </c>
    </row>
    <row r="161">
      <c r="A161" s="403" t="str">
        <f>IF(ISBLANK('Unit Type (3)'!B35), " ", 'Unit Type (3)'!B35)</f>
        <v> </v>
      </c>
      <c r="B161" s="403" t="str">
        <f>IF(ISBLANK('Unit Type (3)'!C35), " ", 'Unit Type (3)'!C35)</f>
        <v> </v>
      </c>
      <c r="C161" s="403" t="str">
        <f>B161*'Summary Sheet'!$C$5</f>
        <v>#VALUE!</v>
      </c>
    </row>
    <row r="162">
      <c r="A162" s="403" t="str">
        <f>IF(ISBLANK('Unit Type (3)'!B36), " ", 'Unit Type (3)'!B36)</f>
        <v> </v>
      </c>
      <c r="B162" s="403" t="str">
        <f>IF(ISBLANK('Unit Type (3)'!C36), " ", 'Unit Type (3)'!C36)</f>
        <v> </v>
      </c>
      <c r="C162" s="403" t="str">
        <f>B162*'Summary Sheet'!$C$5</f>
        <v>#VALUE!</v>
      </c>
    </row>
    <row r="163">
      <c r="A163" s="403" t="str">
        <f>IF(ISBLANK('Unit Type (3)'!B37), " ", 'Unit Type (3)'!B37)</f>
        <v> </v>
      </c>
      <c r="B163" s="403" t="str">
        <f>IF(ISBLANK('Unit Type (3)'!C37), " ", 'Unit Type (3)'!C37)</f>
        <v> </v>
      </c>
      <c r="C163" s="403" t="str">
        <f>B163*'Summary Sheet'!$C$5</f>
        <v>#VALUE!</v>
      </c>
    </row>
    <row r="164">
      <c r="A164" s="403" t="str">
        <f>IF(ISBLANK('Unit Type (3)'!B38), " ", 'Unit Type (3)'!B38)</f>
        <v> </v>
      </c>
      <c r="B164" s="403" t="str">
        <f>IF(ISBLANK('Unit Type (3)'!C38), " ", 'Unit Type (3)'!C38)</f>
        <v> </v>
      </c>
      <c r="C164" s="403" t="str">
        <f>B164*'Summary Sheet'!$C$5</f>
        <v>#VALUE!</v>
      </c>
    </row>
    <row r="165">
      <c r="A165" s="403" t="str">
        <f>IF(ISBLANK('Unit Type (3)'!B39), " ", 'Unit Type (3)'!B39)</f>
        <v> </v>
      </c>
      <c r="B165" s="403" t="str">
        <f>IF(ISBLANK('Unit Type (3)'!C39), " ", 'Unit Type (3)'!C39)</f>
        <v> </v>
      </c>
      <c r="C165" s="403" t="str">
        <f>B165*'Summary Sheet'!$C$5</f>
        <v>#VALUE!</v>
      </c>
    </row>
    <row r="166">
      <c r="A166" s="403" t="str">
        <f>IF(ISBLANK('Unit Type (3)'!B40), " ", 'Unit Type (3)'!B40)</f>
        <v> </v>
      </c>
      <c r="B166" s="403" t="str">
        <f>IF(ISBLANK('Unit Type (3)'!C40), " ", 'Unit Type (3)'!C40)</f>
        <v> </v>
      </c>
      <c r="C166" s="403" t="str">
        <f>B166*'Summary Sheet'!$C$5</f>
        <v>#VALUE!</v>
      </c>
    </row>
    <row r="167">
      <c r="A167" s="403" t="str">
        <f>IF(ISBLANK('Unit Type (3)'!B41), " ", 'Unit Type (3)'!B41)</f>
        <v> </v>
      </c>
      <c r="B167" s="403" t="str">
        <f>IF(ISBLANK('Unit Type (3)'!C41), " ", 'Unit Type (3)'!C41)</f>
        <v> </v>
      </c>
      <c r="C167" s="403" t="str">
        <f>B167*'Summary Sheet'!$C$5</f>
        <v>#VALUE!</v>
      </c>
    </row>
    <row r="168">
      <c r="A168" s="403" t="str">
        <f>IF(ISBLANK('Unit Type (3)'!B42), " ", 'Unit Type (3)'!B42)</f>
        <v> </v>
      </c>
      <c r="B168" s="403" t="str">
        <f>IF(ISBLANK('Unit Type (3)'!C42), " ", 'Unit Type (3)'!C42)</f>
        <v> </v>
      </c>
      <c r="C168" s="403" t="str">
        <f>B168*'Summary Sheet'!$C$5</f>
        <v>#VALUE!</v>
      </c>
    </row>
    <row r="169">
      <c r="A169" s="403" t="str">
        <f>IF(ISBLANK('Unit Type (3)'!B43), " ", 'Unit Type (3)'!B43)</f>
        <v> </v>
      </c>
      <c r="B169" s="403" t="str">
        <f>IF(ISBLANK('Unit Type (3)'!C43), " ", 'Unit Type (3)'!C43)</f>
        <v> </v>
      </c>
      <c r="C169" s="403" t="str">
        <f>B169*'Summary Sheet'!$C$5</f>
        <v>#VALUE!</v>
      </c>
    </row>
    <row r="170">
      <c r="A170" s="403" t="str">
        <f>IF(ISBLANK('Unit Type (3)'!B44), " ", 'Unit Type (3)'!B44)</f>
        <v> </v>
      </c>
      <c r="B170" s="403" t="str">
        <f>IF(ISBLANK('Unit Type (3)'!C44), " ", 'Unit Type (3)'!C44)</f>
        <v> </v>
      </c>
      <c r="C170" s="403" t="str">
        <f>B170*'Summary Sheet'!$C$5</f>
        <v>#VALUE!</v>
      </c>
    </row>
    <row r="171">
      <c r="A171" s="403" t="str">
        <f>IF(ISBLANK('Unit Type (3)'!B45), " ", 'Unit Type (3)'!B45)</f>
        <v> </v>
      </c>
      <c r="B171" s="403" t="str">
        <f>IF(ISBLANK('Unit Type (3)'!C45), " ", 'Unit Type (3)'!C45)</f>
        <v> </v>
      </c>
      <c r="C171" s="403" t="str">
        <f>B171*'Summary Sheet'!$C$5</f>
        <v>#VALUE!</v>
      </c>
    </row>
    <row r="172">
      <c r="A172" s="403" t="str">
        <f>IF(ISBLANK('Unit Type (3)'!B46), " ", 'Unit Type (3)'!B46)</f>
        <v> </v>
      </c>
      <c r="B172" s="403" t="str">
        <f>IF(ISBLANK('Unit Type (3)'!C46), " ", 'Unit Type (3)'!C46)</f>
        <v> </v>
      </c>
      <c r="C172" s="403" t="str">
        <f>B172*'Summary Sheet'!$C$5</f>
        <v>#VALUE!</v>
      </c>
    </row>
    <row r="173">
      <c r="A173" s="403" t="str">
        <f>IF(ISBLANK('Unit Type (3)'!B47), " ", 'Unit Type (3)'!B47)</f>
        <v> </v>
      </c>
      <c r="B173" s="403" t="str">
        <f>IF(ISBLANK('Unit Type (3)'!C47), " ", 'Unit Type (3)'!C47)</f>
        <v> </v>
      </c>
      <c r="C173" s="403" t="str">
        <f>B173*'Summary Sheet'!$C$5</f>
        <v>#VALUE!</v>
      </c>
    </row>
    <row r="174">
      <c r="A174" s="403" t="str">
        <f>IF(ISBLANK('Unit Type (3)'!B48), " ", 'Unit Type (3)'!B48)</f>
        <v> </v>
      </c>
      <c r="B174" s="403" t="str">
        <f>IF(ISBLANK('Unit Type (3)'!C48), " ", 'Unit Type (3)'!C48)</f>
        <v> </v>
      </c>
      <c r="C174" s="403" t="str">
        <f>B174*'Summary Sheet'!$C$5</f>
        <v>#VALUE!</v>
      </c>
    </row>
    <row r="175">
      <c r="A175" s="403" t="str">
        <f>IF(ISBLANK('Unit Type (3)'!B49), " ", 'Unit Type (3)'!B49)</f>
        <v> </v>
      </c>
      <c r="B175" s="403" t="str">
        <f>IF(ISBLANK('Unit Type (3)'!C49), " ", 'Unit Type (3)'!C49)</f>
        <v> </v>
      </c>
      <c r="C175" s="403" t="str">
        <f>B175*'Summary Sheet'!$C$5</f>
        <v>#VALUE!</v>
      </c>
    </row>
    <row r="176">
      <c r="A176" s="403" t="str">
        <f>IF(ISBLANK('Unit Type (3)'!B50), " ", 'Unit Type (3)'!B50)</f>
        <v> </v>
      </c>
      <c r="B176" s="403" t="str">
        <f>IF(ISBLANK('Unit Type (3)'!C50), " ", 'Unit Type (3)'!C50)</f>
        <v> </v>
      </c>
      <c r="C176" s="403" t="str">
        <f>B176*'Summary Sheet'!$C$5</f>
        <v>#VALUE!</v>
      </c>
    </row>
    <row r="177">
      <c r="A177" s="403" t="str">
        <f>IF(ISBLANK('Unit Type (3)'!B51), " ", 'Unit Type (3)'!B51)</f>
        <v>WF342</v>
      </c>
      <c r="B177" s="403">
        <f>IF(ISBLANK('Unit Type (3)'!C51), " ", 'Unit Type (3)'!C51)</f>
        <v>6</v>
      </c>
      <c r="C177" s="403">
        <f>B177*'Summary Sheet'!$C$5</f>
        <v>6</v>
      </c>
    </row>
    <row r="178">
      <c r="A178" s="403" t="str">
        <f>IF(ISBLANK('Unit Type (3)'!B52), " ", 'Unit Type (3)'!B52)</f>
        <v>DWR3</v>
      </c>
      <c r="B178" s="403">
        <f>IF(ISBLANK('Unit Type (3)'!C52), " ", 'Unit Type (3)'!C52)</f>
        <v>1</v>
      </c>
      <c r="C178" s="403">
        <f>B178*'Summary Sheet'!$C$5</f>
        <v>1</v>
      </c>
    </row>
    <row r="179">
      <c r="A179" s="403" t="str">
        <f>IF(ISBLANK('Unit Type (3)'!B53), " ", 'Unit Type (3)'!B53)</f>
        <v>TK8</v>
      </c>
      <c r="B179" s="403">
        <f>IF(ISBLANK('Unit Type (3)'!C53), " ", 'Unit Type (3)'!C53)</f>
        <v>3</v>
      </c>
      <c r="C179" s="403">
        <f>B179*'Summary Sheet'!$C$5</f>
        <v>3</v>
      </c>
    </row>
    <row r="180">
      <c r="A180" s="403" t="str">
        <f>IF(ISBLANK('Unit Type (3)'!B54), " ", 'Unit Type (3)'!B54)</f>
        <v>WEP1342</v>
      </c>
      <c r="B180" s="403">
        <f>IF(ISBLANK('Unit Type (3)'!C54), " ", 'Unit Type (3)'!C54)</f>
        <v>2</v>
      </c>
      <c r="C180" s="403">
        <f>B180*'Summary Sheet'!$C$5</f>
        <v>2</v>
      </c>
    </row>
    <row r="181">
      <c r="A181" s="403" t="str">
        <f>IF(ISBLANK('Unit Type (3)'!B55), " ", 'Unit Type (3)'!B55)</f>
        <v>VEP21</v>
      </c>
      <c r="B181" s="403">
        <f>IF(ISBLANK('Unit Type (3)'!C55), " ", 'Unit Type (3)'!C55)</f>
        <v>5</v>
      </c>
      <c r="C181" s="403">
        <f>B181*'Summary Sheet'!$C$5</f>
        <v>5</v>
      </c>
    </row>
    <row r="182">
      <c r="A182" s="403" t="str">
        <f>IF(ISBLANK('Unit Type (3)'!B56), " ", 'Unit Type (3)'!B56)</f>
        <v>REF9624</v>
      </c>
      <c r="B182" s="403">
        <f>IF(ISBLANK('Unit Type (3)'!C56), " ", 'Unit Type (3)'!C56)</f>
        <v>1</v>
      </c>
      <c r="C182" s="403">
        <f>B182*'Summary Sheet'!$C$5</f>
        <v>1</v>
      </c>
    </row>
    <row r="183">
      <c r="A183" s="403" t="str">
        <f>IF(ISBLANK('Unit Type (3)'!B57), " ", 'Unit Type (3)'!B57)</f>
        <v> </v>
      </c>
      <c r="B183" s="403" t="str">
        <f>IF(ISBLANK('Unit Type (3)'!C57), " ", 'Unit Type (3)'!C57)</f>
        <v> </v>
      </c>
      <c r="C183" s="403" t="str">
        <f>B183*'Summary Sheet'!$C$5</f>
        <v>#VALUE!</v>
      </c>
    </row>
    <row r="184">
      <c r="A184" s="403" t="str">
        <f>IF(ISBLANK('Unit Type (3)'!B58), " ", 'Unit Type (3)'!B58)</f>
        <v> </v>
      </c>
      <c r="B184" s="403" t="str">
        <f>IF(ISBLANK('Unit Type (3)'!C58), " ", 'Unit Type (3)'!C58)</f>
        <v> </v>
      </c>
      <c r="C184" s="403" t="str">
        <f>B184*'Summary Sheet'!$C$5</f>
        <v>#VALUE!</v>
      </c>
    </row>
    <row r="185">
      <c r="A185" s="403" t="str">
        <f>IF(ISBLANK('Unit Type (3)'!B59), " ", 'Unit Type (3)'!B59)</f>
        <v> </v>
      </c>
      <c r="B185" s="403" t="str">
        <f>IF(ISBLANK('Unit Type (3)'!C59), " ", 'Unit Type (3)'!C59)</f>
        <v> </v>
      </c>
      <c r="C185" s="403" t="str">
        <f>B185*'Summary Sheet'!$C$5</f>
        <v>#VALUE!</v>
      </c>
    </row>
    <row r="186">
      <c r="A186" s="403" t="str">
        <f>IF(ISBLANK('Unit Type (3)'!B60), " ", 'Unit Type (3)'!B60)</f>
        <v> </v>
      </c>
      <c r="B186" s="403" t="str">
        <f>IF(ISBLANK('Unit Type (3)'!C60), " ", 'Unit Type (3)'!C60)</f>
        <v> </v>
      </c>
      <c r="C186" s="403" t="str">
        <f>B186*'Summary Sheet'!$C$5</f>
        <v>#VALUE!</v>
      </c>
    </row>
    <row r="187">
      <c r="A187" s="403" t="str">
        <f>IF(ISBLANK('Unit Type (3)'!B61), " ", 'Unit Type (3)'!B61)</f>
        <v> </v>
      </c>
      <c r="B187" s="403" t="str">
        <f>IF(ISBLANK('Unit Type (3)'!C61), " ", 'Unit Type (3)'!C61)</f>
        <v> </v>
      </c>
      <c r="C187" s="403" t="str">
        <f>B187*'Summary Sheet'!$C$5</f>
        <v>#VALUE!</v>
      </c>
    </row>
    <row r="188">
      <c r="A188" s="403" t="str">
        <f>IF(ISBLANK('Unit Type (3)'!B62), " ", 'Unit Type (3)'!B62)</f>
        <v> </v>
      </c>
      <c r="B188" s="403" t="str">
        <f>IF(ISBLANK('Unit Type (3)'!C62), " ", 'Unit Type (3)'!C62)</f>
        <v> </v>
      </c>
      <c r="C188" s="403" t="str">
        <f>B188*'Summary Sheet'!$C$5</f>
        <v>#VALUE!</v>
      </c>
    </row>
    <row r="189">
      <c r="A189" s="403" t="str">
        <f>IF(ISBLANK('Unit Type (3)'!B63), " ", 'Unit Type (3)'!B63)</f>
        <v> </v>
      </c>
      <c r="B189" s="403" t="str">
        <f>IF(ISBLANK('Unit Type (3)'!C63), " ", 'Unit Type (3)'!C63)</f>
        <v> </v>
      </c>
      <c r="C189" s="403" t="str">
        <f>B189*'Summary Sheet'!$C$5</f>
        <v>#VALUE!</v>
      </c>
    </row>
    <row r="190">
      <c r="A190" s="403" t="str">
        <f>IF(ISBLANK('Unit Type (3)'!B64), " ", 'Unit Type (3)'!B64)</f>
        <v> </v>
      </c>
      <c r="B190" s="403" t="str">
        <f>IF(ISBLANK('Unit Type (3)'!C64), " ", 'Unit Type (3)'!C64)</f>
        <v> </v>
      </c>
      <c r="C190" s="403" t="str">
        <f>B190*'Summary Sheet'!$C$5</f>
        <v>#VALUE!</v>
      </c>
    </row>
    <row r="191">
      <c r="A191" s="403" t="str">
        <f>IF(ISBLANK('Unit Type (3)'!B65), " ", 'Unit Type (3)'!B65)</f>
        <v> </v>
      </c>
      <c r="B191" s="403" t="str">
        <f>IF(ISBLANK('Unit Type (3)'!C65), " ", 'Unit Type (3)'!C65)</f>
        <v> </v>
      </c>
      <c r="C191" s="403" t="str">
        <f>B191*'Summary Sheet'!$C$5</f>
        <v>#VALUE!</v>
      </c>
    </row>
    <row r="192">
      <c r="A192" s="403" t="str">
        <f>IF(ISBLANK('Unit Type (3)'!B66), " ", 'Unit Type (3)'!B66)</f>
        <v> </v>
      </c>
      <c r="B192" s="403" t="str">
        <f>IF(ISBLANK('Unit Type (3)'!C66), " ", 'Unit Type (3)'!C66)</f>
        <v> </v>
      </c>
      <c r="C192" s="403" t="str">
        <f>B192*'Summary Sheet'!$C$5</f>
        <v>#VALUE!</v>
      </c>
    </row>
    <row r="193">
      <c r="A193" s="403" t="str">
        <f>IF(ISBLANK('Unit Type (3)'!B67), " ", 'Unit Type (3)'!B67)</f>
        <v> </v>
      </c>
      <c r="B193" s="403" t="str">
        <f>IF(ISBLANK('Unit Type (3)'!C67), " ", 'Unit Type (3)'!C67)</f>
        <v> </v>
      </c>
      <c r="C193" s="403" t="str">
        <f>B193*'Summary Sheet'!$C$5</f>
        <v>#VALUE!</v>
      </c>
    </row>
    <row r="194">
      <c r="A194" s="403" t="str">
        <f>IF(ISBLANK('Unit Type (3)'!B68), " ", 'Unit Type (3)'!B68)</f>
        <v> </v>
      </c>
      <c r="B194" s="403" t="str">
        <f>IF(ISBLANK('Unit Type (3)'!C68), " ", 'Unit Type (3)'!C68)</f>
        <v> </v>
      </c>
      <c r="C194" s="403" t="str">
        <f>B194*'Summary Sheet'!$C$5</f>
        <v>#VALUE!</v>
      </c>
    </row>
    <row r="195">
      <c r="A195" s="403" t="str">
        <f>IF(ISBLANK('Unit Type (3)'!B69), " ", 'Unit Type (3)'!B69)</f>
        <v> </v>
      </c>
      <c r="B195" s="403" t="str">
        <f>IF(ISBLANK('Unit Type (3)'!C69), " ", 'Unit Type (3)'!C69)</f>
        <v> </v>
      </c>
      <c r="C195" s="403" t="str">
        <f>B195*'Summary Sheet'!$C$5</f>
        <v>#VALUE!</v>
      </c>
    </row>
    <row r="196">
      <c r="A196" s="403" t="str">
        <f>IF(ISBLANK('Unit Type (3)'!B70), " ", 'Unit Type (3)'!B70)</f>
        <v> </v>
      </c>
      <c r="B196" s="403" t="str">
        <f>IF(ISBLANK('Unit Type (3)'!C70), " ", 'Unit Type (3)'!C70)</f>
        <v> </v>
      </c>
      <c r="C196" s="403" t="str">
        <f>B196*'Summary Sheet'!$C$5</f>
        <v>#VALUE!</v>
      </c>
    </row>
    <row r="197">
      <c r="A197" s="403" t="str">
        <f>IF(ISBLANK('Unit Type (4)'!B6), " ", 'Unit Type (4)'!B6)</f>
        <v> </v>
      </c>
      <c r="B197" s="403" t="str">
        <f>IF(ISBLANK('Unit Type (4)'!C6), " ", 'Unit Type (4)'!C6)</f>
        <v> </v>
      </c>
      <c r="C197" s="403" t="str">
        <f>B197*'Summary Sheet'!$C$6</f>
        <v>#VALUE!</v>
      </c>
    </row>
    <row r="198">
      <c r="A198" s="403" t="str">
        <f>IF(ISBLANK('Unit Type (4)'!B7), " ", 'Unit Type (4)'!B7)</f>
        <v> </v>
      </c>
      <c r="B198" s="403" t="str">
        <f>IF(ISBLANK('Unit Type (4)'!C7), " ", 'Unit Type (4)'!C7)</f>
        <v> </v>
      </c>
      <c r="C198" s="403" t="str">
        <f>B198*'Summary Sheet'!$C$6</f>
        <v>#VALUE!</v>
      </c>
    </row>
    <row r="199">
      <c r="A199" s="403" t="str">
        <f>IF(ISBLANK('Unit Type (4)'!B8), " ", 'Unit Type (4)'!B8)</f>
        <v> </v>
      </c>
      <c r="B199" s="403" t="str">
        <f>IF(ISBLANK('Unit Type (4)'!C8), " ", 'Unit Type (4)'!C8)</f>
        <v> </v>
      </c>
      <c r="C199" s="403" t="str">
        <f>B199*'Summary Sheet'!$C$6</f>
        <v>#VALUE!</v>
      </c>
    </row>
    <row r="200">
      <c r="A200" s="403" t="str">
        <f>IF(ISBLANK('Unit Type (4)'!B9), " ", 'Unit Type (4)'!B9)</f>
        <v> </v>
      </c>
      <c r="B200" s="403" t="str">
        <f>IF(ISBLANK('Unit Type (4)'!C9), " ", 'Unit Type (4)'!C9)</f>
        <v> </v>
      </c>
      <c r="C200" s="403" t="str">
        <f>B200*'Summary Sheet'!$C$6</f>
        <v>#VALUE!</v>
      </c>
    </row>
    <row r="201">
      <c r="A201" s="403" t="str">
        <f>IF(ISBLANK('Unit Type (4)'!B10), " ", 'Unit Type (4)'!B10)</f>
        <v> </v>
      </c>
      <c r="B201" s="403" t="str">
        <f>IF(ISBLANK('Unit Type (4)'!C10), " ", 'Unit Type (4)'!C10)</f>
        <v> </v>
      </c>
      <c r="C201" s="403" t="str">
        <f>B201*'Summary Sheet'!$C$6</f>
        <v>#VALUE!</v>
      </c>
    </row>
    <row r="202">
      <c r="A202" s="403" t="str">
        <f>IF(ISBLANK('Unit Type (4)'!B11), " ", 'Unit Type (4)'!B11)</f>
        <v> </v>
      </c>
      <c r="B202" s="403" t="str">
        <f>IF(ISBLANK('Unit Type (4)'!C11), " ", 'Unit Type (4)'!C11)</f>
        <v> </v>
      </c>
      <c r="C202" s="403" t="str">
        <f>B202*'Summary Sheet'!$C$6</f>
        <v>#VALUE!</v>
      </c>
    </row>
    <row r="203">
      <c r="A203" s="403" t="str">
        <f>IF(ISBLANK('Unit Type (4)'!B12), " ", 'Unit Type (4)'!B12)</f>
        <v> </v>
      </c>
      <c r="B203" s="403" t="str">
        <f>IF(ISBLANK('Unit Type (4)'!C12), " ", 'Unit Type (4)'!C12)</f>
        <v> </v>
      </c>
      <c r="C203" s="403" t="str">
        <f>B203*'Summary Sheet'!$C$6</f>
        <v>#VALUE!</v>
      </c>
    </row>
    <row r="204">
      <c r="A204" s="403" t="str">
        <f>IF(ISBLANK('Unit Type (4)'!B13), " ", 'Unit Type (4)'!B13)</f>
        <v> </v>
      </c>
      <c r="B204" s="403" t="str">
        <f>IF(ISBLANK('Unit Type (4)'!C13), " ", 'Unit Type (4)'!C13)</f>
        <v> </v>
      </c>
      <c r="C204" s="403" t="str">
        <f>B204*'Summary Sheet'!$C$6</f>
        <v>#VALUE!</v>
      </c>
    </row>
    <row r="205">
      <c r="A205" s="403" t="str">
        <f>IF(ISBLANK('Unit Type (4)'!B14), " ", 'Unit Type (4)'!B14)</f>
        <v> </v>
      </c>
      <c r="B205" s="403" t="str">
        <f>IF(ISBLANK('Unit Type (4)'!C14), " ", 'Unit Type (4)'!C14)</f>
        <v> </v>
      </c>
      <c r="C205" s="403" t="str">
        <f>B205*'Summary Sheet'!$C$6</f>
        <v>#VALUE!</v>
      </c>
    </row>
    <row r="206">
      <c r="A206" s="403" t="str">
        <f>IF(ISBLANK('Unit Type (4)'!B15), " ", 'Unit Type (4)'!B15)</f>
        <v> </v>
      </c>
      <c r="B206" s="403" t="str">
        <f>IF(ISBLANK('Unit Type (4)'!C15), " ", 'Unit Type (4)'!C15)</f>
        <v> </v>
      </c>
      <c r="C206" s="403" t="str">
        <f>B206*'Summary Sheet'!$C$6</f>
        <v>#VALUE!</v>
      </c>
    </row>
    <row r="207">
      <c r="A207" s="403" t="str">
        <f>IF(ISBLANK('Unit Type (4)'!B16), " ", 'Unit Type (4)'!B16)</f>
        <v> </v>
      </c>
      <c r="B207" s="403" t="str">
        <f>IF(ISBLANK('Unit Type (4)'!C16), " ", 'Unit Type (4)'!C16)</f>
        <v> </v>
      </c>
      <c r="C207" s="403" t="str">
        <f>B207*'Summary Sheet'!$C$6</f>
        <v>#VALUE!</v>
      </c>
    </row>
    <row r="208">
      <c r="A208" s="403" t="str">
        <f>IF(ISBLANK('Unit Type (4)'!B17), " ", 'Unit Type (4)'!B17)</f>
        <v> </v>
      </c>
      <c r="B208" s="403" t="str">
        <f>IF(ISBLANK('Unit Type (4)'!C17), " ", 'Unit Type (4)'!C17)</f>
        <v> </v>
      </c>
      <c r="C208" s="403" t="str">
        <f>B208*'Summary Sheet'!$C$6</f>
        <v>#VALUE!</v>
      </c>
    </row>
    <row r="209">
      <c r="A209" s="403" t="str">
        <f>IF(ISBLANK('Unit Type (4)'!B18), " ", 'Unit Type (4)'!B18)</f>
        <v> </v>
      </c>
      <c r="B209" s="403" t="str">
        <f>IF(ISBLANK('Unit Type (4)'!C18), " ", 'Unit Type (4)'!C18)</f>
        <v> </v>
      </c>
      <c r="C209" s="403" t="str">
        <f>B209*'Summary Sheet'!$C$6</f>
        <v>#VALUE!</v>
      </c>
    </row>
    <row r="210">
      <c r="A210" s="403" t="str">
        <f>IF(ISBLANK('Unit Type (4)'!B19), " ", 'Unit Type (4)'!B19)</f>
        <v> </v>
      </c>
      <c r="B210" s="403" t="str">
        <f>IF(ISBLANK('Unit Type (4)'!C19), " ", 'Unit Type (4)'!C19)</f>
        <v> </v>
      </c>
      <c r="C210" s="403" t="str">
        <f>B210*'Summary Sheet'!$C$6</f>
        <v>#VALUE!</v>
      </c>
    </row>
    <row r="211">
      <c r="A211" s="403" t="str">
        <f>IF(ISBLANK('Unit Type (4)'!B20), " ", 'Unit Type (4)'!B20)</f>
        <v> </v>
      </c>
      <c r="B211" s="403" t="str">
        <f>IF(ISBLANK('Unit Type (4)'!C20), " ", 'Unit Type (4)'!C20)</f>
        <v> </v>
      </c>
      <c r="C211" s="403" t="str">
        <f>B211*'Summary Sheet'!$C$6</f>
        <v>#VALUE!</v>
      </c>
    </row>
    <row r="212">
      <c r="A212" s="403" t="str">
        <f>IF(ISBLANK('Unit Type (4)'!B21), " ", 'Unit Type (4)'!B21)</f>
        <v> </v>
      </c>
      <c r="B212" s="403" t="str">
        <f>IF(ISBLANK('Unit Type (4)'!C21), " ", 'Unit Type (4)'!C21)</f>
        <v> </v>
      </c>
      <c r="C212" s="403" t="str">
        <f>B212*'Summary Sheet'!$C$6</f>
        <v>#VALUE!</v>
      </c>
    </row>
    <row r="213">
      <c r="A213" s="403" t="str">
        <f>IF(ISBLANK('Unit Type (4)'!B22), " ", 'Unit Type (4)'!B22)</f>
        <v> </v>
      </c>
      <c r="B213" s="403" t="str">
        <f>IF(ISBLANK('Unit Type (4)'!C22), " ", 'Unit Type (4)'!C22)</f>
        <v> </v>
      </c>
      <c r="C213" s="403" t="str">
        <f>B213*'Summary Sheet'!$C$6</f>
        <v>#VALUE!</v>
      </c>
    </row>
    <row r="214">
      <c r="A214" s="403" t="str">
        <f>IF(ISBLANK('Unit Type (4)'!B23), " ", 'Unit Type (4)'!B23)</f>
        <v> </v>
      </c>
      <c r="B214" s="403" t="str">
        <f>IF(ISBLANK('Unit Type (4)'!C23), " ", 'Unit Type (4)'!C23)</f>
        <v> </v>
      </c>
      <c r="C214" s="403" t="str">
        <f>B214*'Summary Sheet'!$C$6</f>
        <v>#VALUE!</v>
      </c>
    </row>
    <row r="215">
      <c r="A215" s="403" t="str">
        <f>IF(ISBLANK('Unit Type (4)'!B24), " ", 'Unit Type (4)'!B24)</f>
        <v> </v>
      </c>
      <c r="B215" s="403" t="str">
        <f>IF(ISBLANK('Unit Type (4)'!C24), " ", 'Unit Type (4)'!C24)</f>
        <v> </v>
      </c>
      <c r="C215" s="403" t="str">
        <f>B215*'Summary Sheet'!$C$6</f>
        <v>#VALUE!</v>
      </c>
    </row>
    <row r="216">
      <c r="A216" s="403" t="str">
        <f>IF(ISBLANK('Unit Type (4)'!B25), " ", 'Unit Type (4)'!B25)</f>
        <v> </v>
      </c>
      <c r="B216" s="403" t="str">
        <f>IF(ISBLANK('Unit Type (4)'!C25), " ", 'Unit Type (4)'!C25)</f>
        <v> </v>
      </c>
      <c r="C216" s="403" t="str">
        <f>B216*'Summary Sheet'!$C$6</f>
        <v>#VALUE!</v>
      </c>
    </row>
    <row r="217">
      <c r="A217" s="403" t="str">
        <f>IF(ISBLANK('Unit Type (4)'!B26), " ", 'Unit Type (4)'!B26)</f>
        <v> </v>
      </c>
      <c r="B217" s="403" t="str">
        <f>IF(ISBLANK('Unit Type (4)'!C26), " ", 'Unit Type (4)'!C26)</f>
        <v> </v>
      </c>
      <c r="C217" s="403" t="str">
        <f>B217*'Summary Sheet'!$C$6</f>
        <v>#VALUE!</v>
      </c>
    </row>
    <row r="218">
      <c r="A218" s="403" t="str">
        <f>IF(ISBLANK('Unit Type (4)'!B27), " ", 'Unit Type (4)'!B27)</f>
        <v> </v>
      </c>
      <c r="B218" s="403" t="str">
        <f>IF(ISBLANK('Unit Type (4)'!C27), " ", 'Unit Type (4)'!C27)</f>
        <v> </v>
      </c>
      <c r="C218" s="403" t="str">
        <f>B218*'Summary Sheet'!$C$6</f>
        <v>#VALUE!</v>
      </c>
    </row>
    <row r="219">
      <c r="A219" s="403" t="str">
        <f>IF(ISBLANK('Unit Type (4)'!B28), " ", 'Unit Type (4)'!B28)</f>
        <v> </v>
      </c>
      <c r="B219" s="403" t="str">
        <f>IF(ISBLANK('Unit Type (4)'!C28), " ", 'Unit Type (4)'!C28)</f>
        <v> </v>
      </c>
      <c r="C219" s="403" t="str">
        <f>B219*'Summary Sheet'!$C$6</f>
        <v>#VALUE!</v>
      </c>
    </row>
    <row r="220">
      <c r="A220" s="403" t="str">
        <f>IF(ISBLANK('Unit Type (4)'!B29), " ", 'Unit Type (4)'!B29)</f>
        <v> </v>
      </c>
      <c r="B220" s="403" t="str">
        <f>IF(ISBLANK('Unit Type (4)'!C29), " ", 'Unit Type (4)'!C29)</f>
        <v> </v>
      </c>
      <c r="C220" s="403" t="str">
        <f>B220*'Summary Sheet'!$C$6</f>
        <v>#VALUE!</v>
      </c>
    </row>
    <row r="221">
      <c r="A221" s="403" t="str">
        <f>IF(ISBLANK('Unit Type (4)'!B30), " ", 'Unit Type (4)'!B30)</f>
        <v> </v>
      </c>
      <c r="B221" s="403" t="str">
        <f>IF(ISBLANK('Unit Type (4)'!C30), " ", 'Unit Type (4)'!C30)</f>
        <v> </v>
      </c>
      <c r="C221" s="403" t="str">
        <f>B221*'Summary Sheet'!$C$6</f>
        <v>#VALUE!</v>
      </c>
    </row>
    <row r="222">
      <c r="A222" s="403" t="str">
        <f>IF(ISBLANK('Unit Type (4)'!B31), " ", 'Unit Type (4)'!B31)</f>
        <v> </v>
      </c>
      <c r="B222" s="403" t="str">
        <f>IF(ISBLANK('Unit Type (4)'!C31), " ", 'Unit Type (4)'!C31)</f>
        <v> </v>
      </c>
      <c r="C222" s="403" t="str">
        <f>B222*'Summary Sheet'!$C$6</f>
        <v>#VALUE!</v>
      </c>
    </row>
    <row r="223">
      <c r="A223" s="403" t="str">
        <f>IF(ISBLANK('Unit Type (4)'!B32), " ", 'Unit Type (4)'!B32)</f>
        <v> </v>
      </c>
      <c r="B223" s="403" t="str">
        <f>IF(ISBLANK('Unit Type (4)'!C32), " ", 'Unit Type (4)'!C32)</f>
        <v> </v>
      </c>
      <c r="C223" s="403" t="str">
        <f>B223*'Summary Sheet'!$C$6</f>
        <v>#VALUE!</v>
      </c>
    </row>
    <row r="224">
      <c r="A224" s="403" t="str">
        <f>IF(ISBLANK('Unit Type (4)'!B33), " ", 'Unit Type (4)'!B33)</f>
        <v> </v>
      </c>
      <c r="B224" s="403" t="str">
        <f>IF(ISBLANK('Unit Type (4)'!C33), " ", 'Unit Type (4)'!C33)</f>
        <v> </v>
      </c>
      <c r="C224" s="403" t="str">
        <f>B224*'Summary Sheet'!$C$6</f>
        <v>#VALUE!</v>
      </c>
    </row>
    <row r="225">
      <c r="A225" s="403" t="str">
        <f>IF(ISBLANK('Unit Type (4)'!B34), " ", 'Unit Type (4)'!B34)</f>
        <v> </v>
      </c>
      <c r="B225" s="403" t="str">
        <f>IF(ISBLANK('Unit Type (4)'!C34), " ", 'Unit Type (4)'!C34)</f>
        <v> </v>
      </c>
      <c r="C225" s="403" t="str">
        <f>B225*'Summary Sheet'!$C$6</f>
        <v>#VALUE!</v>
      </c>
    </row>
    <row r="226">
      <c r="A226" s="403" t="str">
        <f>IF(ISBLANK('Unit Type (4)'!B35), " ", 'Unit Type (4)'!B35)</f>
        <v> </v>
      </c>
      <c r="B226" s="403" t="str">
        <f>IF(ISBLANK('Unit Type (4)'!C35), " ", 'Unit Type (4)'!C35)</f>
        <v> </v>
      </c>
      <c r="C226" s="403" t="str">
        <f>B226*'Summary Sheet'!$C$6</f>
        <v>#VALUE!</v>
      </c>
    </row>
    <row r="227">
      <c r="A227" s="403" t="str">
        <f>IF(ISBLANK('Unit Type (4)'!B36), " ", 'Unit Type (4)'!B36)</f>
        <v> </v>
      </c>
      <c r="B227" s="403" t="str">
        <f>IF(ISBLANK('Unit Type (4)'!C36), " ", 'Unit Type (4)'!C36)</f>
        <v> </v>
      </c>
      <c r="C227" s="403" t="str">
        <f>B227*'Summary Sheet'!$C$6</f>
        <v>#VALUE!</v>
      </c>
    </row>
    <row r="228">
      <c r="A228" s="403" t="str">
        <f>IF(ISBLANK('Unit Type (4)'!B37), " ", 'Unit Type (4)'!B37)</f>
        <v> </v>
      </c>
      <c r="B228" s="403" t="str">
        <f>IF(ISBLANK('Unit Type (4)'!C37), " ", 'Unit Type (4)'!C37)</f>
        <v> </v>
      </c>
      <c r="C228" s="403" t="str">
        <f>B228*'Summary Sheet'!$C$6</f>
        <v>#VALUE!</v>
      </c>
    </row>
    <row r="229">
      <c r="A229" s="403" t="str">
        <f>IF(ISBLANK('Unit Type (4)'!B38), " ", 'Unit Type (4)'!B38)</f>
        <v> </v>
      </c>
      <c r="B229" s="403" t="str">
        <f>IF(ISBLANK('Unit Type (4)'!C38), " ", 'Unit Type (4)'!C38)</f>
        <v> </v>
      </c>
      <c r="C229" s="403" t="str">
        <f>B229*'Summary Sheet'!$C$6</f>
        <v>#VALUE!</v>
      </c>
    </row>
    <row r="230">
      <c r="A230" s="403" t="str">
        <f>IF(ISBLANK('Unit Type (4)'!B39), " ", 'Unit Type (4)'!B39)</f>
        <v> </v>
      </c>
      <c r="B230" s="403" t="str">
        <f>IF(ISBLANK('Unit Type (4)'!C39), " ", 'Unit Type (4)'!C39)</f>
        <v> </v>
      </c>
      <c r="C230" s="403" t="str">
        <f>B230*'Summary Sheet'!$C$6</f>
        <v>#VALUE!</v>
      </c>
    </row>
    <row r="231">
      <c r="A231" s="403" t="str">
        <f>IF(ISBLANK('Unit Type (4)'!B40), " ", 'Unit Type (4)'!B40)</f>
        <v> </v>
      </c>
      <c r="B231" s="403" t="str">
        <f>IF(ISBLANK('Unit Type (4)'!C40), " ", 'Unit Type (4)'!C40)</f>
        <v> </v>
      </c>
      <c r="C231" s="403" t="str">
        <f>B231*'Summary Sheet'!$C$6</f>
        <v>#VALUE!</v>
      </c>
    </row>
    <row r="232">
      <c r="A232" s="403" t="str">
        <f>IF(ISBLANK('Unit Type (4)'!B41), " ", 'Unit Type (4)'!B41)</f>
        <v> </v>
      </c>
      <c r="B232" s="403" t="str">
        <f>IF(ISBLANK('Unit Type (4)'!C41), " ", 'Unit Type (4)'!C41)</f>
        <v> </v>
      </c>
      <c r="C232" s="403" t="str">
        <f>B232*'Summary Sheet'!$C$6</f>
        <v>#VALUE!</v>
      </c>
    </row>
    <row r="233">
      <c r="A233" s="403" t="str">
        <f>IF(ISBLANK('Unit Type (4)'!B42), " ", 'Unit Type (4)'!B42)</f>
        <v> </v>
      </c>
      <c r="B233" s="403" t="str">
        <f>IF(ISBLANK('Unit Type (4)'!C42), " ", 'Unit Type (4)'!C42)</f>
        <v> </v>
      </c>
      <c r="C233" s="403" t="str">
        <f>B233*'Summary Sheet'!$C$6</f>
        <v>#VALUE!</v>
      </c>
    </row>
    <row r="234">
      <c r="A234" s="403" t="str">
        <f>IF(ISBLANK('Unit Type (4)'!B43), " ", 'Unit Type (4)'!B43)</f>
        <v> </v>
      </c>
      <c r="B234" s="403" t="str">
        <f>IF(ISBLANK('Unit Type (4)'!C43), " ", 'Unit Type (4)'!C43)</f>
        <v> </v>
      </c>
      <c r="C234" s="403" t="str">
        <f>B234*'Summary Sheet'!$C$6</f>
        <v>#VALUE!</v>
      </c>
    </row>
    <row r="235">
      <c r="A235" s="403" t="str">
        <f>IF(ISBLANK('Unit Type (4)'!B44), " ", 'Unit Type (4)'!B44)</f>
        <v> </v>
      </c>
      <c r="B235" s="403" t="str">
        <f>IF(ISBLANK('Unit Type (4)'!C44), " ", 'Unit Type (4)'!C44)</f>
        <v> </v>
      </c>
      <c r="C235" s="403" t="str">
        <f>B235*'Summary Sheet'!$C$6</f>
        <v>#VALUE!</v>
      </c>
    </row>
    <row r="236">
      <c r="A236" s="403" t="str">
        <f>IF(ISBLANK('Unit Type (4)'!B45), " ", 'Unit Type (4)'!B45)</f>
        <v> </v>
      </c>
      <c r="B236" s="403" t="str">
        <f>IF(ISBLANK('Unit Type (4)'!C45), " ", 'Unit Type (4)'!C45)</f>
        <v> </v>
      </c>
      <c r="C236" s="403" t="str">
        <f>B236*'Summary Sheet'!$C$6</f>
        <v>#VALUE!</v>
      </c>
    </row>
    <row r="237">
      <c r="A237" s="403" t="str">
        <f>IF(ISBLANK('Unit Type (4)'!B46), " ", 'Unit Type (4)'!B46)</f>
        <v> </v>
      </c>
      <c r="B237" s="403" t="str">
        <f>IF(ISBLANK('Unit Type (4)'!C46), " ", 'Unit Type (4)'!C46)</f>
        <v> </v>
      </c>
      <c r="C237" s="403" t="str">
        <f>B237*'Summary Sheet'!$C$6</f>
        <v>#VALUE!</v>
      </c>
    </row>
    <row r="238">
      <c r="A238" s="403" t="str">
        <f>IF(ISBLANK('Unit Type (4)'!B47), " ", 'Unit Type (4)'!B47)</f>
        <v> </v>
      </c>
      <c r="B238" s="403" t="str">
        <f>IF(ISBLANK('Unit Type (4)'!C47), " ", 'Unit Type (4)'!C47)</f>
        <v> </v>
      </c>
      <c r="C238" s="403" t="str">
        <f>B238*'Summary Sheet'!$C$6</f>
        <v>#VALUE!</v>
      </c>
    </row>
    <row r="239">
      <c r="A239" s="403" t="str">
        <f>IF(ISBLANK('Unit Type (4)'!B48), " ", 'Unit Type (4)'!B48)</f>
        <v> </v>
      </c>
      <c r="B239" s="403" t="str">
        <f>IF(ISBLANK('Unit Type (4)'!C48), " ", 'Unit Type (4)'!C48)</f>
        <v> </v>
      </c>
      <c r="C239" s="403" t="str">
        <f>B239*'Summary Sheet'!$C$6</f>
        <v>#VALUE!</v>
      </c>
    </row>
    <row r="240">
      <c r="A240" s="403" t="str">
        <f>IF(ISBLANK('Unit Type (4)'!B49), " ", 'Unit Type (4)'!B49)</f>
        <v> </v>
      </c>
      <c r="B240" s="403" t="str">
        <f>IF(ISBLANK('Unit Type (4)'!C49), " ", 'Unit Type (4)'!C49)</f>
        <v> </v>
      </c>
      <c r="C240" s="403" t="str">
        <f>B240*'Summary Sheet'!$C$6</f>
        <v>#VALUE!</v>
      </c>
    </row>
    <row r="241">
      <c r="A241" s="403" t="str">
        <f>IF(ISBLANK('Unit Type (4)'!B50), " ", 'Unit Type (4)'!B50)</f>
        <v> </v>
      </c>
      <c r="B241" s="403" t="str">
        <f>IF(ISBLANK('Unit Type (4)'!C50), " ", 'Unit Type (4)'!C50)</f>
        <v> </v>
      </c>
      <c r="C241" s="403" t="str">
        <f>B241*'Summary Sheet'!$C$6</f>
        <v>#VALUE!</v>
      </c>
    </row>
    <row r="242">
      <c r="A242" s="403" t="str">
        <f>IF(ISBLANK('Unit Type (4)'!B51), " ", 'Unit Type (4)'!B51)</f>
        <v> </v>
      </c>
      <c r="B242" s="403" t="str">
        <f>IF(ISBLANK('Unit Type (4)'!C51), " ", 'Unit Type (4)'!C51)</f>
        <v> </v>
      </c>
      <c r="C242" s="403" t="str">
        <f>B242*'Summary Sheet'!$C$6</f>
        <v>#VALUE!</v>
      </c>
    </row>
    <row r="243">
      <c r="A243" s="403" t="str">
        <f>IF(ISBLANK('Unit Type (4)'!B52), " ", 'Unit Type (4)'!B52)</f>
        <v> </v>
      </c>
      <c r="B243" s="403" t="str">
        <f>IF(ISBLANK('Unit Type (4)'!C52), " ", 'Unit Type (4)'!C52)</f>
        <v> </v>
      </c>
      <c r="C243" s="403" t="str">
        <f>B243*'Summary Sheet'!$C$6</f>
        <v>#VALUE!</v>
      </c>
    </row>
    <row r="244">
      <c r="A244" s="403" t="str">
        <f>IF(ISBLANK('Unit Type (4)'!B53), " ", 'Unit Type (4)'!B53)</f>
        <v> </v>
      </c>
      <c r="B244" s="403" t="str">
        <f>IF(ISBLANK('Unit Type (4)'!C53), " ", 'Unit Type (4)'!C53)</f>
        <v> </v>
      </c>
      <c r="C244" s="403" t="str">
        <f>B244*'Summary Sheet'!$C$6</f>
        <v>#VALUE!</v>
      </c>
    </row>
    <row r="245">
      <c r="A245" s="403" t="str">
        <f>IF(ISBLANK('Unit Type (4)'!B54), " ", 'Unit Type (4)'!B54)</f>
        <v> </v>
      </c>
      <c r="B245" s="403" t="str">
        <f>IF(ISBLANK('Unit Type (4)'!C54), " ", 'Unit Type (4)'!C54)</f>
        <v> </v>
      </c>
      <c r="C245" s="403" t="str">
        <f>B245*'Summary Sheet'!$C$6</f>
        <v>#VALUE!</v>
      </c>
    </row>
    <row r="246">
      <c r="A246" s="403" t="str">
        <f>IF(ISBLANK('Unit Type (4)'!B55), " ", 'Unit Type (4)'!B55)</f>
        <v> </v>
      </c>
      <c r="B246" s="403" t="str">
        <f>IF(ISBLANK('Unit Type (4)'!C55), " ", 'Unit Type (4)'!C55)</f>
        <v> </v>
      </c>
      <c r="C246" s="403" t="str">
        <f>B246*'Summary Sheet'!$C$6</f>
        <v>#VALUE!</v>
      </c>
    </row>
    <row r="247">
      <c r="A247" s="403" t="str">
        <f>IF(ISBLANK('Unit Type (4)'!B56), " ", 'Unit Type (4)'!B56)</f>
        <v> </v>
      </c>
      <c r="B247" s="403" t="str">
        <f>IF(ISBLANK('Unit Type (4)'!C56), " ", 'Unit Type (4)'!C56)</f>
        <v> </v>
      </c>
      <c r="C247" s="403" t="str">
        <f>B247*'Summary Sheet'!$C$6</f>
        <v>#VALUE!</v>
      </c>
    </row>
    <row r="248">
      <c r="A248" s="403" t="str">
        <f>IF(ISBLANK('Unit Type (4)'!B57), " ", 'Unit Type (4)'!B57)</f>
        <v> </v>
      </c>
      <c r="B248" s="403" t="str">
        <f>IF(ISBLANK('Unit Type (4)'!C57), " ", 'Unit Type (4)'!C57)</f>
        <v> </v>
      </c>
      <c r="C248" s="403" t="str">
        <f>B248*'Summary Sheet'!$C$6</f>
        <v>#VALUE!</v>
      </c>
    </row>
    <row r="249">
      <c r="A249" s="403" t="str">
        <f>IF(ISBLANK('Unit Type (4)'!B58), " ", 'Unit Type (4)'!B58)</f>
        <v> </v>
      </c>
      <c r="B249" s="403" t="str">
        <f>IF(ISBLANK('Unit Type (4)'!C58), " ", 'Unit Type (4)'!C58)</f>
        <v> </v>
      </c>
      <c r="C249" s="403" t="str">
        <f>B249*'Summary Sheet'!$C$6</f>
        <v>#VALUE!</v>
      </c>
    </row>
    <row r="250">
      <c r="A250" s="403" t="str">
        <f>IF(ISBLANK('Unit Type (4)'!B59), " ", 'Unit Type (4)'!B59)</f>
        <v> </v>
      </c>
      <c r="B250" s="403" t="str">
        <f>IF(ISBLANK('Unit Type (4)'!C59), " ", 'Unit Type (4)'!C59)</f>
        <v> </v>
      </c>
      <c r="C250" s="403" t="str">
        <f>B250*'Summary Sheet'!$C$6</f>
        <v>#VALUE!</v>
      </c>
    </row>
    <row r="251">
      <c r="A251" s="403" t="str">
        <f>IF(ISBLANK('Unit Type (4)'!B60), " ", 'Unit Type (4)'!B60)</f>
        <v> </v>
      </c>
      <c r="B251" s="403" t="str">
        <f>IF(ISBLANK('Unit Type (4)'!C60), " ", 'Unit Type (4)'!C60)</f>
        <v> </v>
      </c>
      <c r="C251" s="403" t="str">
        <f>B251*'Summary Sheet'!$C$6</f>
        <v>#VALUE!</v>
      </c>
    </row>
    <row r="252">
      <c r="A252" s="403" t="str">
        <f>IF(ISBLANK('Unit Type (4)'!B61), " ", 'Unit Type (4)'!B61)</f>
        <v> </v>
      </c>
      <c r="B252" s="403" t="str">
        <f>IF(ISBLANK('Unit Type (4)'!C61), " ", 'Unit Type (4)'!C61)</f>
        <v> </v>
      </c>
      <c r="C252" s="403" t="str">
        <f>B252*'Summary Sheet'!$C$6</f>
        <v>#VALUE!</v>
      </c>
    </row>
    <row r="253">
      <c r="A253" s="403" t="str">
        <f>IF(ISBLANK('Unit Type (4)'!B62), " ", 'Unit Type (4)'!B62)</f>
        <v> </v>
      </c>
      <c r="B253" s="403" t="str">
        <f>IF(ISBLANK('Unit Type (4)'!C62), " ", 'Unit Type (4)'!C62)</f>
        <v> </v>
      </c>
      <c r="C253" s="403" t="str">
        <f>B253*'Summary Sheet'!$C$6</f>
        <v>#VALUE!</v>
      </c>
    </row>
    <row r="254">
      <c r="A254" s="403" t="str">
        <f>IF(ISBLANK('Unit Type (4)'!B63), " ", 'Unit Type (4)'!B63)</f>
        <v> </v>
      </c>
      <c r="B254" s="403" t="str">
        <f>IF(ISBLANK('Unit Type (4)'!C63), " ", 'Unit Type (4)'!C63)</f>
        <v> </v>
      </c>
      <c r="C254" s="403" t="str">
        <f>B254*'Summary Sheet'!$C$6</f>
        <v>#VALUE!</v>
      </c>
    </row>
    <row r="255">
      <c r="A255" s="403" t="str">
        <f>IF(ISBLANK('Unit Type (4)'!B64), " ", 'Unit Type (4)'!B64)</f>
        <v> </v>
      </c>
      <c r="B255" s="403" t="str">
        <f>IF(ISBLANK('Unit Type (4)'!C64), " ", 'Unit Type (4)'!C64)</f>
        <v> </v>
      </c>
      <c r="C255" s="403" t="str">
        <f>B255*'Summary Sheet'!$C$6</f>
        <v>#VALUE!</v>
      </c>
    </row>
    <row r="256">
      <c r="A256" s="403" t="str">
        <f>IF(ISBLANK('Unit Type (4)'!B65), " ", 'Unit Type (4)'!B65)</f>
        <v> </v>
      </c>
      <c r="B256" s="403" t="str">
        <f>IF(ISBLANK('Unit Type (4)'!C65), " ", 'Unit Type (4)'!C65)</f>
        <v> </v>
      </c>
      <c r="C256" s="403" t="str">
        <f>B256*'Summary Sheet'!$C$6</f>
        <v>#VALUE!</v>
      </c>
    </row>
    <row r="257">
      <c r="A257" s="403" t="str">
        <f>IF(ISBLANK('Unit Type (4)'!B66), " ", 'Unit Type (4)'!B66)</f>
        <v> </v>
      </c>
      <c r="B257" s="403" t="str">
        <f>IF(ISBLANK('Unit Type (4)'!C66), " ", 'Unit Type (4)'!C66)</f>
        <v> </v>
      </c>
      <c r="C257" s="403" t="str">
        <f>B257*'Summary Sheet'!$C$6</f>
        <v>#VALUE!</v>
      </c>
    </row>
    <row r="258">
      <c r="A258" s="403" t="str">
        <f>IF(ISBLANK('Unit Type (4)'!B67), " ", 'Unit Type (4)'!B67)</f>
        <v> </v>
      </c>
      <c r="B258" s="403" t="str">
        <f>IF(ISBLANK('Unit Type (4)'!C67), " ", 'Unit Type (4)'!C67)</f>
        <v> </v>
      </c>
      <c r="C258" s="403" t="str">
        <f>B258*'Summary Sheet'!$C$6</f>
        <v>#VALUE!</v>
      </c>
    </row>
    <row r="259">
      <c r="A259" s="403" t="str">
        <f>IF(ISBLANK('Unit Type (4)'!B68), " ", 'Unit Type (4)'!B68)</f>
        <v> </v>
      </c>
      <c r="B259" s="403" t="str">
        <f>IF(ISBLANK('Unit Type (4)'!C68), " ", 'Unit Type (4)'!C68)</f>
        <v> </v>
      </c>
      <c r="C259" s="403" t="str">
        <f>B259*'Summary Sheet'!$C$6</f>
        <v>#VALUE!</v>
      </c>
    </row>
    <row r="260">
      <c r="A260" s="403" t="str">
        <f>IF(ISBLANK('Unit Type (4)'!B69), " ", 'Unit Type (4)'!B69)</f>
        <v> </v>
      </c>
      <c r="B260" s="403" t="str">
        <f>IF(ISBLANK('Unit Type (4)'!C69), " ", 'Unit Type (4)'!C69)</f>
        <v> </v>
      </c>
      <c r="C260" s="403" t="str">
        <f>B260*'Summary Sheet'!$C$6</f>
        <v>#VALUE!</v>
      </c>
    </row>
    <row r="261">
      <c r="A261" s="403" t="str">
        <f>IF(ISBLANK('Unit Type (4)'!B70), " ", 'Unit Type (4)'!B70)</f>
        <v> </v>
      </c>
      <c r="B261" s="403" t="str">
        <f>IF(ISBLANK('Unit Type (4)'!C70), " ", 'Unit Type (4)'!C70)</f>
        <v> </v>
      </c>
      <c r="C261" s="403" t="str">
        <f>B261*'Summary Sheet'!$C$6</f>
        <v>#VALUE!</v>
      </c>
    </row>
    <row r="262">
      <c r="A262" s="403" t="str">
        <f>IF(ISBLANK('Unit Type (5)'!B6), " ", 'Unit Type (5)'!B6)</f>
        <v> </v>
      </c>
      <c r="B262" s="403" t="str">
        <f>IF(ISBLANK('Unit Type (5)'!C6), " ", 'Unit Type (5)'!C6)</f>
        <v> </v>
      </c>
      <c r="C262" s="403" t="str">
        <f>B262*'Summary Sheet'!$C$7</f>
        <v>#VALUE!</v>
      </c>
    </row>
    <row r="263">
      <c r="A263" s="403" t="str">
        <f>IF(ISBLANK('Unit Type (5)'!B7), " ", 'Unit Type (5)'!B7)</f>
        <v> </v>
      </c>
      <c r="B263" s="403" t="str">
        <f>IF(ISBLANK('Unit Type (5)'!C7), " ", 'Unit Type (5)'!C7)</f>
        <v> </v>
      </c>
      <c r="C263" s="403" t="str">
        <f>B263*'Summary Sheet'!$C$7</f>
        <v>#VALUE!</v>
      </c>
    </row>
    <row r="264">
      <c r="A264" s="403" t="str">
        <f>IF(ISBLANK('Unit Type (5)'!B8), " ", 'Unit Type (5)'!B8)</f>
        <v> </v>
      </c>
      <c r="B264" s="403" t="str">
        <f>IF(ISBLANK('Unit Type (5)'!C8), " ", 'Unit Type (5)'!C8)</f>
        <v> </v>
      </c>
      <c r="C264" s="403" t="str">
        <f>B264*'Summary Sheet'!$C$7</f>
        <v>#VALUE!</v>
      </c>
    </row>
    <row r="265">
      <c r="A265" s="403" t="str">
        <f>IF(ISBLANK('Unit Type (5)'!B9), " ", 'Unit Type (5)'!B9)</f>
        <v> </v>
      </c>
      <c r="B265" s="403" t="str">
        <f>IF(ISBLANK('Unit Type (5)'!C9), " ", 'Unit Type (5)'!C9)</f>
        <v> </v>
      </c>
      <c r="C265" s="403" t="str">
        <f>B265*'Summary Sheet'!$C$7</f>
        <v>#VALUE!</v>
      </c>
    </row>
    <row r="266">
      <c r="A266" s="403" t="str">
        <f>IF(ISBLANK('Unit Type (5)'!B10), " ", 'Unit Type (5)'!B10)</f>
        <v> </v>
      </c>
      <c r="B266" s="403" t="str">
        <f>IF(ISBLANK('Unit Type (5)'!C10), " ", 'Unit Type (5)'!C10)</f>
        <v> </v>
      </c>
      <c r="C266" s="403" t="str">
        <f>B266*'Summary Sheet'!$C$7</f>
        <v>#VALUE!</v>
      </c>
    </row>
    <row r="267">
      <c r="A267" s="403" t="str">
        <f>IF(ISBLANK('Unit Type (5)'!B11), " ", 'Unit Type (5)'!B11)</f>
        <v> </v>
      </c>
      <c r="B267" s="403" t="str">
        <f>IF(ISBLANK('Unit Type (5)'!C11), " ", 'Unit Type (5)'!C11)</f>
        <v> </v>
      </c>
      <c r="C267" s="403" t="str">
        <f>B267*'Summary Sheet'!$C$7</f>
        <v>#VALUE!</v>
      </c>
    </row>
    <row r="268">
      <c r="A268" s="403" t="str">
        <f>IF(ISBLANK('Unit Type (5)'!B12), " ", 'Unit Type (5)'!B12)</f>
        <v> </v>
      </c>
      <c r="B268" s="403" t="str">
        <f>IF(ISBLANK('Unit Type (5)'!C12), " ", 'Unit Type (5)'!C12)</f>
        <v> </v>
      </c>
      <c r="C268" s="403" t="str">
        <f>B268*'Summary Sheet'!$C$7</f>
        <v>#VALUE!</v>
      </c>
    </row>
    <row r="269">
      <c r="A269" s="403" t="str">
        <f>IF(ISBLANK('Unit Type (5)'!B13), " ", 'Unit Type (5)'!B13)</f>
        <v> </v>
      </c>
      <c r="B269" s="403" t="str">
        <f>IF(ISBLANK('Unit Type (5)'!C13), " ", 'Unit Type (5)'!C13)</f>
        <v> </v>
      </c>
      <c r="C269" s="403" t="str">
        <f>B269*'Summary Sheet'!$C$7</f>
        <v>#VALUE!</v>
      </c>
    </row>
    <row r="270">
      <c r="A270" s="403" t="str">
        <f>IF(ISBLANK('Unit Type (5)'!B14), " ", 'Unit Type (5)'!B14)</f>
        <v> </v>
      </c>
      <c r="B270" s="403" t="str">
        <f>IF(ISBLANK('Unit Type (5)'!C14), " ", 'Unit Type (5)'!C14)</f>
        <v> </v>
      </c>
      <c r="C270" s="403" t="str">
        <f>B270*'Summary Sheet'!$C$7</f>
        <v>#VALUE!</v>
      </c>
    </row>
    <row r="271">
      <c r="A271" s="403" t="str">
        <f>IF(ISBLANK('Unit Type (5)'!B15), " ", 'Unit Type (5)'!B15)</f>
        <v> </v>
      </c>
      <c r="B271" s="403" t="str">
        <f>IF(ISBLANK('Unit Type (5)'!C15), " ", 'Unit Type (5)'!C15)</f>
        <v> </v>
      </c>
      <c r="C271" s="403" t="str">
        <f>B271*'Summary Sheet'!$C$7</f>
        <v>#VALUE!</v>
      </c>
    </row>
    <row r="272">
      <c r="A272" s="403" t="str">
        <f>IF(ISBLANK('Unit Type (5)'!B16), " ", 'Unit Type (5)'!B16)</f>
        <v> </v>
      </c>
      <c r="B272" s="403" t="str">
        <f>IF(ISBLANK('Unit Type (5)'!C16), " ", 'Unit Type (5)'!C16)</f>
        <v> </v>
      </c>
      <c r="C272" s="403" t="str">
        <f>B272*'Summary Sheet'!$C$7</f>
        <v>#VALUE!</v>
      </c>
    </row>
    <row r="273">
      <c r="A273" s="403" t="str">
        <f>IF(ISBLANK('Unit Type (5)'!B17), " ", 'Unit Type (5)'!B17)</f>
        <v> </v>
      </c>
      <c r="B273" s="403" t="str">
        <f>IF(ISBLANK('Unit Type (5)'!C17), " ", 'Unit Type (5)'!C17)</f>
        <v> </v>
      </c>
      <c r="C273" s="403" t="str">
        <f>B273*'Summary Sheet'!$C$7</f>
        <v>#VALUE!</v>
      </c>
    </row>
    <row r="274">
      <c r="A274" s="403" t="str">
        <f>IF(ISBLANK('Unit Type (5)'!B18), " ", 'Unit Type (5)'!B18)</f>
        <v> </v>
      </c>
      <c r="B274" s="403" t="str">
        <f>IF(ISBLANK('Unit Type (5)'!C18), " ", 'Unit Type (5)'!C18)</f>
        <v> </v>
      </c>
      <c r="C274" s="403" t="str">
        <f>B274*'Summary Sheet'!$C$7</f>
        <v>#VALUE!</v>
      </c>
    </row>
    <row r="275">
      <c r="A275" s="403" t="str">
        <f>IF(ISBLANK('Unit Type (5)'!B19), " ", 'Unit Type (5)'!B19)</f>
        <v> </v>
      </c>
      <c r="B275" s="403" t="str">
        <f>IF(ISBLANK('Unit Type (5)'!C19), " ", 'Unit Type (5)'!C19)</f>
        <v> </v>
      </c>
      <c r="C275" s="403" t="str">
        <f>B275*'Summary Sheet'!$C$7</f>
        <v>#VALUE!</v>
      </c>
    </row>
    <row r="276">
      <c r="A276" s="403" t="str">
        <f>IF(ISBLANK('Unit Type (5)'!B20), " ", 'Unit Type (5)'!B20)</f>
        <v> </v>
      </c>
      <c r="B276" s="403" t="str">
        <f>IF(ISBLANK('Unit Type (5)'!C20), " ", 'Unit Type (5)'!C20)</f>
        <v> </v>
      </c>
      <c r="C276" s="403" t="str">
        <f>B276*'Summary Sheet'!$C$7</f>
        <v>#VALUE!</v>
      </c>
    </row>
    <row r="277">
      <c r="A277" s="403" t="str">
        <f>IF(ISBLANK('Unit Type (5)'!B21), " ", 'Unit Type (5)'!B21)</f>
        <v> </v>
      </c>
      <c r="B277" s="403" t="str">
        <f>IF(ISBLANK('Unit Type (5)'!C21), " ", 'Unit Type (5)'!C21)</f>
        <v> </v>
      </c>
      <c r="C277" s="403" t="str">
        <f>B277*'Summary Sheet'!$C$7</f>
        <v>#VALUE!</v>
      </c>
    </row>
    <row r="278">
      <c r="A278" s="403" t="str">
        <f>IF(ISBLANK('Unit Type (5)'!B22), " ", 'Unit Type (5)'!B22)</f>
        <v> </v>
      </c>
      <c r="B278" s="403" t="str">
        <f>IF(ISBLANK('Unit Type (5)'!C22), " ", 'Unit Type (5)'!C22)</f>
        <v> </v>
      </c>
      <c r="C278" s="403" t="str">
        <f>B278*'Summary Sheet'!$C$7</f>
        <v>#VALUE!</v>
      </c>
    </row>
    <row r="279">
      <c r="A279" s="403" t="str">
        <f>IF(ISBLANK('Unit Type (5)'!B23), " ", 'Unit Type (5)'!B23)</f>
        <v> </v>
      </c>
      <c r="B279" s="403" t="str">
        <f>IF(ISBLANK('Unit Type (5)'!C23), " ", 'Unit Type (5)'!C23)</f>
        <v> </v>
      </c>
      <c r="C279" s="403" t="str">
        <f>B279*'Summary Sheet'!$C$7</f>
        <v>#VALUE!</v>
      </c>
    </row>
    <row r="280">
      <c r="A280" s="403" t="str">
        <f>IF(ISBLANK('Unit Type (5)'!B24), " ", 'Unit Type (5)'!B24)</f>
        <v> </v>
      </c>
      <c r="B280" s="403" t="str">
        <f>IF(ISBLANK('Unit Type (5)'!C24), " ", 'Unit Type (5)'!C24)</f>
        <v> </v>
      </c>
      <c r="C280" s="403" t="str">
        <f>B280*'Summary Sheet'!$C$7</f>
        <v>#VALUE!</v>
      </c>
    </row>
    <row r="281">
      <c r="A281" s="403" t="str">
        <f>IF(ISBLANK('Unit Type (5)'!B25), " ", 'Unit Type (5)'!B25)</f>
        <v> </v>
      </c>
      <c r="B281" s="403" t="str">
        <f>IF(ISBLANK('Unit Type (5)'!C25), " ", 'Unit Type (5)'!C25)</f>
        <v> </v>
      </c>
      <c r="C281" s="403" t="str">
        <f>B281*'Summary Sheet'!$C$7</f>
        <v>#VALUE!</v>
      </c>
    </row>
    <row r="282">
      <c r="A282" s="403" t="str">
        <f>IF(ISBLANK('Unit Type (5)'!B26), " ", 'Unit Type (5)'!B26)</f>
        <v> </v>
      </c>
      <c r="B282" s="403" t="str">
        <f>IF(ISBLANK('Unit Type (5)'!C26), " ", 'Unit Type (5)'!C26)</f>
        <v> </v>
      </c>
      <c r="C282" s="403" t="str">
        <f>B282*'Summary Sheet'!$C$7</f>
        <v>#VALUE!</v>
      </c>
    </row>
    <row r="283">
      <c r="A283" s="403" t="str">
        <f>IF(ISBLANK('Unit Type (5)'!B27), " ", 'Unit Type (5)'!B27)</f>
        <v> </v>
      </c>
      <c r="B283" s="403" t="str">
        <f>IF(ISBLANK('Unit Type (5)'!C27), " ", 'Unit Type (5)'!C27)</f>
        <v> </v>
      </c>
      <c r="C283" s="403" t="str">
        <f>B283*'Summary Sheet'!$C$7</f>
        <v>#VALUE!</v>
      </c>
    </row>
    <row r="284">
      <c r="A284" s="403" t="str">
        <f>IF(ISBLANK('Unit Type (5)'!B28), " ", 'Unit Type (5)'!B28)</f>
        <v> </v>
      </c>
      <c r="B284" s="403" t="str">
        <f>IF(ISBLANK('Unit Type (5)'!C28), " ", 'Unit Type (5)'!C28)</f>
        <v> </v>
      </c>
      <c r="C284" s="403" t="str">
        <f>B284*'Summary Sheet'!$C$7</f>
        <v>#VALUE!</v>
      </c>
    </row>
    <row r="285">
      <c r="A285" s="403" t="str">
        <f>IF(ISBLANK('Unit Type (5)'!B29), " ", 'Unit Type (5)'!B29)</f>
        <v> </v>
      </c>
      <c r="B285" s="403" t="str">
        <f>IF(ISBLANK('Unit Type (5)'!C29), " ", 'Unit Type (5)'!C29)</f>
        <v> </v>
      </c>
      <c r="C285" s="403" t="str">
        <f>B285*'Summary Sheet'!$C$7</f>
        <v>#VALUE!</v>
      </c>
    </row>
    <row r="286">
      <c r="A286" s="403" t="str">
        <f>IF(ISBLANK('Unit Type (5)'!B30), " ", 'Unit Type (5)'!B30)</f>
        <v> </v>
      </c>
      <c r="B286" s="403" t="str">
        <f>IF(ISBLANK('Unit Type (5)'!C30), " ", 'Unit Type (5)'!C30)</f>
        <v> </v>
      </c>
      <c r="C286" s="403" t="str">
        <f>B286*'Summary Sheet'!$C$7</f>
        <v>#VALUE!</v>
      </c>
    </row>
    <row r="287">
      <c r="A287" s="403" t="str">
        <f>IF(ISBLANK('Unit Type (5)'!B31), " ", 'Unit Type (5)'!B31)</f>
        <v> </v>
      </c>
      <c r="B287" s="403" t="str">
        <f>IF(ISBLANK('Unit Type (5)'!C31), " ", 'Unit Type (5)'!C31)</f>
        <v> </v>
      </c>
      <c r="C287" s="403" t="str">
        <f>B287*'Summary Sheet'!$C$7</f>
        <v>#VALUE!</v>
      </c>
    </row>
    <row r="288">
      <c r="A288" s="403" t="str">
        <f>IF(ISBLANK('Unit Type (5)'!B32), " ", 'Unit Type (5)'!B32)</f>
        <v> </v>
      </c>
      <c r="B288" s="403" t="str">
        <f>IF(ISBLANK('Unit Type (5)'!C32), " ", 'Unit Type (5)'!C32)</f>
        <v> </v>
      </c>
      <c r="C288" s="403" t="str">
        <f>B288*'Summary Sheet'!$C$7</f>
        <v>#VALUE!</v>
      </c>
    </row>
    <row r="289">
      <c r="A289" s="403" t="str">
        <f>IF(ISBLANK('Unit Type (5)'!B33), " ", 'Unit Type (5)'!B33)</f>
        <v> </v>
      </c>
      <c r="B289" s="403" t="str">
        <f>IF(ISBLANK('Unit Type (5)'!C33), " ", 'Unit Type (5)'!C33)</f>
        <v> </v>
      </c>
      <c r="C289" s="403" t="str">
        <f>B289*'Summary Sheet'!$C$7</f>
        <v>#VALUE!</v>
      </c>
    </row>
    <row r="290">
      <c r="A290" s="403" t="str">
        <f>IF(ISBLANK('Unit Type (5)'!B34), " ", 'Unit Type (5)'!B34)</f>
        <v> </v>
      </c>
      <c r="B290" s="403" t="str">
        <f>IF(ISBLANK('Unit Type (5)'!C34), " ", 'Unit Type (5)'!C34)</f>
        <v> </v>
      </c>
      <c r="C290" s="403" t="str">
        <f>B290*'Summary Sheet'!$C$7</f>
        <v>#VALUE!</v>
      </c>
    </row>
    <row r="291">
      <c r="A291" s="403" t="str">
        <f>IF(ISBLANK('Unit Type (5)'!B35), " ", 'Unit Type (5)'!B35)</f>
        <v> </v>
      </c>
      <c r="B291" s="403" t="str">
        <f>IF(ISBLANK('Unit Type (5)'!C35), " ", 'Unit Type (5)'!C35)</f>
        <v> </v>
      </c>
      <c r="C291" s="403" t="str">
        <f>B291*'Summary Sheet'!$C$7</f>
        <v>#VALUE!</v>
      </c>
    </row>
    <row r="292">
      <c r="A292" s="403" t="str">
        <f>IF(ISBLANK('Unit Type (5)'!B36), " ", 'Unit Type (5)'!B36)</f>
        <v> </v>
      </c>
      <c r="B292" s="403" t="str">
        <f>IF(ISBLANK('Unit Type (5)'!C36), " ", 'Unit Type (5)'!C36)</f>
        <v> </v>
      </c>
      <c r="C292" s="403" t="str">
        <f>B292*'Summary Sheet'!$C$7</f>
        <v>#VALUE!</v>
      </c>
    </row>
    <row r="293">
      <c r="A293" s="403" t="str">
        <f>IF(ISBLANK('Unit Type (5)'!B37), " ", 'Unit Type (5)'!B37)</f>
        <v> </v>
      </c>
      <c r="B293" s="403" t="str">
        <f>IF(ISBLANK('Unit Type (5)'!C37), " ", 'Unit Type (5)'!C37)</f>
        <v> </v>
      </c>
      <c r="C293" s="403" t="str">
        <f>B293*'Summary Sheet'!$C$7</f>
        <v>#VALUE!</v>
      </c>
    </row>
    <row r="294">
      <c r="A294" s="403" t="str">
        <f>IF(ISBLANK('Unit Type (5)'!B38), " ", 'Unit Type (5)'!B38)</f>
        <v> </v>
      </c>
      <c r="B294" s="403" t="str">
        <f>IF(ISBLANK('Unit Type (5)'!C38), " ", 'Unit Type (5)'!C38)</f>
        <v> </v>
      </c>
      <c r="C294" s="403" t="str">
        <f>B294*'Summary Sheet'!$C$7</f>
        <v>#VALUE!</v>
      </c>
    </row>
    <row r="295">
      <c r="A295" s="403" t="str">
        <f>IF(ISBLANK('Unit Type (5)'!B39), " ", 'Unit Type (5)'!B39)</f>
        <v> </v>
      </c>
      <c r="B295" s="403" t="str">
        <f>IF(ISBLANK('Unit Type (5)'!C39), " ", 'Unit Type (5)'!C39)</f>
        <v> </v>
      </c>
      <c r="C295" s="403" t="str">
        <f>B295*'Summary Sheet'!$C$7</f>
        <v>#VALUE!</v>
      </c>
    </row>
    <row r="296">
      <c r="A296" s="403" t="str">
        <f>IF(ISBLANK('Unit Type (5)'!B40), " ", 'Unit Type (5)'!B40)</f>
        <v> </v>
      </c>
      <c r="B296" s="403" t="str">
        <f>IF(ISBLANK('Unit Type (5)'!C40), " ", 'Unit Type (5)'!C40)</f>
        <v> </v>
      </c>
      <c r="C296" s="403" t="str">
        <f>B296*'Summary Sheet'!$C$7</f>
        <v>#VALUE!</v>
      </c>
    </row>
    <row r="297">
      <c r="A297" s="403" t="str">
        <f>IF(ISBLANK('Unit Type (5)'!B41), " ", 'Unit Type (5)'!B41)</f>
        <v> </v>
      </c>
      <c r="B297" s="403" t="str">
        <f>IF(ISBLANK('Unit Type (5)'!C41), " ", 'Unit Type (5)'!C41)</f>
        <v> </v>
      </c>
      <c r="C297" s="403" t="str">
        <f>B297*'Summary Sheet'!$C$7</f>
        <v>#VALUE!</v>
      </c>
    </row>
    <row r="298">
      <c r="A298" s="403" t="str">
        <f>IF(ISBLANK('Unit Type (5)'!B42), " ", 'Unit Type (5)'!B42)</f>
        <v> </v>
      </c>
      <c r="B298" s="403" t="str">
        <f>IF(ISBLANK('Unit Type (5)'!C42), " ", 'Unit Type (5)'!C42)</f>
        <v> </v>
      </c>
      <c r="C298" s="403" t="str">
        <f>B298*'Summary Sheet'!$C$7</f>
        <v>#VALUE!</v>
      </c>
    </row>
    <row r="299">
      <c r="A299" s="403" t="str">
        <f>IF(ISBLANK('Unit Type (5)'!B43), " ", 'Unit Type (5)'!B43)</f>
        <v> </v>
      </c>
      <c r="B299" s="403" t="str">
        <f>IF(ISBLANK('Unit Type (5)'!C43), " ", 'Unit Type (5)'!C43)</f>
        <v> </v>
      </c>
      <c r="C299" s="403" t="str">
        <f>B299*'Summary Sheet'!$C$7</f>
        <v>#VALUE!</v>
      </c>
    </row>
    <row r="300">
      <c r="A300" s="403" t="str">
        <f>IF(ISBLANK('Unit Type (5)'!B44), " ", 'Unit Type (5)'!B44)</f>
        <v> </v>
      </c>
      <c r="B300" s="403" t="str">
        <f>IF(ISBLANK('Unit Type (5)'!C44), " ", 'Unit Type (5)'!C44)</f>
        <v> </v>
      </c>
      <c r="C300" s="403" t="str">
        <f>B300*'Summary Sheet'!$C$7</f>
        <v>#VALUE!</v>
      </c>
    </row>
    <row r="301">
      <c r="A301" s="403" t="str">
        <f>IF(ISBLANK('Unit Type (5)'!B45), " ", 'Unit Type (5)'!B45)</f>
        <v> </v>
      </c>
      <c r="B301" s="403" t="str">
        <f>IF(ISBLANK('Unit Type (5)'!C45), " ", 'Unit Type (5)'!C45)</f>
        <v> </v>
      </c>
      <c r="C301" s="403" t="str">
        <f>B301*'Summary Sheet'!$C$7</f>
        <v>#VALUE!</v>
      </c>
    </row>
    <row r="302">
      <c r="A302" s="403" t="str">
        <f>IF(ISBLANK('Unit Type (5)'!B46), " ", 'Unit Type (5)'!B46)</f>
        <v> </v>
      </c>
      <c r="B302" s="403" t="str">
        <f>IF(ISBLANK('Unit Type (5)'!C46), " ", 'Unit Type (5)'!C46)</f>
        <v> </v>
      </c>
      <c r="C302" s="403" t="str">
        <f>B302*'Summary Sheet'!$C$7</f>
        <v>#VALUE!</v>
      </c>
    </row>
    <row r="303">
      <c r="A303" s="403" t="str">
        <f>IF(ISBLANK('Unit Type (5)'!B47), " ", 'Unit Type (5)'!B47)</f>
        <v> </v>
      </c>
      <c r="B303" s="403" t="str">
        <f>IF(ISBLANK('Unit Type (5)'!C47), " ", 'Unit Type (5)'!C47)</f>
        <v> </v>
      </c>
      <c r="C303" s="403" t="str">
        <f>B303*'Summary Sheet'!$C$7</f>
        <v>#VALUE!</v>
      </c>
    </row>
    <row r="304">
      <c r="A304" s="403" t="str">
        <f>IF(ISBLANK('Unit Type (5)'!B48), " ", 'Unit Type (5)'!B48)</f>
        <v> </v>
      </c>
      <c r="B304" s="403" t="str">
        <f>IF(ISBLANK('Unit Type (5)'!C48), " ", 'Unit Type (5)'!C48)</f>
        <v> </v>
      </c>
      <c r="C304" s="403" t="str">
        <f>B304*'Summary Sheet'!$C$7</f>
        <v>#VALUE!</v>
      </c>
    </row>
    <row r="305">
      <c r="A305" s="403" t="str">
        <f>IF(ISBLANK('Unit Type (5)'!B49), " ", 'Unit Type (5)'!B49)</f>
        <v> </v>
      </c>
      <c r="B305" s="403" t="str">
        <f>IF(ISBLANK('Unit Type (5)'!C49), " ", 'Unit Type (5)'!C49)</f>
        <v> </v>
      </c>
      <c r="C305" s="403" t="str">
        <f>B305*'Summary Sheet'!$C$7</f>
        <v>#VALUE!</v>
      </c>
    </row>
    <row r="306">
      <c r="A306" s="403" t="str">
        <f>IF(ISBLANK('Unit Type (5)'!B50), " ", 'Unit Type (5)'!B50)</f>
        <v> </v>
      </c>
      <c r="B306" s="403" t="str">
        <f>IF(ISBLANK('Unit Type (5)'!C50), " ", 'Unit Type (5)'!C50)</f>
        <v> </v>
      </c>
      <c r="C306" s="403" t="str">
        <f>B306*'Summary Sheet'!$C$7</f>
        <v>#VALUE!</v>
      </c>
    </row>
    <row r="307">
      <c r="A307" s="403" t="str">
        <f>IF(ISBLANK('Unit Type (5)'!B51), " ", 'Unit Type (5)'!B51)</f>
        <v> </v>
      </c>
      <c r="B307" s="403" t="str">
        <f>IF(ISBLANK('Unit Type (5)'!C51), " ", 'Unit Type (5)'!C51)</f>
        <v> </v>
      </c>
      <c r="C307" s="403" t="str">
        <f>B307*'Summary Sheet'!$C$7</f>
        <v>#VALUE!</v>
      </c>
    </row>
    <row r="308">
      <c r="A308" s="403" t="str">
        <f>IF(ISBLANK('Unit Type (5)'!B52), " ", 'Unit Type (5)'!B52)</f>
        <v> </v>
      </c>
      <c r="B308" s="403" t="str">
        <f>IF(ISBLANK('Unit Type (5)'!C52), " ", 'Unit Type (5)'!C52)</f>
        <v> </v>
      </c>
      <c r="C308" s="403" t="str">
        <f>B308*'Summary Sheet'!$C$7</f>
        <v>#VALUE!</v>
      </c>
    </row>
    <row r="309">
      <c r="A309" s="403" t="str">
        <f>IF(ISBLANK('Unit Type (5)'!B53), " ", 'Unit Type (5)'!B53)</f>
        <v> </v>
      </c>
      <c r="B309" s="403" t="str">
        <f>IF(ISBLANK('Unit Type (5)'!C53), " ", 'Unit Type (5)'!C53)</f>
        <v> </v>
      </c>
      <c r="C309" s="403" t="str">
        <f>B309*'Summary Sheet'!$C$7</f>
        <v>#VALUE!</v>
      </c>
    </row>
    <row r="310">
      <c r="A310" s="403" t="str">
        <f>IF(ISBLANK('Unit Type (5)'!B54), " ", 'Unit Type (5)'!B54)</f>
        <v> </v>
      </c>
      <c r="B310" s="403" t="str">
        <f>IF(ISBLANK('Unit Type (5)'!C54), " ", 'Unit Type (5)'!C54)</f>
        <v> </v>
      </c>
      <c r="C310" s="403" t="str">
        <f>B310*'Summary Sheet'!$C$7</f>
        <v>#VALUE!</v>
      </c>
    </row>
    <row r="311">
      <c r="A311" s="403" t="str">
        <f>IF(ISBLANK('Unit Type (5)'!B55), " ", 'Unit Type (5)'!B55)</f>
        <v> </v>
      </c>
      <c r="B311" s="403" t="str">
        <f>IF(ISBLANK('Unit Type (5)'!C55), " ", 'Unit Type (5)'!C55)</f>
        <v> </v>
      </c>
      <c r="C311" s="403" t="str">
        <f>B311*'Summary Sheet'!$C$7</f>
        <v>#VALUE!</v>
      </c>
    </row>
    <row r="312">
      <c r="A312" s="403" t="str">
        <f>IF(ISBLANK('Unit Type (5)'!B56), " ", 'Unit Type (5)'!B56)</f>
        <v> </v>
      </c>
      <c r="B312" s="403" t="str">
        <f>IF(ISBLANK('Unit Type (5)'!C56), " ", 'Unit Type (5)'!C56)</f>
        <v> </v>
      </c>
      <c r="C312" s="403" t="str">
        <f>B312*'Summary Sheet'!$C$7</f>
        <v>#VALUE!</v>
      </c>
    </row>
    <row r="313">
      <c r="A313" s="403" t="str">
        <f>IF(ISBLANK('Unit Type (5)'!B57), " ", 'Unit Type (5)'!B57)</f>
        <v> </v>
      </c>
      <c r="B313" s="403" t="str">
        <f>IF(ISBLANK('Unit Type (5)'!C57), " ", 'Unit Type (5)'!C57)</f>
        <v> </v>
      </c>
      <c r="C313" s="403" t="str">
        <f>B313*'Summary Sheet'!$C$7</f>
        <v>#VALUE!</v>
      </c>
    </row>
    <row r="314">
      <c r="A314" s="403" t="str">
        <f>IF(ISBLANK('Unit Type (5)'!B58), " ", 'Unit Type (5)'!B58)</f>
        <v> </v>
      </c>
      <c r="B314" s="403" t="str">
        <f>IF(ISBLANK('Unit Type (5)'!C58), " ", 'Unit Type (5)'!C58)</f>
        <v> </v>
      </c>
      <c r="C314" s="403" t="str">
        <f>B314*'Summary Sheet'!$C$7</f>
        <v>#VALUE!</v>
      </c>
    </row>
    <row r="315">
      <c r="A315" s="403" t="str">
        <f>IF(ISBLANK('Unit Type (5)'!B59), " ", 'Unit Type (5)'!B59)</f>
        <v> </v>
      </c>
      <c r="B315" s="403" t="str">
        <f>IF(ISBLANK('Unit Type (5)'!C59), " ", 'Unit Type (5)'!C59)</f>
        <v> </v>
      </c>
      <c r="C315" s="403" t="str">
        <f>B315*'Summary Sheet'!$C$7</f>
        <v>#VALUE!</v>
      </c>
    </row>
    <row r="316">
      <c r="A316" s="403" t="str">
        <f>IF(ISBLANK('Unit Type (5)'!B60), " ", 'Unit Type (5)'!B60)</f>
        <v> </v>
      </c>
      <c r="B316" s="403" t="str">
        <f>IF(ISBLANK('Unit Type (5)'!C60), " ", 'Unit Type (5)'!C60)</f>
        <v> </v>
      </c>
      <c r="C316" s="403" t="str">
        <f>B316*'Summary Sheet'!$C$7</f>
        <v>#VALUE!</v>
      </c>
    </row>
    <row r="317">
      <c r="A317" s="403" t="str">
        <f>IF(ISBLANK('Unit Type (5)'!B61), " ", 'Unit Type (5)'!B61)</f>
        <v> </v>
      </c>
      <c r="B317" s="403" t="str">
        <f>IF(ISBLANK('Unit Type (5)'!C61), " ", 'Unit Type (5)'!C61)</f>
        <v> </v>
      </c>
      <c r="C317" s="403" t="str">
        <f>B317*'Summary Sheet'!$C$7</f>
        <v>#VALUE!</v>
      </c>
    </row>
    <row r="318">
      <c r="A318" s="403" t="str">
        <f>IF(ISBLANK('Unit Type (5)'!B62), " ", 'Unit Type (5)'!B62)</f>
        <v> </v>
      </c>
      <c r="B318" s="403" t="str">
        <f>IF(ISBLANK('Unit Type (5)'!C62), " ", 'Unit Type (5)'!C62)</f>
        <v> </v>
      </c>
      <c r="C318" s="403" t="str">
        <f>B318*'Summary Sheet'!$C$7</f>
        <v>#VALUE!</v>
      </c>
    </row>
    <row r="319">
      <c r="A319" s="403" t="str">
        <f>IF(ISBLANK('Unit Type (5)'!B63), " ", 'Unit Type (5)'!B63)</f>
        <v> </v>
      </c>
      <c r="B319" s="403" t="str">
        <f>IF(ISBLANK('Unit Type (5)'!C63), " ", 'Unit Type (5)'!C63)</f>
        <v> </v>
      </c>
      <c r="C319" s="403" t="str">
        <f>B319*'Summary Sheet'!$C$7</f>
        <v>#VALUE!</v>
      </c>
    </row>
    <row r="320">
      <c r="A320" s="403" t="str">
        <f>IF(ISBLANK('Unit Type (5)'!B64), " ", 'Unit Type (5)'!B64)</f>
        <v> </v>
      </c>
      <c r="B320" s="403" t="str">
        <f>IF(ISBLANK('Unit Type (5)'!C64), " ", 'Unit Type (5)'!C64)</f>
        <v> </v>
      </c>
      <c r="C320" s="403" t="str">
        <f>B320*'Summary Sheet'!$C$7</f>
        <v>#VALUE!</v>
      </c>
    </row>
    <row r="321">
      <c r="A321" s="403" t="str">
        <f>IF(ISBLANK('Unit Type (5)'!B65), " ", 'Unit Type (5)'!B65)</f>
        <v> </v>
      </c>
      <c r="B321" s="403" t="str">
        <f>IF(ISBLANK('Unit Type (5)'!C65), " ", 'Unit Type (5)'!C65)</f>
        <v> </v>
      </c>
      <c r="C321" s="403" t="str">
        <f>B321*'Summary Sheet'!$C$7</f>
        <v>#VALUE!</v>
      </c>
    </row>
    <row r="322">
      <c r="A322" s="403" t="str">
        <f>IF(ISBLANK('Unit Type (5)'!B66), " ", 'Unit Type (5)'!B66)</f>
        <v> </v>
      </c>
      <c r="B322" s="403" t="str">
        <f>IF(ISBLANK('Unit Type (5)'!C66), " ", 'Unit Type (5)'!C66)</f>
        <v> </v>
      </c>
      <c r="C322" s="403" t="str">
        <f>B322*'Summary Sheet'!$C$7</f>
        <v>#VALUE!</v>
      </c>
    </row>
    <row r="323">
      <c r="A323" s="403" t="str">
        <f>IF(ISBLANK('Unit Type (5)'!B67), " ", 'Unit Type (5)'!B67)</f>
        <v> </v>
      </c>
      <c r="B323" s="403" t="str">
        <f>IF(ISBLANK('Unit Type (5)'!C67), " ", 'Unit Type (5)'!C67)</f>
        <v> </v>
      </c>
      <c r="C323" s="403" t="str">
        <f>B323*'Summary Sheet'!$C$7</f>
        <v>#VALUE!</v>
      </c>
    </row>
    <row r="324">
      <c r="A324" s="403" t="str">
        <f>IF(ISBLANK('Unit Type (5)'!B68), " ", 'Unit Type (5)'!B68)</f>
        <v> </v>
      </c>
      <c r="B324" s="403" t="str">
        <f>IF(ISBLANK('Unit Type (5)'!C68), " ", 'Unit Type (5)'!C68)</f>
        <v> </v>
      </c>
      <c r="C324" s="403" t="str">
        <f>B324*'Summary Sheet'!$C$7</f>
        <v>#VALUE!</v>
      </c>
    </row>
    <row r="325">
      <c r="A325" s="403" t="str">
        <f>IF(ISBLANK('Unit Type (5)'!B69), " ", 'Unit Type (5)'!B69)</f>
        <v> </v>
      </c>
      <c r="B325" s="403" t="str">
        <f>IF(ISBLANK('Unit Type (5)'!C69), " ", 'Unit Type (5)'!C69)</f>
        <v> </v>
      </c>
      <c r="C325" s="403" t="str">
        <f>B325*'Summary Sheet'!$C$7</f>
        <v>#VALUE!</v>
      </c>
    </row>
    <row r="326">
      <c r="A326" s="403" t="str">
        <f>IF(ISBLANK('Unit Type (5)'!B70), " ", 'Unit Type (5)'!B70)</f>
        <v> </v>
      </c>
      <c r="B326" s="403" t="str">
        <f>IF(ISBLANK('Unit Type (5)'!C70), " ", 'Unit Type (5)'!C70)</f>
        <v> </v>
      </c>
      <c r="C326" s="403" t="str">
        <f>B326*'Summary Sheet'!$C$7</f>
        <v>#VALUE!</v>
      </c>
    </row>
    <row r="327">
      <c r="A327" s="403" t="str">
        <f>IF(ISBLANK('Unit Type (6)'!B6), " ", 'Unit Type (6)'!B6)</f>
        <v> </v>
      </c>
      <c r="B327" s="403" t="str">
        <f>IF(ISBLANK('Unit Type (6)'!C6), " ", 'Unit Type (6)'!C6)</f>
        <v> </v>
      </c>
      <c r="C327" s="403" t="str">
        <f>B327*'Summary Sheet'!$C$8</f>
        <v>#VALUE!</v>
      </c>
    </row>
    <row r="328">
      <c r="A328" s="403" t="str">
        <f>IF(ISBLANK('Unit Type (6)'!B7), " ", 'Unit Type (6)'!B7)</f>
        <v> </v>
      </c>
      <c r="B328" s="403" t="str">
        <f>IF(ISBLANK('Unit Type (6)'!C7), " ", 'Unit Type (6)'!C7)</f>
        <v> </v>
      </c>
      <c r="C328" s="403" t="str">
        <f>B328*'Summary Sheet'!$C$8</f>
        <v>#VALUE!</v>
      </c>
    </row>
    <row r="329">
      <c r="A329" s="403" t="str">
        <f>IF(ISBLANK('Unit Type (6)'!B8), " ", 'Unit Type (6)'!B8)</f>
        <v> </v>
      </c>
      <c r="B329" s="403" t="str">
        <f>IF(ISBLANK('Unit Type (6)'!C8), " ", 'Unit Type (6)'!C8)</f>
        <v> </v>
      </c>
      <c r="C329" s="403" t="str">
        <f>B329*'Summary Sheet'!$C$8</f>
        <v>#VALUE!</v>
      </c>
    </row>
    <row r="330">
      <c r="A330" s="403" t="str">
        <f>IF(ISBLANK('Unit Type (6)'!B9), " ", 'Unit Type (6)'!B9)</f>
        <v> </v>
      </c>
      <c r="B330" s="403" t="str">
        <f>IF(ISBLANK('Unit Type (6)'!C9), " ", 'Unit Type (6)'!C9)</f>
        <v> </v>
      </c>
      <c r="C330" s="403" t="str">
        <f>B330*'Summary Sheet'!$C$8</f>
        <v>#VALUE!</v>
      </c>
    </row>
    <row r="331">
      <c r="A331" s="403" t="str">
        <f>IF(ISBLANK('Unit Type (6)'!B10), " ", 'Unit Type (6)'!B10)</f>
        <v> </v>
      </c>
      <c r="B331" s="403" t="str">
        <f>IF(ISBLANK('Unit Type (6)'!C10), " ", 'Unit Type (6)'!C10)</f>
        <v> </v>
      </c>
      <c r="C331" s="403" t="str">
        <f>B331*'Summary Sheet'!$C$8</f>
        <v>#VALUE!</v>
      </c>
    </row>
    <row r="332">
      <c r="A332" s="403" t="str">
        <f>IF(ISBLANK('Unit Type (6)'!B11), " ", 'Unit Type (6)'!B11)</f>
        <v> </v>
      </c>
      <c r="B332" s="403" t="str">
        <f>IF(ISBLANK('Unit Type (6)'!C11), " ", 'Unit Type (6)'!C11)</f>
        <v> </v>
      </c>
      <c r="C332" s="403" t="str">
        <f>B332*'Summary Sheet'!$C$8</f>
        <v>#VALUE!</v>
      </c>
    </row>
    <row r="333">
      <c r="A333" s="403" t="str">
        <f>IF(ISBLANK('Unit Type (6)'!B12), " ", 'Unit Type (6)'!B12)</f>
        <v> </v>
      </c>
      <c r="B333" s="403" t="str">
        <f>IF(ISBLANK('Unit Type (6)'!C12), " ", 'Unit Type (6)'!C12)</f>
        <v> </v>
      </c>
      <c r="C333" s="403" t="str">
        <f>B333*'Summary Sheet'!$C$8</f>
        <v>#VALUE!</v>
      </c>
    </row>
    <row r="334">
      <c r="A334" s="403" t="str">
        <f>IF(ISBLANK('Unit Type (6)'!B13), " ", 'Unit Type (6)'!B13)</f>
        <v> </v>
      </c>
      <c r="B334" s="403" t="str">
        <f>IF(ISBLANK('Unit Type (6)'!C13), " ", 'Unit Type (6)'!C13)</f>
        <v> </v>
      </c>
      <c r="C334" s="403" t="str">
        <f>B334*'Summary Sheet'!$C$8</f>
        <v>#VALUE!</v>
      </c>
    </row>
    <row r="335">
      <c r="A335" s="403" t="str">
        <f>IF(ISBLANK('Unit Type (6)'!B14), " ", 'Unit Type (6)'!B14)</f>
        <v> </v>
      </c>
      <c r="B335" s="403" t="str">
        <f>IF(ISBLANK('Unit Type (6)'!C14), " ", 'Unit Type (6)'!C14)</f>
        <v> </v>
      </c>
      <c r="C335" s="403" t="str">
        <f>B335*'Summary Sheet'!$C$8</f>
        <v>#VALUE!</v>
      </c>
    </row>
    <row r="336">
      <c r="A336" s="403" t="str">
        <f>IF(ISBLANK('Unit Type (6)'!B15), " ", 'Unit Type (6)'!B15)</f>
        <v> </v>
      </c>
      <c r="B336" s="403" t="str">
        <f>IF(ISBLANK('Unit Type (6)'!C15), " ", 'Unit Type (6)'!C15)</f>
        <v> </v>
      </c>
      <c r="C336" s="403" t="str">
        <f>B336*'Summary Sheet'!$C$8</f>
        <v>#VALUE!</v>
      </c>
    </row>
    <row r="337">
      <c r="A337" s="403" t="str">
        <f>IF(ISBLANK('Unit Type (6)'!B16), " ", 'Unit Type (6)'!B16)</f>
        <v> </v>
      </c>
      <c r="B337" s="403" t="str">
        <f>IF(ISBLANK('Unit Type (6)'!C16), " ", 'Unit Type (6)'!C16)</f>
        <v> </v>
      </c>
      <c r="C337" s="403" t="str">
        <f>B337*'Summary Sheet'!$C$8</f>
        <v>#VALUE!</v>
      </c>
    </row>
    <row r="338">
      <c r="A338" s="403" t="str">
        <f>IF(ISBLANK('Unit Type (6)'!B17), " ", 'Unit Type (6)'!B17)</f>
        <v> </v>
      </c>
      <c r="B338" s="403" t="str">
        <f>IF(ISBLANK('Unit Type (6)'!C17), " ", 'Unit Type (6)'!C17)</f>
        <v> </v>
      </c>
      <c r="C338" s="403" t="str">
        <f>B338*'Summary Sheet'!$C$8</f>
        <v>#VALUE!</v>
      </c>
    </row>
    <row r="339">
      <c r="A339" s="403" t="str">
        <f>IF(ISBLANK('Unit Type (6)'!B18), " ", 'Unit Type (6)'!B18)</f>
        <v> </v>
      </c>
      <c r="B339" s="403" t="str">
        <f>IF(ISBLANK('Unit Type (6)'!C18), " ", 'Unit Type (6)'!C18)</f>
        <v> </v>
      </c>
      <c r="C339" s="403" t="str">
        <f>B339*'Summary Sheet'!$C$8</f>
        <v>#VALUE!</v>
      </c>
    </row>
    <row r="340">
      <c r="A340" s="403" t="str">
        <f>IF(ISBLANK('Unit Type (6)'!B19), " ", 'Unit Type (6)'!B19)</f>
        <v> </v>
      </c>
      <c r="B340" s="403" t="str">
        <f>IF(ISBLANK('Unit Type (6)'!C19), " ", 'Unit Type (6)'!C19)</f>
        <v> </v>
      </c>
      <c r="C340" s="403" t="str">
        <f>B340*'Summary Sheet'!$C$8</f>
        <v>#VALUE!</v>
      </c>
    </row>
    <row r="341">
      <c r="A341" s="403" t="str">
        <f>IF(ISBLANK('Unit Type (6)'!B20), " ", 'Unit Type (6)'!B20)</f>
        <v> </v>
      </c>
      <c r="B341" s="403" t="str">
        <f>IF(ISBLANK('Unit Type (6)'!C20), " ", 'Unit Type (6)'!C20)</f>
        <v> </v>
      </c>
      <c r="C341" s="403" t="str">
        <f>B341*'Summary Sheet'!$C$8</f>
        <v>#VALUE!</v>
      </c>
    </row>
    <row r="342">
      <c r="A342" s="403" t="str">
        <f>IF(ISBLANK('Unit Type (6)'!B21), " ", 'Unit Type (6)'!B21)</f>
        <v> </v>
      </c>
      <c r="B342" s="403" t="str">
        <f>IF(ISBLANK('Unit Type (6)'!C21), " ", 'Unit Type (6)'!C21)</f>
        <v> </v>
      </c>
      <c r="C342" s="403" t="str">
        <f>B342*'Summary Sheet'!$C$8</f>
        <v>#VALUE!</v>
      </c>
    </row>
    <row r="343">
      <c r="A343" s="403" t="str">
        <f>IF(ISBLANK('Unit Type (6)'!B22), " ", 'Unit Type (6)'!B22)</f>
        <v> </v>
      </c>
      <c r="B343" s="403" t="str">
        <f>IF(ISBLANK('Unit Type (6)'!C22), " ", 'Unit Type (6)'!C22)</f>
        <v> </v>
      </c>
      <c r="C343" s="403" t="str">
        <f>B343*'Summary Sheet'!$C$8</f>
        <v>#VALUE!</v>
      </c>
    </row>
    <row r="344">
      <c r="A344" s="403" t="str">
        <f>IF(ISBLANK('Unit Type (6)'!B23), " ", 'Unit Type (6)'!B23)</f>
        <v> </v>
      </c>
      <c r="B344" s="403" t="str">
        <f>IF(ISBLANK('Unit Type (6)'!C23), " ", 'Unit Type (6)'!C23)</f>
        <v> </v>
      </c>
      <c r="C344" s="403" t="str">
        <f>B344*'Summary Sheet'!$C$8</f>
        <v>#VALUE!</v>
      </c>
    </row>
    <row r="345">
      <c r="A345" s="403" t="str">
        <f>IF(ISBLANK('Unit Type (6)'!B24), " ", 'Unit Type (6)'!B24)</f>
        <v> </v>
      </c>
      <c r="B345" s="403" t="str">
        <f>IF(ISBLANK('Unit Type (6)'!C24), " ", 'Unit Type (6)'!C24)</f>
        <v> </v>
      </c>
      <c r="C345" s="403" t="str">
        <f>B345*'Summary Sheet'!$C$8</f>
        <v>#VALUE!</v>
      </c>
    </row>
    <row r="346">
      <c r="A346" s="403" t="str">
        <f>IF(ISBLANK('Unit Type (6)'!B25), " ", 'Unit Type (6)'!B25)</f>
        <v> </v>
      </c>
      <c r="B346" s="403" t="str">
        <f>IF(ISBLANK('Unit Type (6)'!C25), " ", 'Unit Type (6)'!C25)</f>
        <v> </v>
      </c>
      <c r="C346" s="403" t="str">
        <f>B346*'Summary Sheet'!$C$8</f>
        <v>#VALUE!</v>
      </c>
    </row>
    <row r="347">
      <c r="A347" s="403" t="str">
        <f>IF(ISBLANK('Unit Type (6)'!B26), " ", 'Unit Type (6)'!B26)</f>
        <v> </v>
      </c>
      <c r="B347" s="403" t="str">
        <f>IF(ISBLANK('Unit Type (6)'!C26), " ", 'Unit Type (6)'!C26)</f>
        <v> </v>
      </c>
      <c r="C347" s="403" t="str">
        <f>B347*'Summary Sheet'!$C$8</f>
        <v>#VALUE!</v>
      </c>
    </row>
    <row r="348">
      <c r="A348" s="403" t="str">
        <f>IF(ISBLANK('Unit Type (6)'!B27), " ", 'Unit Type (6)'!B27)</f>
        <v> </v>
      </c>
      <c r="B348" s="403" t="str">
        <f>IF(ISBLANK('Unit Type (6)'!C27), " ", 'Unit Type (6)'!C27)</f>
        <v> </v>
      </c>
      <c r="C348" s="403" t="str">
        <f>B348*'Summary Sheet'!$C$8</f>
        <v>#VALUE!</v>
      </c>
    </row>
    <row r="349">
      <c r="A349" s="403" t="str">
        <f>IF(ISBLANK('Unit Type (6)'!B28), " ", 'Unit Type (6)'!B28)</f>
        <v> </v>
      </c>
      <c r="B349" s="403" t="str">
        <f>IF(ISBLANK('Unit Type (6)'!C28), " ", 'Unit Type (6)'!C28)</f>
        <v> </v>
      </c>
      <c r="C349" s="403" t="str">
        <f>B349*'Summary Sheet'!$C$8</f>
        <v>#VALUE!</v>
      </c>
    </row>
    <row r="350">
      <c r="A350" s="403" t="str">
        <f>IF(ISBLANK('Unit Type (6)'!B29), " ", 'Unit Type (6)'!B29)</f>
        <v> </v>
      </c>
      <c r="B350" s="403" t="str">
        <f>IF(ISBLANK('Unit Type (6)'!C29), " ", 'Unit Type (6)'!C29)</f>
        <v> </v>
      </c>
      <c r="C350" s="403" t="str">
        <f>B350*'Summary Sheet'!$C$8</f>
        <v>#VALUE!</v>
      </c>
    </row>
    <row r="351">
      <c r="A351" s="403" t="str">
        <f>IF(ISBLANK('Unit Type (6)'!B30), " ", 'Unit Type (6)'!B30)</f>
        <v> </v>
      </c>
      <c r="B351" s="403" t="str">
        <f>IF(ISBLANK('Unit Type (6)'!C30), " ", 'Unit Type (6)'!C30)</f>
        <v> </v>
      </c>
      <c r="C351" s="403" t="str">
        <f>B351*'Summary Sheet'!$C$8</f>
        <v>#VALUE!</v>
      </c>
    </row>
    <row r="352">
      <c r="A352" s="403" t="str">
        <f>IF(ISBLANK('Unit Type (6)'!B31), " ", 'Unit Type (6)'!B31)</f>
        <v> </v>
      </c>
      <c r="B352" s="403" t="str">
        <f>IF(ISBLANK('Unit Type (6)'!C31), " ", 'Unit Type (6)'!C31)</f>
        <v> </v>
      </c>
      <c r="C352" s="403" t="str">
        <f>B352*'Summary Sheet'!$C$8</f>
        <v>#VALUE!</v>
      </c>
    </row>
    <row r="353">
      <c r="A353" s="403" t="str">
        <f>IF(ISBLANK('Unit Type (6)'!B32), " ", 'Unit Type (6)'!B32)</f>
        <v> </v>
      </c>
      <c r="B353" s="403" t="str">
        <f>IF(ISBLANK('Unit Type (6)'!C32), " ", 'Unit Type (6)'!C32)</f>
        <v> </v>
      </c>
      <c r="C353" s="403" t="str">
        <f>B353*'Summary Sheet'!$C$8</f>
        <v>#VALUE!</v>
      </c>
    </row>
    <row r="354">
      <c r="A354" s="403" t="str">
        <f>IF(ISBLANK('Unit Type (6)'!B33), " ", 'Unit Type (6)'!B33)</f>
        <v> </v>
      </c>
      <c r="B354" s="403" t="str">
        <f>IF(ISBLANK('Unit Type (6)'!C33), " ", 'Unit Type (6)'!C33)</f>
        <v> </v>
      </c>
      <c r="C354" s="403" t="str">
        <f>B354*'Summary Sheet'!$C$8</f>
        <v>#VALUE!</v>
      </c>
    </row>
    <row r="355">
      <c r="A355" s="403" t="str">
        <f>IF(ISBLANK('Unit Type (6)'!B34), " ", 'Unit Type (6)'!B34)</f>
        <v> </v>
      </c>
      <c r="B355" s="403" t="str">
        <f>IF(ISBLANK('Unit Type (6)'!C34), " ", 'Unit Type (6)'!C34)</f>
        <v> </v>
      </c>
      <c r="C355" s="403" t="str">
        <f>B355*'Summary Sheet'!$C$8</f>
        <v>#VALUE!</v>
      </c>
    </row>
    <row r="356">
      <c r="A356" s="403" t="str">
        <f>IF(ISBLANK('Unit Type (6)'!B35), " ", 'Unit Type (6)'!B35)</f>
        <v> </v>
      </c>
      <c r="B356" s="403" t="str">
        <f>IF(ISBLANK('Unit Type (6)'!C35), " ", 'Unit Type (6)'!C35)</f>
        <v> </v>
      </c>
      <c r="C356" s="403" t="str">
        <f>B356*'Summary Sheet'!$C$8</f>
        <v>#VALUE!</v>
      </c>
    </row>
    <row r="357">
      <c r="A357" s="403" t="str">
        <f>IF(ISBLANK('Unit Type (6)'!B36), " ", 'Unit Type (6)'!B36)</f>
        <v> </v>
      </c>
      <c r="B357" s="403" t="str">
        <f>IF(ISBLANK('Unit Type (6)'!C36), " ", 'Unit Type (6)'!C36)</f>
        <v> </v>
      </c>
      <c r="C357" s="403" t="str">
        <f>B357*'Summary Sheet'!$C$8</f>
        <v>#VALUE!</v>
      </c>
    </row>
    <row r="358">
      <c r="A358" s="403" t="str">
        <f>IF(ISBLANK('Unit Type (6)'!B37), " ", 'Unit Type (6)'!B37)</f>
        <v> </v>
      </c>
      <c r="B358" s="403" t="str">
        <f>IF(ISBLANK('Unit Type (6)'!C37), " ", 'Unit Type (6)'!C37)</f>
        <v> </v>
      </c>
      <c r="C358" s="403" t="str">
        <f>B358*'Summary Sheet'!$C$8</f>
        <v>#VALUE!</v>
      </c>
    </row>
    <row r="359">
      <c r="A359" s="403" t="str">
        <f>IF(ISBLANK('Unit Type (6)'!B38), " ", 'Unit Type (6)'!B38)</f>
        <v> </v>
      </c>
      <c r="B359" s="403" t="str">
        <f>IF(ISBLANK('Unit Type (6)'!C38), " ", 'Unit Type (6)'!C38)</f>
        <v> </v>
      </c>
      <c r="C359" s="403" t="str">
        <f>B359*'Summary Sheet'!$C$8</f>
        <v>#VALUE!</v>
      </c>
    </row>
    <row r="360">
      <c r="A360" s="403" t="str">
        <f>IF(ISBLANK('Unit Type (6)'!B39), " ", 'Unit Type (6)'!B39)</f>
        <v> </v>
      </c>
      <c r="B360" s="403" t="str">
        <f>IF(ISBLANK('Unit Type (6)'!C39), " ", 'Unit Type (6)'!C39)</f>
        <v> </v>
      </c>
      <c r="C360" s="403" t="str">
        <f>B360*'Summary Sheet'!$C$8</f>
        <v>#VALUE!</v>
      </c>
    </row>
    <row r="361">
      <c r="A361" s="403" t="str">
        <f>IF(ISBLANK('Unit Type (6)'!B40), " ", 'Unit Type (6)'!B40)</f>
        <v> </v>
      </c>
      <c r="B361" s="403" t="str">
        <f>IF(ISBLANK('Unit Type (6)'!C40), " ", 'Unit Type (6)'!C40)</f>
        <v> </v>
      </c>
      <c r="C361" s="403" t="str">
        <f>B361*'Summary Sheet'!$C$8</f>
        <v>#VALUE!</v>
      </c>
    </row>
    <row r="362">
      <c r="A362" s="403" t="str">
        <f>IF(ISBLANK('Unit Type (6)'!B41), " ", 'Unit Type (6)'!B41)</f>
        <v> </v>
      </c>
      <c r="B362" s="403" t="str">
        <f>IF(ISBLANK('Unit Type (6)'!C41), " ", 'Unit Type (6)'!C41)</f>
        <v> </v>
      </c>
      <c r="C362" s="403" t="str">
        <f>B362*'Summary Sheet'!$C$8</f>
        <v>#VALUE!</v>
      </c>
    </row>
    <row r="363">
      <c r="A363" s="403" t="str">
        <f>IF(ISBLANK('Unit Type (6)'!B42), " ", 'Unit Type (6)'!B42)</f>
        <v> </v>
      </c>
      <c r="B363" s="403" t="str">
        <f>IF(ISBLANK('Unit Type (6)'!C42), " ", 'Unit Type (6)'!C42)</f>
        <v> </v>
      </c>
      <c r="C363" s="403" t="str">
        <f>B363*'Summary Sheet'!$C$8</f>
        <v>#VALUE!</v>
      </c>
    </row>
    <row r="364">
      <c r="A364" s="403" t="str">
        <f>IF(ISBLANK('Unit Type (6)'!B43), " ", 'Unit Type (6)'!B43)</f>
        <v> </v>
      </c>
      <c r="B364" s="403" t="str">
        <f>IF(ISBLANK('Unit Type (6)'!C43), " ", 'Unit Type (6)'!C43)</f>
        <v> </v>
      </c>
      <c r="C364" s="403" t="str">
        <f>B364*'Summary Sheet'!$C$8</f>
        <v>#VALUE!</v>
      </c>
    </row>
    <row r="365">
      <c r="A365" s="403" t="str">
        <f>IF(ISBLANK('Unit Type (6)'!B44), " ", 'Unit Type (6)'!B44)</f>
        <v> </v>
      </c>
      <c r="B365" s="403" t="str">
        <f>IF(ISBLANK('Unit Type (6)'!C44), " ", 'Unit Type (6)'!C44)</f>
        <v> </v>
      </c>
      <c r="C365" s="403" t="str">
        <f>B365*'Summary Sheet'!$C$8</f>
        <v>#VALUE!</v>
      </c>
    </row>
    <row r="366">
      <c r="A366" s="403" t="str">
        <f>IF(ISBLANK('Unit Type (6)'!B45), " ", 'Unit Type (6)'!B45)</f>
        <v> </v>
      </c>
      <c r="B366" s="403" t="str">
        <f>IF(ISBLANK('Unit Type (6)'!C45), " ", 'Unit Type (6)'!C45)</f>
        <v> </v>
      </c>
      <c r="C366" s="403" t="str">
        <f>B366*'Summary Sheet'!$C$8</f>
        <v>#VALUE!</v>
      </c>
    </row>
    <row r="367">
      <c r="A367" s="403" t="str">
        <f>IF(ISBLANK('Unit Type (6)'!B46), " ", 'Unit Type (6)'!B46)</f>
        <v> </v>
      </c>
      <c r="B367" s="403" t="str">
        <f>IF(ISBLANK('Unit Type (6)'!C46), " ", 'Unit Type (6)'!C46)</f>
        <v> </v>
      </c>
      <c r="C367" s="403" t="str">
        <f>B367*'Summary Sheet'!$C$8</f>
        <v>#VALUE!</v>
      </c>
    </row>
    <row r="368">
      <c r="A368" s="403" t="str">
        <f>IF(ISBLANK('Unit Type (6)'!B47), " ", 'Unit Type (6)'!B47)</f>
        <v> </v>
      </c>
      <c r="B368" s="403" t="str">
        <f>IF(ISBLANK('Unit Type (6)'!C47), " ", 'Unit Type (6)'!C47)</f>
        <v> </v>
      </c>
      <c r="C368" s="403" t="str">
        <f>B368*'Summary Sheet'!$C$8</f>
        <v>#VALUE!</v>
      </c>
    </row>
    <row r="369">
      <c r="A369" s="403" t="str">
        <f>IF(ISBLANK('Unit Type (6)'!B48), " ", 'Unit Type (6)'!B48)</f>
        <v> </v>
      </c>
      <c r="B369" s="403" t="str">
        <f>IF(ISBLANK('Unit Type (6)'!C48), " ", 'Unit Type (6)'!C48)</f>
        <v> </v>
      </c>
      <c r="C369" s="403" t="str">
        <f>B369*'Summary Sheet'!$C$8</f>
        <v>#VALUE!</v>
      </c>
    </row>
    <row r="370">
      <c r="A370" s="403" t="str">
        <f>IF(ISBLANK('Unit Type (6)'!B49), " ", 'Unit Type (6)'!B49)</f>
        <v> </v>
      </c>
      <c r="B370" s="403" t="str">
        <f>IF(ISBLANK('Unit Type (6)'!C49), " ", 'Unit Type (6)'!C49)</f>
        <v> </v>
      </c>
      <c r="C370" s="403" t="str">
        <f>B370*'Summary Sheet'!$C$8</f>
        <v>#VALUE!</v>
      </c>
    </row>
    <row r="371">
      <c r="A371" s="403" t="str">
        <f>IF(ISBLANK('Unit Type (6)'!B50), " ", 'Unit Type (6)'!B50)</f>
        <v> </v>
      </c>
      <c r="B371" s="403" t="str">
        <f>IF(ISBLANK('Unit Type (6)'!C50), " ", 'Unit Type (6)'!C50)</f>
        <v> </v>
      </c>
      <c r="C371" s="403" t="str">
        <f>B371*'Summary Sheet'!$C$8</f>
        <v>#VALUE!</v>
      </c>
    </row>
    <row r="372">
      <c r="A372" s="403" t="str">
        <f>IF(ISBLANK('Unit Type (6)'!B51), " ", 'Unit Type (6)'!B51)</f>
        <v> </v>
      </c>
      <c r="B372" s="403" t="str">
        <f>IF(ISBLANK('Unit Type (6)'!C51), " ", 'Unit Type (6)'!C51)</f>
        <v> </v>
      </c>
      <c r="C372" s="403" t="str">
        <f>B372*'Summary Sheet'!$C$8</f>
        <v>#VALUE!</v>
      </c>
    </row>
    <row r="373">
      <c r="A373" s="403" t="str">
        <f>IF(ISBLANK('Unit Type (6)'!B52), " ", 'Unit Type (6)'!B52)</f>
        <v> </v>
      </c>
      <c r="B373" s="403" t="str">
        <f>IF(ISBLANK('Unit Type (6)'!C52), " ", 'Unit Type (6)'!C52)</f>
        <v> </v>
      </c>
      <c r="C373" s="403" t="str">
        <f>B373*'Summary Sheet'!$C$8</f>
        <v>#VALUE!</v>
      </c>
    </row>
    <row r="374">
      <c r="A374" s="403" t="str">
        <f>IF(ISBLANK('Unit Type (6)'!B53), " ", 'Unit Type (6)'!B53)</f>
        <v> </v>
      </c>
      <c r="B374" s="403" t="str">
        <f>IF(ISBLANK('Unit Type (6)'!C53), " ", 'Unit Type (6)'!C53)</f>
        <v> </v>
      </c>
      <c r="C374" s="403" t="str">
        <f>B374*'Summary Sheet'!$C$8</f>
        <v>#VALUE!</v>
      </c>
    </row>
    <row r="375">
      <c r="A375" s="403" t="str">
        <f>IF(ISBLANK('Unit Type (6)'!B54), " ", 'Unit Type (6)'!B54)</f>
        <v> </v>
      </c>
      <c r="B375" s="403" t="str">
        <f>IF(ISBLANK('Unit Type (6)'!C54), " ", 'Unit Type (6)'!C54)</f>
        <v> </v>
      </c>
      <c r="C375" s="403" t="str">
        <f>B375*'Summary Sheet'!$C$8</f>
        <v>#VALUE!</v>
      </c>
    </row>
    <row r="376">
      <c r="A376" s="403" t="str">
        <f>IF(ISBLANK('Unit Type (6)'!B55), " ", 'Unit Type (6)'!B55)</f>
        <v> </v>
      </c>
      <c r="B376" s="403" t="str">
        <f>IF(ISBLANK('Unit Type (6)'!C55), " ", 'Unit Type (6)'!C55)</f>
        <v> </v>
      </c>
      <c r="C376" s="403" t="str">
        <f>B376*'Summary Sheet'!$C$8</f>
        <v>#VALUE!</v>
      </c>
    </row>
    <row r="377">
      <c r="A377" s="403" t="str">
        <f>IF(ISBLANK('Unit Type (6)'!B56), " ", 'Unit Type (6)'!B56)</f>
        <v> </v>
      </c>
      <c r="B377" s="403" t="str">
        <f>IF(ISBLANK('Unit Type (6)'!C56), " ", 'Unit Type (6)'!C56)</f>
        <v> </v>
      </c>
      <c r="C377" s="403" t="str">
        <f>B377*'Summary Sheet'!$C$8</f>
        <v>#VALUE!</v>
      </c>
    </row>
    <row r="378">
      <c r="A378" s="403" t="str">
        <f>IF(ISBLANK('Unit Type (6)'!B57), " ", 'Unit Type (6)'!B57)</f>
        <v> </v>
      </c>
      <c r="B378" s="403" t="str">
        <f>IF(ISBLANK('Unit Type (6)'!C57), " ", 'Unit Type (6)'!C57)</f>
        <v> </v>
      </c>
      <c r="C378" s="403" t="str">
        <f>B378*'Summary Sheet'!$C$8</f>
        <v>#VALUE!</v>
      </c>
    </row>
    <row r="379">
      <c r="A379" s="403" t="str">
        <f>IF(ISBLANK('Unit Type (6)'!B58), " ", 'Unit Type (6)'!B58)</f>
        <v> </v>
      </c>
      <c r="B379" s="403" t="str">
        <f>IF(ISBLANK('Unit Type (6)'!C58), " ", 'Unit Type (6)'!C58)</f>
        <v> </v>
      </c>
      <c r="C379" s="403" t="str">
        <f>B379*'Summary Sheet'!$C$8</f>
        <v>#VALUE!</v>
      </c>
    </row>
    <row r="380">
      <c r="A380" s="403" t="str">
        <f>IF(ISBLANK('Unit Type (6)'!B59), " ", 'Unit Type (6)'!B59)</f>
        <v> </v>
      </c>
      <c r="B380" s="403" t="str">
        <f>IF(ISBLANK('Unit Type (6)'!C59), " ", 'Unit Type (6)'!C59)</f>
        <v> </v>
      </c>
      <c r="C380" s="403" t="str">
        <f>B380*'Summary Sheet'!$C$8</f>
        <v>#VALUE!</v>
      </c>
    </row>
    <row r="381">
      <c r="A381" s="403" t="str">
        <f>IF(ISBLANK('Unit Type (6)'!B60), " ", 'Unit Type (6)'!B60)</f>
        <v> </v>
      </c>
      <c r="B381" s="403" t="str">
        <f>IF(ISBLANK('Unit Type (6)'!C60), " ", 'Unit Type (6)'!C60)</f>
        <v> </v>
      </c>
      <c r="C381" s="403" t="str">
        <f>B381*'Summary Sheet'!$C$8</f>
        <v>#VALUE!</v>
      </c>
    </row>
    <row r="382">
      <c r="A382" s="403" t="str">
        <f>IF(ISBLANK('Unit Type (6)'!B61), " ", 'Unit Type (6)'!B61)</f>
        <v> </v>
      </c>
      <c r="B382" s="403" t="str">
        <f>IF(ISBLANK('Unit Type (6)'!C61), " ", 'Unit Type (6)'!C61)</f>
        <v> </v>
      </c>
      <c r="C382" s="403" t="str">
        <f>B382*'Summary Sheet'!$C$8</f>
        <v>#VALUE!</v>
      </c>
    </row>
    <row r="383">
      <c r="A383" s="403" t="str">
        <f>IF(ISBLANK('Unit Type (6)'!B62), " ", 'Unit Type (6)'!B62)</f>
        <v> </v>
      </c>
      <c r="B383" s="403" t="str">
        <f>IF(ISBLANK('Unit Type (6)'!C62), " ", 'Unit Type (6)'!C62)</f>
        <v> </v>
      </c>
      <c r="C383" s="403" t="str">
        <f>B383*'Summary Sheet'!$C$8</f>
        <v>#VALUE!</v>
      </c>
    </row>
    <row r="384">
      <c r="A384" s="403" t="str">
        <f>IF(ISBLANK('Unit Type (6)'!B63), " ", 'Unit Type (6)'!B63)</f>
        <v> </v>
      </c>
      <c r="B384" s="403" t="str">
        <f>IF(ISBLANK('Unit Type (6)'!C63), " ", 'Unit Type (6)'!C63)</f>
        <v> </v>
      </c>
      <c r="C384" s="403" t="str">
        <f>B384*'Summary Sheet'!$C$8</f>
        <v>#VALUE!</v>
      </c>
    </row>
    <row r="385">
      <c r="A385" s="403" t="str">
        <f>IF(ISBLANK('Unit Type (6)'!B64), " ", 'Unit Type (6)'!B64)</f>
        <v> </v>
      </c>
      <c r="B385" s="403" t="str">
        <f>IF(ISBLANK('Unit Type (6)'!C64), " ", 'Unit Type (6)'!C64)</f>
        <v> </v>
      </c>
      <c r="C385" s="403" t="str">
        <f>B385*'Summary Sheet'!$C$8</f>
        <v>#VALUE!</v>
      </c>
    </row>
    <row r="386">
      <c r="A386" s="403" t="str">
        <f>IF(ISBLANK('Unit Type (6)'!B65), " ", 'Unit Type (6)'!B65)</f>
        <v> </v>
      </c>
      <c r="B386" s="403" t="str">
        <f>IF(ISBLANK('Unit Type (6)'!C65), " ", 'Unit Type (6)'!C65)</f>
        <v> </v>
      </c>
      <c r="C386" s="403" t="str">
        <f>B386*'Summary Sheet'!$C$8</f>
        <v>#VALUE!</v>
      </c>
    </row>
    <row r="387">
      <c r="A387" s="403" t="str">
        <f>IF(ISBLANK('Unit Type (6)'!B66), " ", 'Unit Type (6)'!B66)</f>
        <v> </v>
      </c>
      <c r="B387" s="403" t="str">
        <f>IF(ISBLANK('Unit Type (6)'!C66), " ", 'Unit Type (6)'!C66)</f>
        <v> </v>
      </c>
      <c r="C387" s="403" t="str">
        <f>B387*'Summary Sheet'!$C$8</f>
        <v>#VALUE!</v>
      </c>
    </row>
    <row r="388">
      <c r="A388" s="403" t="str">
        <f>IF(ISBLANK('Unit Type (6)'!B67), " ", 'Unit Type (6)'!B67)</f>
        <v> </v>
      </c>
      <c r="B388" s="403" t="str">
        <f>IF(ISBLANK('Unit Type (6)'!C67), " ", 'Unit Type (6)'!C67)</f>
        <v> </v>
      </c>
      <c r="C388" s="403" t="str">
        <f>B388*'Summary Sheet'!$C$8</f>
        <v>#VALUE!</v>
      </c>
    </row>
    <row r="389">
      <c r="A389" s="403" t="str">
        <f>IF(ISBLANK('Unit Type (6)'!B68), " ", 'Unit Type (6)'!B68)</f>
        <v> </v>
      </c>
      <c r="B389" s="403" t="str">
        <f>IF(ISBLANK('Unit Type (6)'!C68), " ", 'Unit Type (6)'!C68)</f>
        <v> </v>
      </c>
      <c r="C389" s="403" t="str">
        <f>B389*'Summary Sheet'!$C$8</f>
        <v>#VALUE!</v>
      </c>
    </row>
    <row r="390">
      <c r="A390" s="403" t="str">
        <f>IF(ISBLANK('Unit Type (6)'!B69), " ", 'Unit Type (6)'!B69)</f>
        <v> </v>
      </c>
      <c r="B390" s="403" t="str">
        <f>IF(ISBLANK('Unit Type (6)'!C69), " ", 'Unit Type (6)'!C69)</f>
        <v> </v>
      </c>
      <c r="C390" s="403" t="str">
        <f>B390*'Summary Sheet'!$C$8</f>
        <v>#VALUE!</v>
      </c>
    </row>
    <row r="391">
      <c r="A391" s="403" t="str">
        <f>IF(ISBLANK('Unit Type (6)'!B70), " ", 'Unit Type (6)'!B70)</f>
        <v> </v>
      </c>
      <c r="B391" s="403" t="str">
        <f>IF(ISBLANK('Unit Type (6)'!C70), " ", 'Unit Type (6)'!C70)</f>
        <v> </v>
      </c>
      <c r="C391" s="403" t="str">
        <f>B391*'Summary Sheet'!$C$8</f>
        <v>#VALUE!</v>
      </c>
    </row>
    <row r="392">
      <c r="A392" s="403" t="str">
        <f>IF(ISBLANK('Unit Type (7)'!B6), " ", 'Unit Type (7)'!B6)</f>
        <v> </v>
      </c>
      <c r="B392" s="403" t="str">
        <f>IF(ISBLANK('Unit Type (7)'!C6), " ", 'Unit Type (7)'!C6)</f>
        <v> </v>
      </c>
      <c r="C392" s="403" t="str">
        <f>B392*'Summary Sheet'!$C$9</f>
        <v>#VALUE!</v>
      </c>
    </row>
    <row r="393">
      <c r="A393" s="403" t="str">
        <f>IF(ISBLANK('Unit Type (7)'!B7), " ", 'Unit Type (7)'!B7)</f>
        <v> </v>
      </c>
      <c r="B393" s="403" t="str">
        <f>IF(ISBLANK('Unit Type (7)'!C7), " ", 'Unit Type (7)'!C7)</f>
        <v> </v>
      </c>
      <c r="C393" s="403" t="str">
        <f>B393*'Summary Sheet'!$C$9</f>
        <v>#VALUE!</v>
      </c>
    </row>
    <row r="394">
      <c r="A394" s="403" t="str">
        <f>IF(ISBLANK('Unit Type (7)'!B8), " ", 'Unit Type (7)'!B8)</f>
        <v> </v>
      </c>
      <c r="B394" s="403" t="str">
        <f>IF(ISBLANK('Unit Type (7)'!C8), " ", 'Unit Type (7)'!C8)</f>
        <v> </v>
      </c>
      <c r="C394" s="403" t="str">
        <f>B394*'Summary Sheet'!$C$9</f>
        <v>#VALUE!</v>
      </c>
    </row>
    <row r="395">
      <c r="A395" s="403" t="str">
        <f>IF(ISBLANK('Unit Type (7)'!B9), " ", 'Unit Type (7)'!B9)</f>
        <v> </v>
      </c>
      <c r="B395" s="403" t="str">
        <f>IF(ISBLANK('Unit Type (7)'!C9), " ", 'Unit Type (7)'!C9)</f>
        <v> </v>
      </c>
      <c r="C395" s="403" t="str">
        <f>B395*'Summary Sheet'!$C$9</f>
        <v>#VALUE!</v>
      </c>
    </row>
    <row r="396">
      <c r="A396" s="403" t="str">
        <f>IF(ISBLANK('Unit Type (7)'!B10), " ", 'Unit Type (7)'!B10)</f>
        <v> </v>
      </c>
      <c r="B396" s="403" t="str">
        <f>IF(ISBLANK('Unit Type (7)'!C10), " ", 'Unit Type (7)'!C10)</f>
        <v> </v>
      </c>
      <c r="C396" s="403" t="str">
        <f>B396*'Summary Sheet'!$C$9</f>
        <v>#VALUE!</v>
      </c>
    </row>
    <row r="397">
      <c r="A397" s="403" t="str">
        <f>IF(ISBLANK('Unit Type (7)'!B11), " ", 'Unit Type (7)'!B11)</f>
        <v> </v>
      </c>
      <c r="B397" s="403" t="str">
        <f>IF(ISBLANK('Unit Type (7)'!C11), " ", 'Unit Type (7)'!C11)</f>
        <v> </v>
      </c>
      <c r="C397" s="403" t="str">
        <f>B397*'Summary Sheet'!$C$9</f>
        <v>#VALUE!</v>
      </c>
    </row>
    <row r="398">
      <c r="A398" s="403" t="str">
        <f>IF(ISBLANK('Unit Type (7)'!B12), " ", 'Unit Type (7)'!B12)</f>
        <v> </v>
      </c>
      <c r="B398" s="403" t="str">
        <f>IF(ISBLANK('Unit Type (7)'!C12), " ", 'Unit Type (7)'!C12)</f>
        <v> </v>
      </c>
      <c r="C398" s="403" t="str">
        <f>B398*'Summary Sheet'!$C$9</f>
        <v>#VALUE!</v>
      </c>
    </row>
    <row r="399">
      <c r="A399" s="403" t="str">
        <f>IF(ISBLANK('Unit Type (7)'!B13), " ", 'Unit Type (7)'!B13)</f>
        <v> </v>
      </c>
      <c r="B399" s="403" t="str">
        <f>IF(ISBLANK('Unit Type (7)'!C13), " ", 'Unit Type (7)'!C13)</f>
        <v> </v>
      </c>
      <c r="C399" s="403" t="str">
        <f>B399*'Summary Sheet'!$C$9</f>
        <v>#VALUE!</v>
      </c>
    </row>
    <row r="400">
      <c r="A400" s="403" t="str">
        <f>IF(ISBLANK('Unit Type (7)'!B14), " ", 'Unit Type (7)'!B14)</f>
        <v> </v>
      </c>
      <c r="B400" s="403" t="str">
        <f>IF(ISBLANK('Unit Type (7)'!C14), " ", 'Unit Type (7)'!C14)</f>
        <v> </v>
      </c>
      <c r="C400" s="403" t="str">
        <f>B400*'Summary Sheet'!$C$9</f>
        <v>#VALUE!</v>
      </c>
    </row>
    <row r="401">
      <c r="A401" s="403" t="str">
        <f>IF(ISBLANK('Unit Type (7)'!B15), " ", 'Unit Type (7)'!B15)</f>
        <v> </v>
      </c>
      <c r="B401" s="403" t="str">
        <f>IF(ISBLANK('Unit Type (7)'!C15), " ", 'Unit Type (7)'!C15)</f>
        <v> </v>
      </c>
      <c r="C401" s="403" t="str">
        <f>B401*'Summary Sheet'!$C$9</f>
        <v>#VALUE!</v>
      </c>
    </row>
    <row r="402">
      <c r="A402" s="403" t="str">
        <f>IF(ISBLANK('Unit Type (7)'!B16), " ", 'Unit Type (7)'!B16)</f>
        <v> </v>
      </c>
      <c r="B402" s="403" t="str">
        <f>IF(ISBLANK('Unit Type (7)'!C16), " ", 'Unit Type (7)'!C16)</f>
        <v> </v>
      </c>
      <c r="C402" s="403" t="str">
        <f>B402*'Summary Sheet'!$C$9</f>
        <v>#VALUE!</v>
      </c>
    </row>
    <row r="403">
      <c r="A403" s="403" t="str">
        <f>IF(ISBLANK('Unit Type (7)'!B17), " ", 'Unit Type (7)'!B17)</f>
        <v> </v>
      </c>
      <c r="B403" s="403" t="str">
        <f>IF(ISBLANK('Unit Type (7)'!C17), " ", 'Unit Type (7)'!C17)</f>
        <v> </v>
      </c>
      <c r="C403" s="403" t="str">
        <f>B403*'Summary Sheet'!$C$9</f>
        <v>#VALUE!</v>
      </c>
    </row>
    <row r="404">
      <c r="A404" s="403" t="str">
        <f>IF(ISBLANK('Unit Type (7)'!B18), " ", 'Unit Type (7)'!B18)</f>
        <v> </v>
      </c>
      <c r="B404" s="403" t="str">
        <f>IF(ISBLANK('Unit Type (7)'!C18), " ", 'Unit Type (7)'!C18)</f>
        <v> </v>
      </c>
      <c r="C404" s="403" t="str">
        <f>B404*'Summary Sheet'!$C$9</f>
        <v>#VALUE!</v>
      </c>
    </row>
    <row r="405">
      <c r="A405" s="403" t="str">
        <f>IF(ISBLANK('Unit Type (7)'!B19), " ", 'Unit Type (7)'!B19)</f>
        <v> </v>
      </c>
      <c r="B405" s="403" t="str">
        <f>IF(ISBLANK('Unit Type (7)'!C19), " ", 'Unit Type (7)'!C19)</f>
        <v> </v>
      </c>
      <c r="C405" s="403" t="str">
        <f>B405*'Summary Sheet'!$C$9</f>
        <v>#VALUE!</v>
      </c>
    </row>
    <row r="406">
      <c r="A406" s="403" t="str">
        <f>IF(ISBLANK('Unit Type (7)'!B20), " ", 'Unit Type (7)'!B20)</f>
        <v> </v>
      </c>
      <c r="B406" s="403" t="str">
        <f>IF(ISBLANK('Unit Type (7)'!C20), " ", 'Unit Type (7)'!C20)</f>
        <v> </v>
      </c>
      <c r="C406" s="403" t="str">
        <f>B406*'Summary Sheet'!$C$9</f>
        <v>#VALUE!</v>
      </c>
    </row>
    <row r="407">
      <c r="A407" s="403" t="str">
        <f>IF(ISBLANK('Unit Type (7)'!B21), " ", 'Unit Type (7)'!B21)</f>
        <v> </v>
      </c>
      <c r="B407" s="403" t="str">
        <f>IF(ISBLANK('Unit Type (7)'!C21), " ", 'Unit Type (7)'!C21)</f>
        <v> </v>
      </c>
      <c r="C407" s="403" t="str">
        <f>B407*'Summary Sheet'!$C$9</f>
        <v>#VALUE!</v>
      </c>
    </row>
    <row r="408">
      <c r="A408" s="403" t="str">
        <f>IF(ISBLANK('Unit Type (7)'!B22), " ", 'Unit Type (7)'!B22)</f>
        <v> </v>
      </c>
      <c r="B408" s="403" t="str">
        <f>IF(ISBLANK('Unit Type (7)'!C22), " ", 'Unit Type (7)'!C22)</f>
        <v> </v>
      </c>
      <c r="C408" s="403" t="str">
        <f>B408*'Summary Sheet'!$C$9</f>
        <v>#VALUE!</v>
      </c>
    </row>
    <row r="409">
      <c r="A409" s="403" t="str">
        <f>IF(ISBLANK('Unit Type (7)'!B23), " ", 'Unit Type (7)'!B23)</f>
        <v> </v>
      </c>
      <c r="B409" s="403" t="str">
        <f>IF(ISBLANK('Unit Type (7)'!C23), " ", 'Unit Type (7)'!C23)</f>
        <v> </v>
      </c>
      <c r="C409" s="403" t="str">
        <f>B409*'Summary Sheet'!$C$9</f>
        <v>#VALUE!</v>
      </c>
    </row>
    <row r="410">
      <c r="A410" s="403" t="str">
        <f>IF(ISBLANK('Unit Type (7)'!B24), " ", 'Unit Type (7)'!B24)</f>
        <v> </v>
      </c>
      <c r="B410" s="403" t="str">
        <f>IF(ISBLANK('Unit Type (7)'!C24), " ", 'Unit Type (7)'!C24)</f>
        <v> </v>
      </c>
      <c r="C410" s="403" t="str">
        <f>B410*'Summary Sheet'!$C$9</f>
        <v>#VALUE!</v>
      </c>
    </row>
    <row r="411">
      <c r="A411" s="403" t="str">
        <f>IF(ISBLANK('Unit Type (7)'!B25), " ", 'Unit Type (7)'!B25)</f>
        <v> </v>
      </c>
      <c r="B411" s="403" t="str">
        <f>IF(ISBLANK('Unit Type (7)'!C25), " ", 'Unit Type (7)'!C25)</f>
        <v> </v>
      </c>
      <c r="C411" s="403" t="str">
        <f>B411*'Summary Sheet'!$C$9</f>
        <v>#VALUE!</v>
      </c>
    </row>
    <row r="412">
      <c r="A412" s="403" t="str">
        <f>IF(ISBLANK('Unit Type (7)'!B26), " ", 'Unit Type (7)'!B26)</f>
        <v> </v>
      </c>
      <c r="B412" s="403" t="str">
        <f>IF(ISBLANK('Unit Type (7)'!C26), " ", 'Unit Type (7)'!C26)</f>
        <v> </v>
      </c>
      <c r="C412" s="403" t="str">
        <f>B412*'Summary Sheet'!$C$9</f>
        <v>#VALUE!</v>
      </c>
    </row>
    <row r="413">
      <c r="A413" s="403" t="str">
        <f>IF(ISBLANK('Unit Type (7)'!B27), " ", 'Unit Type (7)'!B27)</f>
        <v> </v>
      </c>
      <c r="B413" s="403" t="str">
        <f>IF(ISBLANK('Unit Type (7)'!C27), " ", 'Unit Type (7)'!C27)</f>
        <v> </v>
      </c>
      <c r="C413" s="403" t="str">
        <f>B413*'Summary Sheet'!$C$9</f>
        <v>#VALUE!</v>
      </c>
    </row>
    <row r="414">
      <c r="A414" s="403" t="str">
        <f>IF(ISBLANK('Unit Type (7)'!B28), " ", 'Unit Type (7)'!B28)</f>
        <v> </v>
      </c>
      <c r="B414" s="403" t="str">
        <f>IF(ISBLANK('Unit Type (7)'!C28), " ", 'Unit Type (7)'!C28)</f>
        <v> </v>
      </c>
      <c r="C414" s="403" t="str">
        <f>B414*'Summary Sheet'!$C$9</f>
        <v>#VALUE!</v>
      </c>
    </row>
    <row r="415">
      <c r="A415" s="403" t="str">
        <f>IF(ISBLANK('Unit Type (7)'!B29), " ", 'Unit Type (7)'!B29)</f>
        <v> </v>
      </c>
      <c r="B415" s="403" t="str">
        <f>IF(ISBLANK('Unit Type (7)'!C29), " ", 'Unit Type (7)'!C29)</f>
        <v> </v>
      </c>
      <c r="C415" s="403" t="str">
        <f>B415*'Summary Sheet'!$C$9</f>
        <v>#VALUE!</v>
      </c>
    </row>
    <row r="416">
      <c r="A416" s="403" t="str">
        <f>IF(ISBLANK('Unit Type (7)'!B30), " ", 'Unit Type (7)'!B30)</f>
        <v> </v>
      </c>
      <c r="B416" s="403" t="str">
        <f>IF(ISBLANK('Unit Type (7)'!C30), " ", 'Unit Type (7)'!C30)</f>
        <v> </v>
      </c>
      <c r="C416" s="403" t="str">
        <f>B416*'Summary Sheet'!$C$9</f>
        <v>#VALUE!</v>
      </c>
    </row>
    <row r="417">
      <c r="A417" s="403" t="str">
        <f>IF(ISBLANK('Unit Type (7)'!B31), " ", 'Unit Type (7)'!B31)</f>
        <v> </v>
      </c>
      <c r="B417" s="403" t="str">
        <f>IF(ISBLANK('Unit Type (7)'!C31), " ", 'Unit Type (7)'!C31)</f>
        <v> </v>
      </c>
      <c r="C417" s="403" t="str">
        <f>B417*'Summary Sheet'!$C$9</f>
        <v>#VALUE!</v>
      </c>
    </row>
    <row r="418">
      <c r="A418" s="403" t="str">
        <f>IF(ISBLANK('Unit Type (7)'!B32), " ", 'Unit Type (7)'!B32)</f>
        <v> </v>
      </c>
      <c r="B418" s="403" t="str">
        <f>IF(ISBLANK('Unit Type (7)'!C32), " ", 'Unit Type (7)'!C32)</f>
        <v> </v>
      </c>
      <c r="C418" s="403" t="str">
        <f>B418*'Summary Sheet'!$C$9</f>
        <v>#VALUE!</v>
      </c>
    </row>
    <row r="419">
      <c r="A419" s="403" t="str">
        <f>IF(ISBLANK('Unit Type (7)'!B33), " ", 'Unit Type (7)'!B33)</f>
        <v> </v>
      </c>
      <c r="B419" s="403" t="str">
        <f>IF(ISBLANK('Unit Type (7)'!C33), " ", 'Unit Type (7)'!C33)</f>
        <v> </v>
      </c>
      <c r="C419" s="403" t="str">
        <f>B419*'Summary Sheet'!$C$9</f>
        <v>#VALUE!</v>
      </c>
    </row>
    <row r="420">
      <c r="A420" s="403" t="str">
        <f>IF(ISBLANK('Unit Type (7)'!B34), " ", 'Unit Type (7)'!B34)</f>
        <v> </v>
      </c>
      <c r="B420" s="403" t="str">
        <f>IF(ISBLANK('Unit Type (7)'!C34), " ", 'Unit Type (7)'!C34)</f>
        <v> </v>
      </c>
      <c r="C420" s="403" t="str">
        <f>B420*'Summary Sheet'!$C$9</f>
        <v>#VALUE!</v>
      </c>
    </row>
    <row r="421">
      <c r="A421" s="403" t="str">
        <f>IF(ISBLANK('Unit Type (7)'!B35), " ", 'Unit Type (7)'!B35)</f>
        <v> </v>
      </c>
      <c r="B421" s="403" t="str">
        <f>IF(ISBLANK('Unit Type (7)'!C35), " ", 'Unit Type (7)'!C35)</f>
        <v> </v>
      </c>
      <c r="C421" s="403" t="str">
        <f>B421*'Summary Sheet'!$C$9</f>
        <v>#VALUE!</v>
      </c>
    </row>
    <row r="422">
      <c r="A422" s="403" t="str">
        <f>IF(ISBLANK('Unit Type (7)'!B36), " ", 'Unit Type (7)'!B36)</f>
        <v> </v>
      </c>
      <c r="B422" s="403" t="str">
        <f>IF(ISBLANK('Unit Type (7)'!C36), " ", 'Unit Type (7)'!C36)</f>
        <v> </v>
      </c>
      <c r="C422" s="403" t="str">
        <f>B422*'Summary Sheet'!$C$9</f>
        <v>#VALUE!</v>
      </c>
    </row>
    <row r="423">
      <c r="A423" s="403" t="str">
        <f>IF(ISBLANK('Unit Type (7)'!B37), " ", 'Unit Type (7)'!B37)</f>
        <v> </v>
      </c>
      <c r="B423" s="403" t="str">
        <f>IF(ISBLANK('Unit Type (7)'!C37), " ", 'Unit Type (7)'!C37)</f>
        <v> </v>
      </c>
      <c r="C423" s="403" t="str">
        <f>B423*'Summary Sheet'!$C$9</f>
        <v>#VALUE!</v>
      </c>
    </row>
    <row r="424">
      <c r="A424" s="403" t="str">
        <f>IF(ISBLANK('Unit Type (7)'!B38), " ", 'Unit Type (7)'!B38)</f>
        <v> </v>
      </c>
      <c r="B424" s="403" t="str">
        <f>IF(ISBLANK('Unit Type (7)'!C38), " ", 'Unit Type (7)'!C38)</f>
        <v> </v>
      </c>
      <c r="C424" s="403" t="str">
        <f>B424*'Summary Sheet'!$C$9</f>
        <v>#VALUE!</v>
      </c>
    </row>
    <row r="425">
      <c r="A425" s="403" t="str">
        <f>IF(ISBLANK('Unit Type (7)'!B39), " ", 'Unit Type (7)'!B39)</f>
        <v> </v>
      </c>
      <c r="B425" s="403" t="str">
        <f>IF(ISBLANK('Unit Type (7)'!C39), " ", 'Unit Type (7)'!C39)</f>
        <v> </v>
      </c>
      <c r="C425" s="403" t="str">
        <f>B425*'Summary Sheet'!$C$9</f>
        <v>#VALUE!</v>
      </c>
    </row>
    <row r="426">
      <c r="A426" s="403" t="str">
        <f>IF(ISBLANK('Unit Type (7)'!B40), " ", 'Unit Type (7)'!B40)</f>
        <v> </v>
      </c>
      <c r="B426" s="403" t="str">
        <f>IF(ISBLANK('Unit Type (7)'!C40), " ", 'Unit Type (7)'!C40)</f>
        <v> </v>
      </c>
      <c r="C426" s="403" t="str">
        <f>B426*'Summary Sheet'!$C$9</f>
        <v>#VALUE!</v>
      </c>
    </row>
    <row r="427">
      <c r="A427" s="403" t="str">
        <f>IF(ISBLANK('Unit Type (7)'!B41), " ", 'Unit Type (7)'!B41)</f>
        <v> </v>
      </c>
      <c r="B427" s="403" t="str">
        <f>IF(ISBLANK('Unit Type (7)'!C41), " ", 'Unit Type (7)'!C41)</f>
        <v> </v>
      </c>
      <c r="C427" s="403" t="str">
        <f>B427*'Summary Sheet'!$C$9</f>
        <v>#VALUE!</v>
      </c>
    </row>
    <row r="428">
      <c r="A428" s="403" t="str">
        <f>IF(ISBLANK('Unit Type (7)'!B42), " ", 'Unit Type (7)'!B42)</f>
        <v> </v>
      </c>
      <c r="B428" s="403" t="str">
        <f>IF(ISBLANK('Unit Type (7)'!C42), " ", 'Unit Type (7)'!C42)</f>
        <v> </v>
      </c>
      <c r="C428" s="403" t="str">
        <f>B428*'Summary Sheet'!$C$9</f>
        <v>#VALUE!</v>
      </c>
    </row>
    <row r="429">
      <c r="A429" s="403" t="str">
        <f>IF(ISBLANK('Unit Type (7)'!B43), " ", 'Unit Type (7)'!B43)</f>
        <v> </v>
      </c>
      <c r="B429" s="403" t="str">
        <f>IF(ISBLANK('Unit Type (7)'!C43), " ", 'Unit Type (7)'!C43)</f>
        <v> </v>
      </c>
      <c r="C429" s="403" t="str">
        <f>B429*'Summary Sheet'!$C$9</f>
        <v>#VALUE!</v>
      </c>
    </row>
    <row r="430">
      <c r="A430" s="403" t="str">
        <f>IF(ISBLANK('Unit Type (7)'!B44), " ", 'Unit Type (7)'!B44)</f>
        <v> </v>
      </c>
      <c r="B430" s="403" t="str">
        <f>IF(ISBLANK('Unit Type (7)'!C44), " ", 'Unit Type (7)'!C44)</f>
        <v> </v>
      </c>
      <c r="C430" s="403" t="str">
        <f>B430*'Summary Sheet'!$C$9</f>
        <v>#VALUE!</v>
      </c>
    </row>
    <row r="431">
      <c r="A431" s="403" t="str">
        <f>IF(ISBLANK('Unit Type (7)'!B45), " ", 'Unit Type (7)'!B45)</f>
        <v> </v>
      </c>
      <c r="B431" s="403" t="str">
        <f>IF(ISBLANK('Unit Type (7)'!C45), " ", 'Unit Type (7)'!C45)</f>
        <v> </v>
      </c>
      <c r="C431" s="403" t="str">
        <f>B431*'Summary Sheet'!$C$9</f>
        <v>#VALUE!</v>
      </c>
    </row>
    <row r="432">
      <c r="A432" s="403" t="str">
        <f>IF(ISBLANK('Unit Type (7)'!B46), " ", 'Unit Type (7)'!B46)</f>
        <v> </v>
      </c>
      <c r="B432" s="403" t="str">
        <f>IF(ISBLANK('Unit Type (7)'!C46), " ", 'Unit Type (7)'!C46)</f>
        <v> </v>
      </c>
      <c r="C432" s="403" t="str">
        <f>B432*'Summary Sheet'!$C$9</f>
        <v>#VALUE!</v>
      </c>
    </row>
    <row r="433">
      <c r="A433" s="403" t="str">
        <f>IF(ISBLANK('Unit Type (7)'!B47), " ", 'Unit Type (7)'!B47)</f>
        <v> </v>
      </c>
      <c r="B433" s="403" t="str">
        <f>IF(ISBLANK('Unit Type (7)'!C47), " ", 'Unit Type (7)'!C47)</f>
        <v> </v>
      </c>
      <c r="C433" s="403" t="str">
        <f>B433*'Summary Sheet'!$C$9</f>
        <v>#VALUE!</v>
      </c>
    </row>
    <row r="434">
      <c r="A434" s="403" t="str">
        <f>IF(ISBLANK('Unit Type (7)'!B48), " ", 'Unit Type (7)'!B48)</f>
        <v> </v>
      </c>
      <c r="B434" s="403" t="str">
        <f>IF(ISBLANK('Unit Type (7)'!C48), " ", 'Unit Type (7)'!C48)</f>
        <v> </v>
      </c>
      <c r="C434" s="403" t="str">
        <f>B434*'Summary Sheet'!$C$9</f>
        <v>#VALUE!</v>
      </c>
    </row>
    <row r="435">
      <c r="A435" s="403" t="str">
        <f>IF(ISBLANK('Unit Type (7)'!B49), " ", 'Unit Type (7)'!B49)</f>
        <v> </v>
      </c>
      <c r="B435" s="403" t="str">
        <f>IF(ISBLANK('Unit Type (7)'!C49), " ", 'Unit Type (7)'!C49)</f>
        <v> </v>
      </c>
      <c r="C435" s="403" t="str">
        <f>B435*'Summary Sheet'!$C$9</f>
        <v>#VALUE!</v>
      </c>
    </row>
    <row r="436">
      <c r="A436" s="403" t="str">
        <f>IF(ISBLANK('Unit Type (7)'!B50), " ", 'Unit Type (7)'!B50)</f>
        <v> </v>
      </c>
      <c r="B436" s="403" t="str">
        <f>IF(ISBLANK('Unit Type (7)'!C50), " ", 'Unit Type (7)'!C50)</f>
        <v> </v>
      </c>
      <c r="C436" s="403" t="str">
        <f>B436*'Summary Sheet'!$C$9</f>
        <v>#VALUE!</v>
      </c>
    </row>
    <row r="437">
      <c r="A437" s="403" t="str">
        <f>IF(ISBLANK('Unit Type (7)'!B51), " ", 'Unit Type (7)'!B51)</f>
        <v> </v>
      </c>
      <c r="B437" s="403" t="str">
        <f>IF(ISBLANK('Unit Type (7)'!C51), " ", 'Unit Type (7)'!C51)</f>
        <v> </v>
      </c>
      <c r="C437" s="403" t="str">
        <f>B437*'Summary Sheet'!$C$9</f>
        <v>#VALUE!</v>
      </c>
    </row>
    <row r="438">
      <c r="A438" s="403" t="str">
        <f>IF(ISBLANK('Unit Type (7)'!B52), " ", 'Unit Type (7)'!B52)</f>
        <v> </v>
      </c>
      <c r="B438" s="403" t="str">
        <f>IF(ISBLANK('Unit Type (7)'!C52), " ", 'Unit Type (7)'!C52)</f>
        <v> </v>
      </c>
      <c r="C438" s="403" t="str">
        <f>B438*'Summary Sheet'!$C$9</f>
        <v>#VALUE!</v>
      </c>
    </row>
    <row r="439">
      <c r="A439" s="403" t="str">
        <f>IF(ISBLANK('Unit Type (7)'!B53), " ", 'Unit Type (7)'!B53)</f>
        <v> </v>
      </c>
      <c r="B439" s="403" t="str">
        <f>IF(ISBLANK('Unit Type (7)'!C53), " ", 'Unit Type (7)'!C53)</f>
        <v> </v>
      </c>
      <c r="C439" s="403" t="str">
        <f>B439*'Summary Sheet'!$C$9</f>
        <v>#VALUE!</v>
      </c>
    </row>
    <row r="440">
      <c r="A440" s="403" t="str">
        <f>IF(ISBLANK('Unit Type (7)'!B54), " ", 'Unit Type (7)'!B54)</f>
        <v> </v>
      </c>
      <c r="B440" s="403" t="str">
        <f>IF(ISBLANK('Unit Type (7)'!C54), " ", 'Unit Type (7)'!C54)</f>
        <v> </v>
      </c>
      <c r="C440" s="403" t="str">
        <f>B440*'Summary Sheet'!$C$9</f>
        <v>#VALUE!</v>
      </c>
    </row>
    <row r="441">
      <c r="A441" s="403" t="str">
        <f>IF(ISBLANK('Unit Type (7)'!B55), " ", 'Unit Type (7)'!B55)</f>
        <v> </v>
      </c>
      <c r="B441" s="403" t="str">
        <f>IF(ISBLANK('Unit Type (7)'!C55), " ", 'Unit Type (7)'!C55)</f>
        <v> </v>
      </c>
      <c r="C441" s="403" t="str">
        <f>B441*'Summary Sheet'!$C$9</f>
        <v>#VALUE!</v>
      </c>
    </row>
    <row r="442">
      <c r="A442" s="403" t="str">
        <f>IF(ISBLANK('Unit Type (7)'!B56), " ", 'Unit Type (7)'!B56)</f>
        <v> </v>
      </c>
      <c r="B442" s="403" t="str">
        <f>IF(ISBLANK('Unit Type (7)'!C56), " ", 'Unit Type (7)'!C56)</f>
        <v> </v>
      </c>
      <c r="C442" s="403" t="str">
        <f>B442*'Summary Sheet'!$C$9</f>
        <v>#VALUE!</v>
      </c>
    </row>
    <row r="443">
      <c r="A443" s="403" t="str">
        <f>IF(ISBLANK('Unit Type (7)'!B57), " ", 'Unit Type (7)'!B57)</f>
        <v> </v>
      </c>
      <c r="B443" s="403" t="str">
        <f>IF(ISBLANK('Unit Type (7)'!C57), " ", 'Unit Type (7)'!C57)</f>
        <v> </v>
      </c>
      <c r="C443" s="403" t="str">
        <f>B443*'Summary Sheet'!$C$9</f>
        <v>#VALUE!</v>
      </c>
    </row>
    <row r="444">
      <c r="A444" s="403" t="str">
        <f>IF(ISBLANK('Unit Type (7)'!B58), " ", 'Unit Type (7)'!B58)</f>
        <v> </v>
      </c>
      <c r="B444" s="403" t="str">
        <f>IF(ISBLANK('Unit Type (7)'!C58), " ", 'Unit Type (7)'!C58)</f>
        <v> </v>
      </c>
      <c r="C444" s="403" t="str">
        <f>B444*'Summary Sheet'!$C$9</f>
        <v>#VALUE!</v>
      </c>
    </row>
    <row r="445">
      <c r="A445" s="403" t="str">
        <f>IF(ISBLANK('Unit Type (7)'!B59), " ", 'Unit Type (7)'!B59)</f>
        <v> </v>
      </c>
      <c r="B445" s="403" t="str">
        <f>IF(ISBLANK('Unit Type (7)'!C59), " ", 'Unit Type (7)'!C59)</f>
        <v> </v>
      </c>
      <c r="C445" s="403" t="str">
        <f>B445*'Summary Sheet'!$C$9</f>
        <v>#VALUE!</v>
      </c>
    </row>
    <row r="446">
      <c r="A446" s="403" t="str">
        <f>IF(ISBLANK('Unit Type (7)'!B60), " ", 'Unit Type (7)'!B60)</f>
        <v> </v>
      </c>
      <c r="B446" s="403" t="str">
        <f>IF(ISBLANK('Unit Type (7)'!C60), " ", 'Unit Type (7)'!C60)</f>
        <v> </v>
      </c>
      <c r="C446" s="403" t="str">
        <f>B446*'Summary Sheet'!$C$9</f>
        <v>#VALUE!</v>
      </c>
    </row>
    <row r="447">
      <c r="A447" s="403" t="str">
        <f>IF(ISBLANK('Unit Type (7)'!B61), " ", 'Unit Type (7)'!B61)</f>
        <v> </v>
      </c>
      <c r="B447" s="403" t="str">
        <f>IF(ISBLANK('Unit Type (7)'!C61), " ", 'Unit Type (7)'!C61)</f>
        <v> </v>
      </c>
      <c r="C447" s="403" t="str">
        <f>B447*'Summary Sheet'!$C$9</f>
        <v>#VALUE!</v>
      </c>
    </row>
    <row r="448">
      <c r="A448" s="403" t="str">
        <f>IF(ISBLANK('Unit Type (7)'!B62), " ", 'Unit Type (7)'!B62)</f>
        <v> </v>
      </c>
      <c r="B448" s="403" t="str">
        <f>IF(ISBLANK('Unit Type (7)'!C62), " ", 'Unit Type (7)'!C62)</f>
        <v> </v>
      </c>
      <c r="C448" s="403" t="str">
        <f>B448*'Summary Sheet'!$C$9</f>
        <v>#VALUE!</v>
      </c>
    </row>
    <row r="449">
      <c r="A449" s="403" t="str">
        <f>IF(ISBLANK('Unit Type (7)'!B63), " ", 'Unit Type (7)'!B63)</f>
        <v> </v>
      </c>
      <c r="B449" s="403" t="str">
        <f>IF(ISBLANK('Unit Type (7)'!C63), " ", 'Unit Type (7)'!C63)</f>
        <v> </v>
      </c>
      <c r="C449" s="403" t="str">
        <f>B449*'Summary Sheet'!$C$9</f>
        <v>#VALUE!</v>
      </c>
    </row>
    <row r="450">
      <c r="A450" s="403" t="str">
        <f>IF(ISBLANK('Unit Type (7)'!B64), " ", 'Unit Type (7)'!B64)</f>
        <v> </v>
      </c>
      <c r="B450" s="403" t="str">
        <f>IF(ISBLANK('Unit Type (7)'!C64), " ", 'Unit Type (7)'!C64)</f>
        <v> </v>
      </c>
      <c r="C450" s="403" t="str">
        <f>B450*'Summary Sheet'!$C$9</f>
        <v>#VALUE!</v>
      </c>
    </row>
    <row r="451">
      <c r="A451" s="403" t="str">
        <f>IF(ISBLANK('Unit Type (7)'!B65), " ", 'Unit Type (7)'!B65)</f>
        <v> </v>
      </c>
      <c r="B451" s="403" t="str">
        <f>IF(ISBLANK('Unit Type (7)'!C65), " ", 'Unit Type (7)'!C65)</f>
        <v> </v>
      </c>
      <c r="C451" s="403" t="str">
        <f>B451*'Summary Sheet'!$C$9</f>
        <v>#VALUE!</v>
      </c>
    </row>
    <row r="452">
      <c r="A452" s="403" t="str">
        <f>IF(ISBLANK('Unit Type (7)'!B66), " ", 'Unit Type (7)'!B66)</f>
        <v> </v>
      </c>
      <c r="B452" s="403" t="str">
        <f>IF(ISBLANK('Unit Type (7)'!C66), " ", 'Unit Type (7)'!C66)</f>
        <v> </v>
      </c>
      <c r="C452" s="403" t="str">
        <f>B452*'Summary Sheet'!$C$9</f>
        <v>#VALUE!</v>
      </c>
    </row>
    <row r="453">
      <c r="A453" s="403" t="str">
        <f>IF(ISBLANK('Unit Type (7)'!B67), " ", 'Unit Type (7)'!B67)</f>
        <v> </v>
      </c>
      <c r="B453" s="403" t="str">
        <f>IF(ISBLANK('Unit Type (7)'!C67), " ", 'Unit Type (7)'!C67)</f>
        <v> </v>
      </c>
      <c r="C453" s="403" t="str">
        <f>B453*'Summary Sheet'!$C$9</f>
        <v>#VALUE!</v>
      </c>
    </row>
    <row r="454">
      <c r="A454" s="403" t="str">
        <f>IF(ISBLANK('Unit Type (7)'!B68), " ", 'Unit Type (7)'!B68)</f>
        <v> </v>
      </c>
      <c r="B454" s="403" t="str">
        <f>IF(ISBLANK('Unit Type (7)'!C68), " ", 'Unit Type (7)'!C68)</f>
        <v> </v>
      </c>
      <c r="C454" s="403" t="str">
        <f>B454*'Summary Sheet'!$C$9</f>
        <v>#VALUE!</v>
      </c>
    </row>
    <row r="455">
      <c r="A455" s="403" t="str">
        <f>IF(ISBLANK('Unit Type (7)'!B69), " ", 'Unit Type (7)'!B69)</f>
        <v> </v>
      </c>
      <c r="B455" s="403" t="str">
        <f>IF(ISBLANK('Unit Type (7)'!C69), " ", 'Unit Type (7)'!C69)</f>
        <v> </v>
      </c>
      <c r="C455" s="403" t="str">
        <f>B455*'Summary Sheet'!$C$9</f>
        <v>#VALUE!</v>
      </c>
    </row>
    <row r="456">
      <c r="A456" s="403" t="str">
        <f>IF(ISBLANK('Unit Type (7)'!B70), " ", 'Unit Type (7)'!B70)</f>
        <v> </v>
      </c>
      <c r="B456" s="403" t="str">
        <f>IF(ISBLANK('Unit Type (7)'!C70), " ", 'Unit Type (7)'!C70)</f>
        <v> </v>
      </c>
      <c r="C456" s="403" t="str">
        <f>B456*'Summary Sheet'!$C$9</f>
        <v>#VALUE!</v>
      </c>
    </row>
    <row r="457">
      <c r="A457" s="403" t="str">
        <f>IF(ISBLANK('Unit Type (8)'!B6), " ", 'Unit Type (8)'!B6)</f>
        <v> </v>
      </c>
      <c r="B457" s="403" t="str">
        <f>IF(ISBLANK('Unit Type (8)'!C6), " ", 'Unit Type (8)'!C6)</f>
        <v> </v>
      </c>
      <c r="C457" s="403" t="str">
        <f>B457*'Summary Sheet'!$C$10</f>
        <v>#VALUE!</v>
      </c>
    </row>
    <row r="458">
      <c r="A458" s="403" t="str">
        <f>IF(ISBLANK('Unit Type (8)'!B7), " ", 'Unit Type (8)'!B7)</f>
        <v> </v>
      </c>
      <c r="B458" s="403" t="str">
        <f>IF(ISBLANK('Unit Type (8)'!C7), " ", 'Unit Type (8)'!C7)</f>
        <v> </v>
      </c>
      <c r="C458" s="403" t="str">
        <f>B458*'Summary Sheet'!$C$10</f>
        <v>#VALUE!</v>
      </c>
    </row>
    <row r="459">
      <c r="A459" s="403" t="str">
        <f>IF(ISBLANK('Unit Type (8)'!B8), " ", 'Unit Type (8)'!B8)</f>
        <v> </v>
      </c>
      <c r="B459" s="403" t="str">
        <f>IF(ISBLANK('Unit Type (8)'!C8), " ", 'Unit Type (8)'!C8)</f>
        <v> </v>
      </c>
      <c r="C459" s="403" t="str">
        <f>B459*'Summary Sheet'!$C$10</f>
        <v>#VALUE!</v>
      </c>
    </row>
    <row r="460">
      <c r="A460" s="403" t="str">
        <f>IF(ISBLANK('Unit Type (8)'!B9), " ", 'Unit Type (8)'!B9)</f>
        <v> </v>
      </c>
      <c r="B460" s="403" t="str">
        <f>IF(ISBLANK('Unit Type (8)'!C9), " ", 'Unit Type (8)'!C9)</f>
        <v> </v>
      </c>
      <c r="C460" s="403" t="str">
        <f>B460*'Summary Sheet'!$C$10</f>
        <v>#VALUE!</v>
      </c>
    </row>
    <row r="461">
      <c r="A461" s="403" t="str">
        <f>IF(ISBLANK('Unit Type (8)'!B10), " ", 'Unit Type (8)'!B10)</f>
        <v> </v>
      </c>
      <c r="B461" s="403" t="str">
        <f>IF(ISBLANK('Unit Type (8)'!C10), " ", 'Unit Type (8)'!C10)</f>
        <v> </v>
      </c>
      <c r="C461" s="403" t="str">
        <f>B461*'Summary Sheet'!$C$10</f>
        <v>#VALUE!</v>
      </c>
    </row>
    <row r="462">
      <c r="A462" s="403" t="str">
        <f>IF(ISBLANK('Unit Type (8)'!B11), " ", 'Unit Type (8)'!B11)</f>
        <v> </v>
      </c>
      <c r="B462" s="403" t="str">
        <f>IF(ISBLANK('Unit Type (8)'!C11), " ", 'Unit Type (8)'!C11)</f>
        <v> </v>
      </c>
      <c r="C462" s="403" t="str">
        <f>B462*'Summary Sheet'!$C$10</f>
        <v>#VALUE!</v>
      </c>
    </row>
    <row r="463">
      <c r="A463" s="403" t="str">
        <f>IF(ISBLANK('Unit Type (8)'!B12), " ", 'Unit Type (8)'!B12)</f>
        <v> </v>
      </c>
      <c r="B463" s="403" t="str">
        <f>IF(ISBLANK('Unit Type (8)'!C12), " ", 'Unit Type (8)'!C12)</f>
        <v> </v>
      </c>
      <c r="C463" s="403" t="str">
        <f>B463*'Summary Sheet'!$C$10</f>
        <v>#VALUE!</v>
      </c>
    </row>
    <row r="464">
      <c r="A464" s="403" t="str">
        <f>IF(ISBLANK('Unit Type (8)'!B13), " ", 'Unit Type (8)'!B13)</f>
        <v> </v>
      </c>
      <c r="B464" s="403" t="str">
        <f>IF(ISBLANK('Unit Type (8)'!C13), " ", 'Unit Type (8)'!C13)</f>
        <v> </v>
      </c>
      <c r="C464" s="403" t="str">
        <f>B464*'Summary Sheet'!$C$10</f>
        <v>#VALUE!</v>
      </c>
    </row>
    <row r="465">
      <c r="A465" s="403" t="str">
        <f>IF(ISBLANK('Unit Type (8)'!B14), " ", 'Unit Type (8)'!B14)</f>
        <v> </v>
      </c>
      <c r="B465" s="403" t="str">
        <f>IF(ISBLANK('Unit Type (8)'!C14), " ", 'Unit Type (8)'!C14)</f>
        <v> </v>
      </c>
      <c r="C465" s="403" t="str">
        <f>B465*'Summary Sheet'!$C$10</f>
        <v>#VALUE!</v>
      </c>
    </row>
    <row r="466">
      <c r="A466" s="403" t="str">
        <f>IF(ISBLANK('Unit Type (8)'!B15), " ", 'Unit Type (8)'!B15)</f>
        <v> </v>
      </c>
      <c r="B466" s="403" t="str">
        <f>IF(ISBLANK('Unit Type (8)'!C15), " ", 'Unit Type (8)'!C15)</f>
        <v> </v>
      </c>
      <c r="C466" s="403" t="str">
        <f>B466*'Summary Sheet'!$C$10</f>
        <v>#VALUE!</v>
      </c>
    </row>
    <row r="467">
      <c r="A467" s="403" t="str">
        <f>IF(ISBLANK('Unit Type (8)'!B16), " ", 'Unit Type (8)'!B16)</f>
        <v> </v>
      </c>
      <c r="B467" s="403" t="str">
        <f>IF(ISBLANK('Unit Type (8)'!C16), " ", 'Unit Type (8)'!C16)</f>
        <v> </v>
      </c>
      <c r="C467" s="403" t="str">
        <f>B467*'Summary Sheet'!$C$10</f>
        <v>#VALUE!</v>
      </c>
    </row>
    <row r="468">
      <c r="A468" s="403" t="str">
        <f>IF(ISBLANK('Unit Type (8)'!B17), " ", 'Unit Type (8)'!B17)</f>
        <v> </v>
      </c>
      <c r="B468" s="403" t="str">
        <f>IF(ISBLANK('Unit Type (8)'!C17), " ", 'Unit Type (8)'!C17)</f>
        <v> </v>
      </c>
      <c r="C468" s="403" t="str">
        <f>B468*'Summary Sheet'!$C$10</f>
        <v>#VALUE!</v>
      </c>
    </row>
    <row r="469">
      <c r="A469" s="403" t="str">
        <f>IF(ISBLANK('Unit Type (8)'!B18), " ", 'Unit Type (8)'!B18)</f>
        <v> </v>
      </c>
      <c r="B469" s="403" t="str">
        <f>IF(ISBLANK('Unit Type (8)'!C18), " ", 'Unit Type (8)'!C18)</f>
        <v> </v>
      </c>
      <c r="C469" s="403" t="str">
        <f>B469*'Summary Sheet'!$C$10</f>
        <v>#VALUE!</v>
      </c>
    </row>
    <row r="470">
      <c r="A470" s="403" t="str">
        <f>IF(ISBLANK('Unit Type (8)'!B19), " ", 'Unit Type (8)'!B19)</f>
        <v> </v>
      </c>
      <c r="B470" s="403" t="str">
        <f>IF(ISBLANK('Unit Type (8)'!C19), " ", 'Unit Type (8)'!C19)</f>
        <v> </v>
      </c>
      <c r="C470" s="403" t="str">
        <f>B470*'Summary Sheet'!$C$10</f>
        <v>#VALUE!</v>
      </c>
    </row>
    <row r="471">
      <c r="A471" s="403" t="str">
        <f>IF(ISBLANK('Unit Type (8)'!B20), " ", 'Unit Type (8)'!B20)</f>
        <v> </v>
      </c>
      <c r="B471" s="403" t="str">
        <f>IF(ISBLANK('Unit Type (8)'!C20), " ", 'Unit Type (8)'!C20)</f>
        <v> </v>
      </c>
      <c r="C471" s="403" t="str">
        <f>B471*'Summary Sheet'!$C$10</f>
        <v>#VALUE!</v>
      </c>
    </row>
    <row r="472">
      <c r="A472" s="403" t="str">
        <f>IF(ISBLANK('Unit Type (8)'!B21), " ", 'Unit Type (8)'!B21)</f>
        <v> </v>
      </c>
      <c r="B472" s="403" t="str">
        <f>IF(ISBLANK('Unit Type (8)'!C21), " ", 'Unit Type (8)'!C21)</f>
        <v> </v>
      </c>
      <c r="C472" s="403" t="str">
        <f>B472*'Summary Sheet'!$C$10</f>
        <v>#VALUE!</v>
      </c>
    </row>
    <row r="473">
      <c r="A473" s="403" t="str">
        <f>IF(ISBLANK('Unit Type (8)'!B22), " ", 'Unit Type (8)'!B22)</f>
        <v> </v>
      </c>
      <c r="B473" s="403" t="str">
        <f>IF(ISBLANK('Unit Type (8)'!C22), " ", 'Unit Type (8)'!C22)</f>
        <v> </v>
      </c>
      <c r="C473" s="403" t="str">
        <f>B473*'Summary Sheet'!$C$10</f>
        <v>#VALUE!</v>
      </c>
    </row>
    <row r="474">
      <c r="A474" s="403" t="str">
        <f>IF(ISBLANK('Unit Type (8)'!B23), " ", 'Unit Type (8)'!B23)</f>
        <v> </v>
      </c>
      <c r="B474" s="403" t="str">
        <f>IF(ISBLANK('Unit Type (8)'!C23), " ", 'Unit Type (8)'!C23)</f>
        <v> </v>
      </c>
      <c r="C474" s="403" t="str">
        <f>B474*'Summary Sheet'!$C$10</f>
        <v>#VALUE!</v>
      </c>
    </row>
    <row r="475">
      <c r="A475" s="403" t="str">
        <f>IF(ISBLANK('Unit Type (8)'!B24), " ", 'Unit Type (8)'!B24)</f>
        <v> </v>
      </c>
      <c r="B475" s="403" t="str">
        <f>IF(ISBLANK('Unit Type (8)'!C24), " ", 'Unit Type (8)'!C24)</f>
        <v> </v>
      </c>
      <c r="C475" s="403" t="str">
        <f>B475*'Summary Sheet'!$C$10</f>
        <v>#VALUE!</v>
      </c>
    </row>
    <row r="476">
      <c r="A476" s="403" t="str">
        <f>IF(ISBLANK('Unit Type (8)'!B25), " ", 'Unit Type (8)'!B25)</f>
        <v> </v>
      </c>
      <c r="B476" s="403" t="str">
        <f>IF(ISBLANK('Unit Type (8)'!C25), " ", 'Unit Type (8)'!C25)</f>
        <v> </v>
      </c>
      <c r="C476" s="403" t="str">
        <f>B476*'Summary Sheet'!$C$10</f>
        <v>#VALUE!</v>
      </c>
    </row>
    <row r="477">
      <c r="A477" s="403" t="str">
        <f>IF(ISBLANK('Unit Type (8)'!B26), " ", 'Unit Type (8)'!B26)</f>
        <v> </v>
      </c>
      <c r="B477" s="403" t="str">
        <f>IF(ISBLANK('Unit Type (8)'!C26), " ", 'Unit Type (8)'!C26)</f>
        <v> </v>
      </c>
      <c r="C477" s="403" t="str">
        <f>B477*'Summary Sheet'!$C$10</f>
        <v>#VALUE!</v>
      </c>
    </row>
    <row r="478">
      <c r="A478" s="403" t="str">
        <f>IF(ISBLANK('Unit Type (8)'!B27), " ", 'Unit Type (8)'!B27)</f>
        <v> </v>
      </c>
      <c r="B478" s="403" t="str">
        <f>IF(ISBLANK('Unit Type (8)'!C27), " ", 'Unit Type (8)'!C27)</f>
        <v> </v>
      </c>
      <c r="C478" s="403" t="str">
        <f>B478*'Summary Sheet'!$C$10</f>
        <v>#VALUE!</v>
      </c>
    </row>
    <row r="479">
      <c r="A479" s="403" t="str">
        <f>IF(ISBLANK('Unit Type (8)'!B28), " ", 'Unit Type (8)'!B28)</f>
        <v> </v>
      </c>
      <c r="B479" s="403" t="str">
        <f>IF(ISBLANK('Unit Type (8)'!C28), " ", 'Unit Type (8)'!C28)</f>
        <v> </v>
      </c>
      <c r="C479" s="403" t="str">
        <f>B479*'Summary Sheet'!$C$10</f>
        <v>#VALUE!</v>
      </c>
    </row>
    <row r="480">
      <c r="A480" s="403" t="str">
        <f>IF(ISBLANK('Unit Type (8)'!B29), " ", 'Unit Type (8)'!B29)</f>
        <v> </v>
      </c>
      <c r="B480" s="403" t="str">
        <f>IF(ISBLANK('Unit Type (8)'!C29), " ", 'Unit Type (8)'!C29)</f>
        <v> </v>
      </c>
      <c r="C480" s="403" t="str">
        <f>B480*'Summary Sheet'!$C$10</f>
        <v>#VALUE!</v>
      </c>
    </row>
    <row r="481">
      <c r="A481" s="403" t="str">
        <f>IF(ISBLANK('Unit Type (8)'!B30), " ", 'Unit Type (8)'!B30)</f>
        <v> </v>
      </c>
      <c r="B481" s="403" t="str">
        <f>IF(ISBLANK('Unit Type (8)'!C30), " ", 'Unit Type (8)'!C30)</f>
        <v> </v>
      </c>
      <c r="C481" s="403" t="str">
        <f>B481*'Summary Sheet'!$C$10</f>
        <v>#VALUE!</v>
      </c>
    </row>
    <row r="482">
      <c r="A482" s="403" t="str">
        <f>IF(ISBLANK('Unit Type (8)'!B31), " ", 'Unit Type (8)'!B31)</f>
        <v> </v>
      </c>
      <c r="B482" s="403" t="str">
        <f>IF(ISBLANK('Unit Type (8)'!C31), " ", 'Unit Type (8)'!C31)</f>
        <v> </v>
      </c>
      <c r="C482" s="403" t="str">
        <f>B482*'Summary Sheet'!$C$10</f>
        <v>#VALUE!</v>
      </c>
    </row>
    <row r="483">
      <c r="A483" s="403" t="str">
        <f>IF(ISBLANK('Unit Type (8)'!B32), " ", 'Unit Type (8)'!B32)</f>
        <v> </v>
      </c>
      <c r="B483" s="403" t="str">
        <f>IF(ISBLANK('Unit Type (8)'!C32), " ", 'Unit Type (8)'!C32)</f>
        <v> </v>
      </c>
      <c r="C483" s="403" t="str">
        <f>B483*'Summary Sheet'!$C$10</f>
        <v>#VALUE!</v>
      </c>
    </row>
    <row r="484">
      <c r="A484" s="403" t="str">
        <f>IF(ISBLANK('Unit Type (8)'!B33), " ", 'Unit Type (8)'!B33)</f>
        <v> </v>
      </c>
      <c r="B484" s="403" t="str">
        <f>IF(ISBLANK('Unit Type (8)'!C33), " ", 'Unit Type (8)'!C33)</f>
        <v> </v>
      </c>
      <c r="C484" s="403" t="str">
        <f>B484*'Summary Sheet'!$C$10</f>
        <v>#VALUE!</v>
      </c>
    </row>
    <row r="485">
      <c r="A485" s="403" t="str">
        <f>IF(ISBLANK('Unit Type (8)'!B34), " ", 'Unit Type (8)'!B34)</f>
        <v> </v>
      </c>
      <c r="B485" s="403" t="str">
        <f>IF(ISBLANK('Unit Type (8)'!C34), " ", 'Unit Type (8)'!C34)</f>
        <v> </v>
      </c>
      <c r="C485" s="403" t="str">
        <f>B485*'Summary Sheet'!$C$10</f>
        <v>#VALUE!</v>
      </c>
    </row>
    <row r="486">
      <c r="A486" s="403" t="str">
        <f>IF(ISBLANK('Unit Type (8)'!B35), " ", 'Unit Type (8)'!B35)</f>
        <v> </v>
      </c>
      <c r="B486" s="403" t="str">
        <f>IF(ISBLANK('Unit Type (8)'!C35), " ", 'Unit Type (8)'!C35)</f>
        <v> </v>
      </c>
      <c r="C486" s="403" t="str">
        <f>B486*'Summary Sheet'!$C$10</f>
        <v>#VALUE!</v>
      </c>
    </row>
    <row r="487">
      <c r="A487" s="403" t="str">
        <f>IF(ISBLANK('Unit Type (8)'!B36), " ", 'Unit Type (8)'!B36)</f>
        <v> </v>
      </c>
      <c r="B487" s="403" t="str">
        <f>IF(ISBLANK('Unit Type (8)'!C36), " ", 'Unit Type (8)'!C36)</f>
        <v> </v>
      </c>
      <c r="C487" s="403" t="str">
        <f>B487*'Summary Sheet'!$C$10</f>
        <v>#VALUE!</v>
      </c>
    </row>
    <row r="488">
      <c r="A488" s="403" t="str">
        <f>IF(ISBLANK('Unit Type (8)'!B37), " ", 'Unit Type (8)'!B37)</f>
        <v> </v>
      </c>
      <c r="B488" s="403" t="str">
        <f>IF(ISBLANK('Unit Type (8)'!C37), " ", 'Unit Type (8)'!C37)</f>
        <v> </v>
      </c>
      <c r="C488" s="403" t="str">
        <f>B488*'Summary Sheet'!$C$10</f>
        <v>#VALUE!</v>
      </c>
    </row>
    <row r="489">
      <c r="A489" s="403" t="str">
        <f>IF(ISBLANK('Unit Type (8)'!B38), " ", 'Unit Type (8)'!B38)</f>
        <v> </v>
      </c>
      <c r="B489" s="403" t="str">
        <f>IF(ISBLANK('Unit Type (8)'!C38), " ", 'Unit Type (8)'!C38)</f>
        <v> </v>
      </c>
      <c r="C489" s="403" t="str">
        <f>B489*'Summary Sheet'!$C$10</f>
        <v>#VALUE!</v>
      </c>
    </row>
    <row r="490">
      <c r="A490" s="403" t="str">
        <f>IF(ISBLANK('Unit Type (8)'!B39), " ", 'Unit Type (8)'!B39)</f>
        <v> </v>
      </c>
      <c r="B490" s="403" t="str">
        <f>IF(ISBLANK('Unit Type (8)'!C39), " ", 'Unit Type (8)'!C39)</f>
        <v> </v>
      </c>
      <c r="C490" s="403" t="str">
        <f>B490*'Summary Sheet'!$C$10</f>
        <v>#VALUE!</v>
      </c>
    </row>
    <row r="491">
      <c r="A491" s="403" t="str">
        <f>IF(ISBLANK('Unit Type (8)'!B40), " ", 'Unit Type (8)'!B40)</f>
        <v> </v>
      </c>
      <c r="B491" s="403" t="str">
        <f>IF(ISBLANK('Unit Type (8)'!C40), " ", 'Unit Type (8)'!C40)</f>
        <v> </v>
      </c>
      <c r="C491" s="403" t="str">
        <f>B491*'Summary Sheet'!$C$10</f>
        <v>#VALUE!</v>
      </c>
    </row>
    <row r="492">
      <c r="A492" s="403" t="str">
        <f>IF(ISBLANK('Unit Type (8)'!B41), " ", 'Unit Type (8)'!B41)</f>
        <v> </v>
      </c>
      <c r="B492" s="403" t="str">
        <f>IF(ISBLANK('Unit Type (8)'!C41), " ", 'Unit Type (8)'!C41)</f>
        <v> </v>
      </c>
      <c r="C492" s="403" t="str">
        <f>B492*'Summary Sheet'!$C$10</f>
        <v>#VALUE!</v>
      </c>
    </row>
    <row r="493">
      <c r="A493" s="403" t="str">
        <f>IF(ISBLANK('Unit Type (8)'!B42), " ", 'Unit Type (8)'!B42)</f>
        <v> </v>
      </c>
      <c r="B493" s="403" t="str">
        <f>IF(ISBLANK('Unit Type (8)'!C42), " ", 'Unit Type (8)'!C42)</f>
        <v> </v>
      </c>
      <c r="C493" s="403" t="str">
        <f>B493*'Summary Sheet'!$C$10</f>
        <v>#VALUE!</v>
      </c>
    </row>
    <row r="494">
      <c r="A494" s="403" t="str">
        <f>IF(ISBLANK('Unit Type (8)'!B43), " ", 'Unit Type (8)'!B43)</f>
        <v> </v>
      </c>
      <c r="B494" s="403" t="str">
        <f>IF(ISBLANK('Unit Type (8)'!C43), " ", 'Unit Type (8)'!C43)</f>
        <v> </v>
      </c>
      <c r="C494" s="403" t="str">
        <f>B494*'Summary Sheet'!$C$10</f>
        <v>#VALUE!</v>
      </c>
    </row>
    <row r="495">
      <c r="A495" s="403" t="str">
        <f>IF(ISBLANK('Unit Type (8)'!B44), " ", 'Unit Type (8)'!B44)</f>
        <v> </v>
      </c>
      <c r="B495" s="403" t="str">
        <f>IF(ISBLANK('Unit Type (8)'!C44), " ", 'Unit Type (8)'!C44)</f>
        <v> </v>
      </c>
      <c r="C495" s="403" t="str">
        <f>B495*'Summary Sheet'!$C$10</f>
        <v>#VALUE!</v>
      </c>
    </row>
    <row r="496">
      <c r="A496" s="403" t="str">
        <f>IF(ISBLANK('Unit Type (8)'!B45), " ", 'Unit Type (8)'!B45)</f>
        <v> </v>
      </c>
      <c r="B496" s="403" t="str">
        <f>IF(ISBLANK('Unit Type (8)'!C45), " ", 'Unit Type (8)'!C45)</f>
        <v> </v>
      </c>
      <c r="C496" s="403" t="str">
        <f>B496*'Summary Sheet'!$C$10</f>
        <v>#VALUE!</v>
      </c>
    </row>
    <row r="497">
      <c r="A497" s="403" t="str">
        <f>IF(ISBLANK('Unit Type (8)'!B46), " ", 'Unit Type (8)'!B46)</f>
        <v> </v>
      </c>
      <c r="B497" s="403" t="str">
        <f>IF(ISBLANK('Unit Type (8)'!C46), " ", 'Unit Type (8)'!C46)</f>
        <v> </v>
      </c>
      <c r="C497" s="403" t="str">
        <f>B497*'Summary Sheet'!$C$10</f>
        <v>#VALUE!</v>
      </c>
    </row>
    <row r="498">
      <c r="A498" s="403" t="str">
        <f>IF(ISBLANK('Unit Type (8)'!B47), " ", 'Unit Type (8)'!B47)</f>
        <v> </v>
      </c>
      <c r="B498" s="403" t="str">
        <f>IF(ISBLANK('Unit Type (8)'!C47), " ", 'Unit Type (8)'!C47)</f>
        <v> </v>
      </c>
      <c r="C498" s="403" t="str">
        <f>B498*'Summary Sheet'!$C$10</f>
        <v>#VALUE!</v>
      </c>
    </row>
    <row r="499">
      <c r="A499" s="403" t="str">
        <f>IF(ISBLANK('Unit Type (8)'!B48), " ", 'Unit Type (8)'!B48)</f>
        <v> </v>
      </c>
      <c r="B499" s="403" t="str">
        <f>IF(ISBLANK('Unit Type (8)'!C48), " ", 'Unit Type (8)'!C48)</f>
        <v> </v>
      </c>
      <c r="C499" s="403" t="str">
        <f>B499*'Summary Sheet'!$C$10</f>
        <v>#VALUE!</v>
      </c>
    </row>
    <row r="500">
      <c r="A500" s="403" t="str">
        <f>IF(ISBLANK('Unit Type (8)'!B49), " ", 'Unit Type (8)'!B49)</f>
        <v> </v>
      </c>
      <c r="B500" s="403" t="str">
        <f>IF(ISBLANK('Unit Type (8)'!C49), " ", 'Unit Type (8)'!C49)</f>
        <v> </v>
      </c>
      <c r="C500" s="403" t="str">
        <f>B500*'Summary Sheet'!$C$10</f>
        <v>#VALUE!</v>
      </c>
    </row>
    <row r="501">
      <c r="A501" s="403" t="str">
        <f>IF(ISBLANK('Unit Type (8)'!B50), " ", 'Unit Type (8)'!B50)</f>
        <v> </v>
      </c>
      <c r="B501" s="403" t="str">
        <f>IF(ISBLANK('Unit Type (8)'!C50), " ", 'Unit Type (8)'!C50)</f>
        <v> </v>
      </c>
      <c r="C501" s="403" t="str">
        <f>B501*'Summary Sheet'!$C$10</f>
        <v>#VALUE!</v>
      </c>
    </row>
    <row r="502">
      <c r="A502" s="403" t="str">
        <f>IF(ISBLANK('Unit Type (8)'!B51), " ", 'Unit Type (8)'!B51)</f>
        <v> </v>
      </c>
      <c r="B502" s="403" t="str">
        <f>IF(ISBLANK('Unit Type (8)'!C51), " ", 'Unit Type (8)'!C51)</f>
        <v> </v>
      </c>
      <c r="C502" s="403" t="str">
        <f>B502*'Summary Sheet'!$C$10</f>
        <v>#VALUE!</v>
      </c>
    </row>
    <row r="503">
      <c r="A503" s="403" t="str">
        <f>IF(ISBLANK('Unit Type (8)'!B52), " ", 'Unit Type (8)'!B52)</f>
        <v> </v>
      </c>
      <c r="B503" s="403" t="str">
        <f>IF(ISBLANK('Unit Type (8)'!C52), " ", 'Unit Type (8)'!C52)</f>
        <v> </v>
      </c>
      <c r="C503" s="403" t="str">
        <f>B503*'Summary Sheet'!$C$10</f>
        <v>#VALUE!</v>
      </c>
    </row>
    <row r="504">
      <c r="A504" s="403" t="str">
        <f>IF(ISBLANK('Unit Type (8)'!B53), " ", 'Unit Type (8)'!B53)</f>
        <v> </v>
      </c>
      <c r="B504" s="403" t="str">
        <f>IF(ISBLANK('Unit Type (8)'!C53), " ", 'Unit Type (8)'!C53)</f>
        <v> </v>
      </c>
      <c r="C504" s="403" t="str">
        <f>B504*'Summary Sheet'!$C$10</f>
        <v>#VALUE!</v>
      </c>
    </row>
    <row r="505">
      <c r="A505" s="403" t="str">
        <f>IF(ISBLANK('Unit Type (8)'!B54), " ", 'Unit Type (8)'!B54)</f>
        <v> </v>
      </c>
      <c r="B505" s="403" t="str">
        <f>IF(ISBLANK('Unit Type (8)'!C54), " ", 'Unit Type (8)'!C54)</f>
        <v> </v>
      </c>
      <c r="C505" s="403" t="str">
        <f>B505*'Summary Sheet'!$C$10</f>
        <v>#VALUE!</v>
      </c>
    </row>
    <row r="506">
      <c r="A506" s="403" t="str">
        <f>IF(ISBLANK('Unit Type (8)'!B55), " ", 'Unit Type (8)'!B55)</f>
        <v> </v>
      </c>
      <c r="B506" s="403" t="str">
        <f>IF(ISBLANK('Unit Type (8)'!C55), " ", 'Unit Type (8)'!C55)</f>
        <v> </v>
      </c>
      <c r="C506" s="403" t="str">
        <f>B506*'Summary Sheet'!$C$10</f>
        <v>#VALUE!</v>
      </c>
    </row>
    <row r="507">
      <c r="A507" s="403" t="str">
        <f>IF(ISBLANK('Unit Type (8)'!B56), " ", 'Unit Type (8)'!B56)</f>
        <v> </v>
      </c>
      <c r="B507" s="403" t="str">
        <f>IF(ISBLANK('Unit Type (8)'!C56), " ", 'Unit Type (8)'!C56)</f>
        <v> </v>
      </c>
      <c r="C507" s="403" t="str">
        <f>B507*'Summary Sheet'!$C$10</f>
        <v>#VALUE!</v>
      </c>
    </row>
    <row r="508">
      <c r="A508" s="403" t="str">
        <f>IF(ISBLANK('Unit Type (8)'!B57), " ", 'Unit Type (8)'!B57)</f>
        <v> </v>
      </c>
      <c r="B508" s="403" t="str">
        <f>IF(ISBLANK('Unit Type (8)'!C57), " ", 'Unit Type (8)'!C57)</f>
        <v> </v>
      </c>
      <c r="C508" s="403" t="str">
        <f>B508*'Summary Sheet'!$C$10</f>
        <v>#VALUE!</v>
      </c>
    </row>
    <row r="509">
      <c r="A509" s="403" t="str">
        <f>IF(ISBLANK('Unit Type (8)'!B58), " ", 'Unit Type (8)'!B58)</f>
        <v> </v>
      </c>
      <c r="B509" s="403" t="str">
        <f>IF(ISBLANK('Unit Type (8)'!C58), " ", 'Unit Type (8)'!C58)</f>
        <v> </v>
      </c>
      <c r="C509" s="403" t="str">
        <f>B509*'Summary Sheet'!$C$10</f>
        <v>#VALUE!</v>
      </c>
    </row>
    <row r="510">
      <c r="A510" s="403" t="str">
        <f>IF(ISBLANK('Unit Type (8)'!B59), " ", 'Unit Type (8)'!B59)</f>
        <v> </v>
      </c>
      <c r="B510" s="403" t="str">
        <f>IF(ISBLANK('Unit Type (8)'!C59), " ", 'Unit Type (8)'!C59)</f>
        <v> </v>
      </c>
      <c r="C510" s="403" t="str">
        <f>B510*'Summary Sheet'!$C$10</f>
        <v>#VALUE!</v>
      </c>
    </row>
    <row r="511">
      <c r="A511" s="403" t="str">
        <f>IF(ISBLANK('Unit Type (8)'!B60), " ", 'Unit Type (8)'!B60)</f>
        <v> </v>
      </c>
      <c r="B511" s="403" t="str">
        <f>IF(ISBLANK('Unit Type (8)'!C60), " ", 'Unit Type (8)'!C60)</f>
        <v> </v>
      </c>
      <c r="C511" s="403" t="str">
        <f>B511*'Summary Sheet'!$C$10</f>
        <v>#VALUE!</v>
      </c>
    </row>
    <row r="512">
      <c r="A512" s="403" t="str">
        <f>IF(ISBLANK('Unit Type (8)'!B61), " ", 'Unit Type (8)'!B61)</f>
        <v> </v>
      </c>
      <c r="B512" s="403" t="str">
        <f>IF(ISBLANK('Unit Type (8)'!C61), " ", 'Unit Type (8)'!C61)</f>
        <v> </v>
      </c>
      <c r="C512" s="403" t="str">
        <f>B512*'Summary Sheet'!$C$10</f>
        <v>#VALUE!</v>
      </c>
    </row>
    <row r="513">
      <c r="A513" s="403" t="str">
        <f>IF(ISBLANK('Unit Type (8)'!B62), " ", 'Unit Type (8)'!B62)</f>
        <v> </v>
      </c>
      <c r="B513" s="403" t="str">
        <f>IF(ISBLANK('Unit Type (8)'!C62), " ", 'Unit Type (8)'!C62)</f>
        <v> </v>
      </c>
      <c r="C513" s="403" t="str">
        <f>B513*'Summary Sheet'!$C$10</f>
        <v>#VALUE!</v>
      </c>
    </row>
    <row r="514">
      <c r="A514" s="403" t="str">
        <f>IF(ISBLANK('Unit Type (8)'!B63), " ", 'Unit Type (8)'!B63)</f>
        <v> </v>
      </c>
      <c r="B514" s="403" t="str">
        <f>IF(ISBLANK('Unit Type (8)'!C63), " ", 'Unit Type (8)'!C63)</f>
        <v> </v>
      </c>
      <c r="C514" s="403" t="str">
        <f>B514*'Summary Sheet'!$C$10</f>
        <v>#VALUE!</v>
      </c>
    </row>
    <row r="515">
      <c r="A515" s="403" t="str">
        <f>IF(ISBLANK('Unit Type (8)'!B64), " ", 'Unit Type (8)'!B64)</f>
        <v> </v>
      </c>
      <c r="B515" s="403" t="str">
        <f>IF(ISBLANK('Unit Type (8)'!C64), " ", 'Unit Type (8)'!C64)</f>
        <v> </v>
      </c>
      <c r="C515" s="403" t="str">
        <f>B515*'Summary Sheet'!$C$10</f>
        <v>#VALUE!</v>
      </c>
    </row>
    <row r="516">
      <c r="A516" s="403" t="str">
        <f>IF(ISBLANK('Unit Type (8)'!B65), " ", 'Unit Type (8)'!B65)</f>
        <v> </v>
      </c>
      <c r="B516" s="403" t="str">
        <f>IF(ISBLANK('Unit Type (8)'!C65), " ", 'Unit Type (8)'!C65)</f>
        <v> </v>
      </c>
      <c r="C516" s="403" t="str">
        <f>B516*'Summary Sheet'!$C$10</f>
        <v>#VALUE!</v>
      </c>
    </row>
    <row r="517">
      <c r="A517" s="403" t="str">
        <f>IF(ISBLANK('Unit Type (8)'!B66), " ", 'Unit Type (8)'!B66)</f>
        <v> </v>
      </c>
      <c r="B517" s="403" t="str">
        <f>IF(ISBLANK('Unit Type (8)'!C66), " ", 'Unit Type (8)'!C66)</f>
        <v> </v>
      </c>
      <c r="C517" s="403" t="str">
        <f>B517*'Summary Sheet'!$C$10</f>
        <v>#VALUE!</v>
      </c>
    </row>
    <row r="518">
      <c r="A518" s="403" t="str">
        <f>IF(ISBLANK('Unit Type (8)'!B67), " ", 'Unit Type (8)'!B67)</f>
        <v> </v>
      </c>
      <c r="B518" s="403" t="str">
        <f>IF(ISBLANK('Unit Type (8)'!C67), " ", 'Unit Type (8)'!C67)</f>
        <v> </v>
      </c>
      <c r="C518" s="403" t="str">
        <f>B518*'Summary Sheet'!$C$10</f>
        <v>#VALUE!</v>
      </c>
    </row>
    <row r="519">
      <c r="A519" s="403" t="str">
        <f>IF(ISBLANK('Unit Type (8)'!B68), " ", 'Unit Type (8)'!B68)</f>
        <v> </v>
      </c>
      <c r="B519" s="403" t="str">
        <f>IF(ISBLANK('Unit Type (8)'!C68), " ", 'Unit Type (8)'!C68)</f>
        <v> </v>
      </c>
      <c r="C519" s="403" t="str">
        <f>B519*'Summary Sheet'!$C$10</f>
        <v>#VALUE!</v>
      </c>
    </row>
    <row r="520">
      <c r="A520" s="403" t="str">
        <f>IF(ISBLANK('Unit Type (8)'!B69), " ", 'Unit Type (8)'!B69)</f>
        <v> </v>
      </c>
      <c r="B520" s="403" t="str">
        <f>IF(ISBLANK('Unit Type (8)'!C69), " ", 'Unit Type (8)'!C69)</f>
        <v> </v>
      </c>
      <c r="C520" s="403" t="str">
        <f>B520*'Summary Sheet'!$C$10</f>
        <v>#VALUE!</v>
      </c>
    </row>
    <row r="521">
      <c r="A521" s="403" t="str">
        <f>IF(ISBLANK('Unit Type (8)'!B70), " ", 'Unit Type (8)'!B70)</f>
        <v> </v>
      </c>
      <c r="B521" s="403" t="str">
        <f>IF(ISBLANK('Unit Type (8)'!C70), " ", 'Unit Type (8)'!C70)</f>
        <v> </v>
      </c>
      <c r="C521" s="403" t="str">
        <f>B521*'Summary Sheet'!$C$10</f>
        <v>#VALUE!</v>
      </c>
    </row>
    <row r="522">
      <c r="A522" s="403" t="str">
        <f>IF(ISBLANK('Unit Type (9)'!B6), " ", 'Unit Type (9)'!B6)</f>
        <v> </v>
      </c>
      <c r="B522" s="403" t="str">
        <f>IF(ISBLANK('Unit Type (9)'!C6), " ", 'Unit Type (9)'!C6)</f>
        <v> </v>
      </c>
      <c r="C522" s="403" t="str">
        <f>B522*'Summary Sheet'!$C$11</f>
        <v>#VALUE!</v>
      </c>
    </row>
    <row r="523">
      <c r="A523" s="403" t="str">
        <f>IF(ISBLANK('Unit Type (9)'!B7), " ", 'Unit Type (9)'!B7)</f>
        <v> </v>
      </c>
      <c r="B523" s="403" t="str">
        <f>IF(ISBLANK('Unit Type (9)'!C7), " ", 'Unit Type (9)'!C7)</f>
        <v> </v>
      </c>
      <c r="C523" s="403" t="str">
        <f>B523*'Summary Sheet'!$C$11</f>
        <v>#VALUE!</v>
      </c>
    </row>
    <row r="524">
      <c r="A524" s="403" t="str">
        <f>IF(ISBLANK('Unit Type (9)'!B8), " ", 'Unit Type (9)'!B8)</f>
        <v> </v>
      </c>
      <c r="B524" s="403" t="str">
        <f>IF(ISBLANK('Unit Type (9)'!C8), " ", 'Unit Type (9)'!C8)</f>
        <v> </v>
      </c>
      <c r="C524" s="403" t="str">
        <f>B524*'Summary Sheet'!$C$11</f>
        <v>#VALUE!</v>
      </c>
    </row>
    <row r="525">
      <c r="A525" s="403" t="str">
        <f>IF(ISBLANK('Unit Type (9)'!B9), " ", 'Unit Type (9)'!B9)</f>
        <v> </v>
      </c>
      <c r="B525" s="403" t="str">
        <f>IF(ISBLANK('Unit Type (9)'!C9), " ", 'Unit Type (9)'!C9)</f>
        <v> </v>
      </c>
      <c r="C525" s="403" t="str">
        <f>B525*'Summary Sheet'!$C$11</f>
        <v>#VALUE!</v>
      </c>
    </row>
    <row r="526">
      <c r="A526" s="403" t="str">
        <f>IF(ISBLANK('Unit Type (9)'!B10), " ", 'Unit Type (9)'!B10)</f>
        <v> </v>
      </c>
      <c r="B526" s="403" t="str">
        <f>IF(ISBLANK('Unit Type (9)'!C10), " ", 'Unit Type (9)'!C10)</f>
        <v> </v>
      </c>
      <c r="C526" s="403" t="str">
        <f>B526*'Summary Sheet'!$C$11</f>
        <v>#VALUE!</v>
      </c>
    </row>
    <row r="527">
      <c r="A527" s="403" t="str">
        <f>IF(ISBLANK('Unit Type (9)'!B11), " ", 'Unit Type (9)'!B11)</f>
        <v> </v>
      </c>
      <c r="B527" s="403" t="str">
        <f>IF(ISBLANK('Unit Type (9)'!C11), " ", 'Unit Type (9)'!C11)</f>
        <v> </v>
      </c>
      <c r="C527" s="403" t="str">
        <f>B527*'Summary Sheet'!$C$11</f>
        <v>#VALUE!</v>
      </c>
    </row>
    <row r="528">
      <c r="A528" s="403" t="str">
        <f>IF(ISBLANK('Unit Type (9)'!B12), " ", 'Unit Type (9)'!B12)</f>
        <v> </v>
      </c>
      <c r="B528" s="403" t="str">
        <f>IF(ISBLANK('Unit Type (9)'!C12), " ", 'Unit Type (9)'!C12)</f>
        <v> </v>
      </c>
      <c r="C528" s="403" t="str">
        <f>B528*'Summary Sheet'!$C$11</f>
        <v>#VALUE!</v>
      </c>
    </row>
    <row r="529">
      <c r="A529" s="403" t="str">
        <f>IF(ISBLANK('Unit Type (9)'!B13), " ", 'Unit Type (9)'!B13)</f>
        <v> </v>
      </c>
      <c r="B529" s="403" t="str">
        <f>IF(ISBLANK('Unit Type (9)'!C13), " ", 'Unit Type (9)'!C13)</f>
        <v> </v>
      </c>
      <c r="C529" s="403" t="str">
        <f>B529*'Summary Sheet'!$C$11</f>
        <v>#VALUE!</v>
      </c>
    </row>
    <row r="530">
      <c r="A530" s="403" t="str">
        <f>IF(ISBLANK('Unit Type (9)'!B14), " ", 'Unit Type (9)'!B14)</f>
        <v> </v>
      </c>
      <c r="B530" s="403" t="str">
        <f>IF(ISBLANK('Unit Type (9)'!C14), " ", 'Unit Type (9)'!C14)</f>
        <v> </v>
      </c>
      <c r="C530" s="403" t="str">
        <f>B530*'Summary Sheet'!$C$11</f>
        <v>#VALUE!</v>
      </c>
    </row>
    <row r="531">
      <c r="A531" s="403" t="str">
        <f>IF(ISBLANK('Unit Type (9)'!B15), " ", 'Unit Type (9)'!B15)</f>
        <v> </v>
      </c>
      <c r="B531" s="403" t="str">
        <f>IF(ISBLANK('Unit Type (9)'!C15), " ", 'Unit Type (9)'!C15)</f>
        <v> </v>
      </c>
      <c r="C531" s="403" t="str">
        <f>B531*'Summary Sheet'!$C$11</f>
        <v>#VALUE!</v>
      </c>
    </row>
    <row r="532">
      <c r="A532" s="403" t="str">
        <f>IF(ISBLANK('Unit Type (9)'!B16), " ", 'Unit Type (9)'!B16)</f>
        <v> </v>
      </c>
      <c r="B532" s="403" t="str">
        <f>IF(ISBLANK('Unit Type (9)'!C16), " ", 'Unit Type (9)'!C16)</f>
        <v> </v>
      </c>
      <c r="C532" s="403" t="str">
        <f>B532*'Summary Sheet'!$C$11</f>
        <v>#VALUE!</v>
      </c>
    </row>
    <row r="533">
      <c r="A533" s="403" t="str">
        <f>IF(ISBLANK('Unit Type (9)'!B17), " ", 'Unit Type (9)'!B17)</f>
        <v> </v>
      </c>
      <c r="B533" s="403" t="str">
        <f>IF(ISBLANK('Unit Type (9)'!C17), " ", 'Unit Type (9)'!C17)</f>
        <v> </v>
      </c>
      <c r="C533" s="403" t="str">
        <f>B533*'Summary Sheet'!$C$11</f>
        <v>#VALUE!</v>
      </c>
    </row>
    <row r="534">
      <c r="A534" s="403" t="str">
        <f>IF(ISBLANK('Unit Type (9)'!B18), " ", 'Unit Type (9)'!B18)</f>
        <v> </v>
      </c>
      <c r="B534" s="403" t="str">
        <f>IF(ISBLANK('Unit Type (9)'!C18), " ", 'Unit Type (9)'!C18)</f>
        <v> </v>
      </c>
      <c r="C534" s="403" t="str">
        <f>B534*'Summary Sheet'!$C$11</f>
        <v>#VALUE!</v>
      </c>
    </row>
    <row r="535">
      <c r="A535" s="403" t="str">
        <f>IF(ISBLANK('Unit Type (9)'!B19), " ", 'Unit Type (9)'!B19)</f>
        <v> </v>
      </c>
      <c r="B535" s="403" t="str">
        <f>IF(ISBLANK('Unit Type (9)'!C19), " ", 'Unit Type (9)'!C19)</f>
        <v> </v>
      </c>
      <c r="C535" s="403" t="str">
        <f>B535*'Summary Sheet'!$C$11</f>
        <v>#VALUE!</v>
      </c>
    </row>
    <row r="536">
      <c r="A536" s="403" t="str">
        <f>IF(ISBLANK('Unit Type (9)'!B20), " ", 'Unit Type (9)'!B20)</f>
        <v> </v>
      </c>
      <c r="B536" s="403" t="str">
        <f>IF(ISBLANK('Unit Type (9)'!C20), " ", 'Unit Type (9)'!C20)</f>
        <v> </v>
      </c>
      <c r="C536" s="403" t="str">
        <f>B536*'Summary Sheet'!$C$11</f>
        <v>#VALUE!</v>
      </c>
    </row>
    <row r="537">
      <c r="A537" s="403" t="str">
        <f>IF(ISBLANK('Unit Type (9)'!B21), " ", 'Unit Type (9)'!B21)</f>
        <v> </v>
      </c>
      <c r="B537" s="403" t="str">
        <f>IF(ISBLANK('Unit Type (9)'!C21), " ", 'Unit Type (9)'!C21)</f>
        <v> </v>
      </c>
      <c r="C537" s="403" t="str">
        <f>B537*'Summary Sheet'!$C$11</f>
        <v>#VALUE!</v>
      </c>
    </row>
    <row r="538">
      <c r="A538" s="403" t="str">
        <f>IF(ISBLANK('Unit Type (9)'!B22), " ", 'Unit Type (9)'!B22)</f>
        <v> </v>
      </c>
      <c r="B538" s="403" t="str">
        <f>IF(ISBLANK('Unit Type (9)'!C22), " ", 'Unit Type (9)'!C22)</f>
        <v> </v>
      </c>
      <c r="C538" s="403" t="str">
        <f>B538*'Summary Sheet'!$C$11</f>
        <v>#VALUE!</v>
      </c>
    </row>
    <row r="539">
      <c r="A539" s="403" t="str">
        <f>IF(ISBLANK('Unit Type (9)'!B23), " ", 'Unit Type (9)'!B23)</f>
        <v> </v>
      </c>
      <c r="B539" s="403" t="str">
        <f>IF(ISBLANK('Unit Type (9)'!C23), " ", 'Unit Type (9)'!C23)</f>
        <v> </v>
      </c>
      <c r="C539" s="403" t="str">
        <f>B539*'Summary Sheet'!$C$11</f>
        <v>#VALUE!</v>
      </c>
    </row>
    <row r="540">
      <c r="A540" s="403" t="str">
        <f>IF(ISBLANK('Unit Type (9)'!B24), " ", 'Unit Type (9)'!B24)</f>
        <v> </v>
      </c>
      <c r="B540" s="403" t="str">
        <f>IF(ISBLANK('Unit Type (9)'!C24), " ", 'Unit Type (9)'!C24)</f>
        <v> </v>
      </c>
      <c r="C540" s="403" t="str">
        <f>B540*'Summary Sheet'!$C$11</f>
        <v>#VALUE!</v>
      </c>
    </row>
    <row r="541">
      <c r="A541" s="403" t="str">
        <f>IF(ISBLANK('Unit Type (9)'!B25), " ", 'Unit Type (9)'!B25)</f>
        <v> </v>
      </c>
      <c r="B541" s="403" t="str">
        <f>IF(ISBLANK('Unit Type (9)'!C25), " ", 'Unit Type (9)'!C25)</f>
        <v> </v>
      </c>
      <c r="C541" s="403" t="str">
        <f>B541*'Summary Sheet'!$C$11</f>
        <v>#VALUE!</v>
      </c>
    </row>
    <row r="542">
      <c r="A542" s="403" t="str">
        <f>IF(ISBLANK('Unit Type (9)'!B26), " ", 'Unit Type (9)'!B26)</f>
        <v> </v>
      </c>
      <c r="B542" s="403" t="str">
        <f>IF(ISBLANK('Unit Type (9)'!C26), " ", 'Unit Type (9)'!C26)</f>
        <v> </v>
      </c>
      <c r="C542" s="403" t="str">
        <f>B542*'Summary Sheet'!$C$11</f>
        <v>#VALUE!</v>
      </c>
    </row>
    <row r="543">
      <c r="A543" s="403" t="str">
        <f>IF(ISBLANK('Unit Type (9)'!B27), " ", 'Unit Type (9)'!B27)</f>
        <v> </v>
      </c>
      <c r="B543" s="403" t="str">
        <f>IF(ISBLANK('Unit Type (9)'!C27), " ", 'Unit Type (9)'!C27)</f>
        <v> </v>
      </c>
      <c r="C543" s="403" t="str">
        <f>B543*'Summary Sheet'!$C$11</f>
        <v>#VALUE!</v>
      </c>
    </row>
    <row r="544">
      <c r="A544" s="403" t="str">
        <f>IF(ISBLANK('Unit Type (9)'!B28), " ", 'Unit Type (9)'!B28)</f>
        <v> </v>
      </c>
      <c r="B544" s="403" t="str">
        <f>IF(ISBLANK('Unit Type (9)'!C28), " ", 'Unit Type (9)'!C28)</f>
        <v> </v>
      </c>
      <c r="C544" s="403" t="str">
        <f>B544*'Summary Sheet'!$C$11</f>
        <v>#VALUE!</v>
      </c>
    </row>
    <row r="545">
      <c r="A545" s="403" t="str">
        <f>IF(ISBLANK('Unit Type (9)'!B29), " ", 'Unit Type (9)'!B29)</f>
        <v> </v>
      </c>
      <c r="B545" s="403" t="str">
        <f>IF(ISBLANK('Unit Type (9)'!C29), " ", 'Unit Type (9)'!C29)</f>
        <v> </v>
      </c>
      <c r="C545" s="403" t="str">
        <f>B545*'Summary Sheet'!$C$11</f>
        <v>#VALUE!</v>
      </c>
    </row>
    <row r="546">
      <c r="A546" s="403" t="str">
        <f>IF(ISBLANK('Unit Type (9)'!B30), " ", 'Unit Type (9)'!B30)</f>
        <v> </v>
      </c>
      <c r="B546" s="403" t="str">
        <f>IF(ISBLANK('Unit Type (9)'!C30), " ", 'Unit Type (9)'!C30)</f>
        <v> </v>
      </c>
      <c r="C546" s="403" t="str">
        <f>B546*'Summary Sheet'!$C$11</f>
        <v>#VALUE!</v>
      </c>
    </row>
    <row r="547">
      <c r="A547" s="403" t="str">
        <f>IF(ISBLANK('Unit Type (9)'!B31), " ", 'Unit Type (9)'!B31)</f>
        <v> </v>
      </c>
      <c r="B547" s="403" t="str">
        <f>IF(ISBLANK('Unit Type (9)'!C31), " ", 'Unit Type (9)'!C31)</f>
        <v> </v>
      </c>
      <c r="C547" s="403" t="str">
        <f>B547*'Summary Sheet'!$C$11</f>
        <v>#VALUE!</v>
      </c>
    </row>
    <row r="548">
      <c r="A548" s="403" t="str">
        <f>IF(ISBLANK('Unit Type (9)'!B32), " ", 'Unit Type (9)'!B32)</f>
        <v> </v>
      </c>
      <c r="B548" s="403" t="str">
        <f>IF(ISBLANK('Unit Type (9)'!C32), " ", 'Unit Type (9)'!C32)</f>
        <v> </v>
      </c>
      <c r="C548" s="403" t="str">
        <f>B548*'Summary Sheet'!$C$11</f>
        <v>#VALUE!</v>
      </c>
    </row>
    <row r="549">
      <c r="A549" s="403" t="str">
        <f>IF(ISBLANK('Unit Type (9)'!B33), " ", 'Unit Type (9)'!B33)</f>
        <v> </v>
      </c>
      <c r="B549" s="403" t="str">
        <f>IF(ISBLANK('Unit Type (9)'!C33), " ", 'Unit Type (9)'!C33)</f>
        <v> </v>
      </c>
      <c r="C549" s="403" t="str">
        <f>B549*'Summary Sheet'!$C$11</f>
        <v>#VALUE!</v>
      </c>
    </row>
    <row r="550">
      <c r="A550" s="403" t="str">
        <f>IF(ISBLANK('Unit Type (9)'!B34), " ", 'Unit Type (9)'!B34)</f>
        <v> </v>
      </c>
      <c r="B550" s="403" t="str">
        <f>IF(ISBLANK('Unit Type (9)'!C34), " ", 'Unit Type (9)'!C34)</f>
        <v> </v>
      </c>
      <c r="C550" s="403" t="str">
        <f>B550*'Summary Sheet'!$C$11</f>
        <v>#VALUE!</v>
      </c>
    </row>
    <row r="551">
      <c r="A551" s="403" t="str">
        <f>IF(ISBLANK('Unit Type (9)'!B35), " ", 'Unit Type (9)'!B35)</f>
        <v> </v>
      </c>
      <c r="B551" s="403" t="str">
        <f>IF(ISBLANK('Unit Type (9)'!C35), " ", 'Unit Type (9)'!C35)</f>
        <v> </v>
      </c>
      <c r="C551" s="403" t="str">
        <f>B551*'Summary Sheet'!$C$11</f>
        <v>#VALUE!</v>
      </c>
    </row>
    <row r="552">
      <c r="A552" s="403" t="str">
        <f>IF(ISBLANK('Unit Type (9)'!B36), " ", 'Unit Type (9)'!B36)</f>
        <v> </v>
      </c>
      <c r="B552" s="403" t="str">
        <f>IF(ISBLANK('Unit Type (9)'!C36), " ", 'Unit Type (9)'!C36)</f>
        <v> </v>
      </c>
      <c r="C552" s="403" t="str">
        <f>B552*'Summary Sheet'!$C$11</f>
        <v>#VALUE!</v>
      </c>
    </row>
    <row r="553">
      <c r="A553" s="403" t="str">
        <f>IF(ISBLANK('Unit Type (9)'!B37), " ", 'Unit Type (9)'!B37)</f>
        <v> </v>
      </c>
      <c r="B553" s="403" t="str">
        <f>IF(ISBLANK('Unit Type (9)'!C37), " ", 'Unit Type (9)'!C37)</f>
        <v> </v>
      </c>
      <c r="C553" s="403" t="str">
        <f>B553*'Summary Sheet'!$C$11</f>
        <v>#VALUE!</v>
      </c>
    </row>
    <row r="554">
      <c r="A554" s="403" t="str">
        <f>IF(ISBLANK('Unit Type (9)'!B38), " ", 'Unit Type (9)'!B38)</f>
        <v> </v>
      </c>
      <c r="B554" s="403" t="str">
        <f>IF(ISBLANK('Unit Type (9)'!C38), " ", 'Unit Type (9)'!C38)</f>
        <v> </v>
      </c>
      <c r="C554" s="403" t="str">
        <f>B554*'Summary Sheet'!$C$11</f>
        <v>#VALUE!</v>
      </c>
    </row>
    <row r="555">
      <c r="A555" s="403" t="str">
        <f>IF(ISBLANK('Unit Type (9)'!B39), " ", 'Unit Type (9)'!B39)</f>
        <v> </v>
      </c>
      <c r="B555" s="403" t="str">
        <f>IF(ISBLANK('Unit Type (9)'!C39), " ", 'Unit Type (9)'!C39)</f>
        <v> </v>
      </c>
      <c r="C555" s="403" t="str">
        <f>B555*'Summary Sheet'!$C$11</f>
        <v>#VALUE!</v>
      </c>
    </row>
    <row r="556">
      <c r="A556" s="403" t="str">
        <f>IF(ISBLANK('Unit Type (9)'!B40), " ", 'Unit Type (9)'!B40)</f>
        <v> </v>
      </c>
      <c r="B556" s="403" t="str">
        <f>IF(ISBLANK('Unit Type (9)'!C40), " ", 'Unit Type (9)'!C40)</f>
        <v> </v>
      </c>
      <c r="C556" s="403" t="str">
        <f>B556*'Summary Sheet'!$C$11</f>
        <v>#VALUE!</v>
      </c>
    </row>
    <row r="557">
      <c r="A557" s="403" t="str">
        <f>IF(ISBLANK('Unit Type (9)'!B41), " ", 'Unit Type (9)'!B41)</f>
        <v> </v>
      </c>
      <c r="B557" s="403" t="str">
        <f>IF(ISBLANK('Unit Type (9)'!C41), " ", 'Unit Type (9)'!C41)</f>
        <v> </v>
      </c>
      <c r="C557" s="403" t="str">
        <f>B557*'Summary Sheet'!$C$11</f>
        <v>#VALUE!</v>
      </c>
    </row>
    <row r="558">
      <c r="A558" s="403" t="str">
        <f>IF(ISBLANK('Unit Type (9)'!B42), " ", 'Unit Type (9)'!B42)</f>
        <v> </v>
      </c>
      <c r="B558" s="403" t="str">
        <f>IF(ISBLANK('Unit Type (9)'!C42), " ", 'Unit Type (9)'!C42)</f>
        <v> </v>
      </c>
      <c r="C558" s="403" t="str">
        <f>B558*'Summary Sheet'!$C$11</f>
        <v>#VALUE!</v>
      </c>
    </row>
    <row r="559">
      <c r="A559" s="403" t="str">
        <f>IF(ISBLANK('Unit Type (9)'!B43), " ", 'Unit Type (9)'!B43)</f>
        <v> </v>
      </c>
      <c r="B559" s="403" t="str">
        <f>IF(ISBLANK('Unit Type (9)'!C43), " ", 'Unit Type (9)'!C43)</f>
        <v> </v>
      </c>
      <c r="C559" s="403" t="str">
        <f>B559*'Summary Sheet'!$C$11</f>
        <v>#VALUE!</v>
      </c>
    </row>
    <row r="560">
      <c r="A560" s="403" t="str">
        <f>IF(ISBLANK('Unit Type (9)'!B44), " ", 'Unit Type (9)'!B44)</f>
        <v> </v>
      </c>
      <c r="B560" s="403" t="str">
        <f>IF(ISBLANK('Unit Type (9)'!C44), " ", 'Unit Type (9)'!C44)</f>
        <v> </v>
      </c>
      <c r="C560" s="403" t="str">
        <f>B560*'Summary Sheet'!$C$11</f>
        <v>#VALUE!</v>
      </c>
    </row>
    <row r="561">
      <c r="A561" s="403" t="str">
        <f>IF(ISBLANK('Unit Type (9)'!B45), " ", 'Unit Type (9)'!B45)</f>
        <v> </v>
      </c>
      <c r="B561" s="403" t="str">
        <f>IF(ISBLANK('Unit Type (9)'!C45), " ", 'Unit Type (9)'!C45)</f>
        <v> </v>
      </c>
      <c r="C561" s="403" t="str">
        <f>B561*'Summary Sheet'!$C$11</f>
        <v>#VALUE!</v>
      </c>
    </row>
    <row r="562">
      <c r="A562" s="403" t="str">
        <f>IF(ISBLANK('Unit Type (9)'!B46), " ", 'Unit Type (9)'!B46)</f>
        <v> </v>
      </c>
      <c r="B562" s="403" t="str">
        <f>IF(ISBLANK('Unit Type (9)'!C46), " ", 'Unit Type (9)'!C46)</f>
        <v> </v>
      </c>
      <c r="C562" s="403" t="str">
        <f>B562*'Summary Sheet'!$C$11</f>
        <v>#VALUE!</v>
      </c>
    </row>
    <row r="563">
      <c r="A563" s="403" t="str">
        <f>IF(ISBLANK('Unit Type (9)'!B47), " ", 'Unit Type (9)'!B47)</f>
        <v> </v>
      </c>
      <c r="B563" s="403" t="str">
        <f>IF(ISBLANK('Unit Type (9)'!C47), " ", 'Unit Type (9)'!C47)</f>
        <v> </v>
      </c>
      <c r="C563" s="403" t="str">
        <f>B563*'Summary Sheet'!$C$11</f>
        <v>#VALUE!</v>
      </c>
    </row>
    <row r="564">
      <c r="A564" s="403" t="str">
        <f>IF(ISBLANK('Unit Type (9)'!B48), " ", 'Unit Type (9)'!B48)</f>
        <v> </v>
      </c>
      <c r="B564" s="403" t="str">
        <f>IF(ISBLANK('Unit Type (9)'!C48), " ", 'Unit Type (9)'!C48)</f>
        <v> </v>
      </c>
      <c r="C564" s="403" t="str">
        <f>B564*'Summary Sheet'!$C$11</f>
        <v>#VALUE!</v>
      </c>
    </row>
    <row r="565">
      <c r="A565" s="403" t="str">
        <f>IF(ISBLANK('Unit Type (9)'!B49), " ", 'Unit Type (9)'!B49)</f>
        <v> </v>
      </c>
      <c r="B565" s="403" t="str">
        <f>IF(ISBLANK('Unit Type (9)'!C49), " ", 'Unit Type (9)'!C49)</f>
        <v> </v>
      </c>
      <c r="C565" s="403" t="str">
        <f>B565*'Summary Sheet'!$C$11</f>
        <v>#VALUE!</v>
      </c>
    </row>
    <row r="566">
      <c r="A566" s="403" t="str">
        <f>IF(ISBLANK('Unit Type (9)'!B50), " ", 'Unit Type (9)'!B50)</f>
        <v> </v>
      </c>
      <c r="B566" s="403" t="str">
        <f>IF(ISBLANK('Unit Type (9)'!C50), " ", 'Unit Type (9)'!C50)</f>
        <v> </v>
      </c>
      <c r="C566" s="403" t="str">
        <f>B566*'Summary Sheet'!$C$11</f>
        <v>#VALUE!</v>
      </c>
    </row>
    <row r="567">
      <c r="A567" s="403" t="str">
        <f>IF(ISBLANK('Unit Type (9)'!B51), " ", 'Unit Type (9)'!B51)</f>
        <v> </v>
      </c>
      <c r="B567" s="403" t="str">
        <f>IF(ISBLANK('Unit Type (9)'!C51), " ", 'Unit Type (9)'!C51)</f>
        <v> </v>
      </c>
      <c r="C567" s="403" t="str">
        <f>B567*'Summary Sheet'!$C$11</f>
        <v>#VALUE!</v>
      </c>
    </row>
    <row r="568">
      <c r="A568" s="403" t="str">
        <f>IF(ISBLANK('Unit Type (9)'!B52), " ", 'Unit Type (9)'!B52)</f>
        <v> </v>
      </c>
      <c r="B568" s="403" t="str">
        <f>IF(ISBLANK('Unit Type (9)'!C52), " ", 'Unit Type (9)'!C52)</f>
        <v> </v>
      </c>
      <c r="C568" s="403" t="str">
        <f>B568*'Summary Sheet'!$C$11</f>
        <v>#VALUE!</v>
      </c>
    </row>
    <row r="569">
      <c r="A569" s="403" t="str">
        <f>IF(ISBLANK('Unit Type (9)'!B53), " ", 'Unit Type (9)'!B53)</f>
        <v> </v>
      </c>
      <c r="B569" s="403" t="str">
        <f>IF(ISBLANK('Unit Type (9)'!C53), " ", 'Unit Type (9)'!C53)</f>
        <v> </v>
      </c>
      <c r="C569" s="403" t="str">
        <f>B569*'Summary Sheet'!$C$11</f>
        <v>#VALUE!</v>
      </c>
    </row>
    <row r="570">
      <c r="A570" s="403" t="str">
        <f>IF(ISBLANK('Unit Type (9)'!B54), " ", 'Unit Type (9)'!B54)</f>
        <v> </v>
      </c>
      <c r="B570" s="403" t="str">
        <f>IF(ISBLANK('Unit Type (9)'!C54), " ", 'Unit Type (9)'!C54)</f>
        <v> </v>
      </c>
      <c r="C570" s="403" t="str">
        <f>B570*'Summary Sheet'!$C$11</f>
        <v>#VALUE!</v>
      </c>
    </row>
    <row r="571">
      <c r="A571" s="403" t="str">
        <f>IF(ISBLANK('Unit Type (9)'!B55), " ", 'Unit Type (9)'!B55)</f>
        <v> </v>
      </c>
      <c r="B571" s="403" t="str">
        <f>IF(ISBLANK('Unit Type (9)'!C55), " ", 'Unit Type (9)'!C55)</f>
        <v> </v>
      </c>
      <c r="C571" s="403" t="str">
        <f>B571*'Summary Sheet'!$C$11</f>
        <v>#VALUE!</v>
      </c>
    </row>
    <row r="572">
      <c r="A572" s="403" t="str">
        <f>IF(ISBLANK('Unit Type (9)'!B56), " ", 'Unit Type (9)'!B56)</f>
        <v> </v>
      </c>
      <c r="B572" s="403" t="str">
        <f>IF(ISBLANK('Unit Type (9)'!C56), " ", 'Unit Type (9)'!C56)</f>
        <v> </v>
      </c>
      <c r="C572" s="403" t="str">
        <f>B572*'Summary Sheet'!$C$11</f>
        <v>#VALUE!</v>
      </c>
    </row>
    <row r="573">
      <c r="A573" s="403" t="str">
        <f>IF(ISBLANK('Unit Type (9)'!B57), " ", 'Unit Type (9)'!B57)</f>
        <v> </v>
      </c>
      <c r="B573" s="403" t="str">
        <f>IF(ISBLANK('Unit Type (9)'!C57), " ", 'Unit Type (9)'!C57)</f>
        <v> </v>
      </c>
      <c r="C573" s="403" t="str">
        <f>B573*'Summary Sheet'!$C$11</f>
        <v>#VALUE!</v>
      </c>
    </row>
    <row r="574">
      <c r="A574" s="403" t="str">
        <f>IF(ISBLANK('Unit Type (9)'!B58), " ", 'Unit Type (9)'!B58)</f>
        <v> </v>
      </c>
      <c r="B574" s="403" t="str">
        <f>IF(ISBLANK('Unit Type (9)'!C58), " ", 'Unit Type (9)'!C58)</f>
        <v> </v>
      </c>
      <c r="C574" s="403" t="str">
        <f>B574*'Summary Sheet'!$C$11</f>
        <v>#VALUE!</v>
      </c>
    </row>
    <row r="575">
      <c r="A575" s="403" t="str">
        <f>IF(ISBLANK('Unit Type (9)'!B59), " ", 'Unit Type (9)'!B59)</f>
        <v> </v>
      </c>
      <c r="B575" s="403" t="str">
        <f>IF(ISBLANK('Unit Type (9)'!C59), " ", 'Unit Type (9)'!C59)</f>
        <v> </v>
      </c>
      <c r="C575" s="403" t="str">
        <f>B575*'Summary Sheet'!$C$11</f>
        <v>#VALUE!</v>
      </c>
    </row>
    <row r="576">
      <c r="A576" s="403" t="str">
        <f>IF(ISBLANK('Unit Type (9)'!B60), " ", 'Unit Type (9)'!B60)</f>
        <v> </v>
      </c>
      <c r="B576" s="403" t="str">
        <f>IF(ISBLANK('Unit Type (9)'!C60), " ", 'Unit Type (9)'!C60)</f>
        <v> </v>
      </c>
      <c r="C576" s="403" t="str">
        <f>B576*'Summary Sheet'!$C$11</f>
        <v>#VALUE!</v>
      </c>
    </row>
    <row r="577">
      <c r="A577" s="403" t="str">
        <f>IF(ISBLANK('Unit Type (9)'!B61), " ", 'Unit Type (9)'!B61)</f>
        <v> </v>
      </c>
      <c r="B577" s="403" t="str">
        <f>IF(ISBLANK('Unit Type (9)'!C61), " ", 'Unit Type (9)'!C61)</f>
        <v> </v>
      </c>
      <c r="C577" s="403" t="str">
        <f>B577*'Summary Sheet'!$C$11</f>
        <v>#VALUE!</v>
      </c>
    </row>
    <row r="578">
      <c r="A578" s="403" t="str">
        <f>IF(ISBLANK('Unit Type (9)'!B62), " ", 'Unit Type (9)'!B62)</f>
        <v> </v>
      </c>
      <c r="B578" s="403" t="str">
        <f>IF(ISBLANK('Unit Type (9)'!C62), " ", 'Unit Type (9)'!C62)</f>
        <v> </v>
      </c>
      <c r="C578" s="403" t="str">
        <f>B578*'Summary Sheet'!$C$11</f>
        <v>#VALUE!</v>
      </c>
    </row>
    <row r="579">
      <c r="A579" s="403" t="str">
        <f>IF(ISBLANK('Unit Type (9)'!B63), " ", 'Unit Type (9)'!B63)</f>
        <v> </v>
      </c>
      <c r="B579" s="403" t="str">
        <f>IF(ISBLANK('Unit Type (9)'!C63), " ", 'Unit Type (9)'!C63)</f>
        <v> </v>
      </c>
      <c r="C579" s="403" t="str">
        <f>B579*'Summary Sheet'!$C$11</f>
        <v>#VALUE!</v>
      </c>
    </row>
    <row r="580">
      <c r="A580" s="403" t="str">
        <f>IF(ISBLANK('Unit Type (9)'!B64), " ", 'Unit Type (9)'!B64)</f>
        <v> </v>
      </c>
      <c r="B580" s="403" t="str">
        <f>IF(ISBLANK('Unit Type (9)'!C64), " ", 'Unit Type (9)'!C64)</f>
        <v> </v>
      </c>
      <c r="C580" s="403" t="str">
        <f>B580*'Summary Sheet'!$C$11</f>
        <v>#VALUE!</v>
      </c>
    </row>
    <row r="581">
      <c r="A581" s="403" t="str">
        <f>IF(ISBLANK('Unit Type (9)'!B65), " ", 'Unit Type (9)'!B65)</f>
        <v> </v>
      </c>
      <c r="B581" s="403" t="str">
        <f>IF(ISBLANK('Unit Type (9)'!C65), " ", 'Unit Type (9)'!C65)</f>
        <v> </v>
      </c>
      <c r="C581" s="403" t="str">
        <f>B581*'Summary Sheet'!$C$11</f>
        <v>#VALUE!</v>
      </c>
    </row>
    <row r="582">
      <c r="A582" s="403" t="str">
        <f>IF(ISBLANK('Unit Type (9)'!B66), " ", 'Unit Type (9)'!B66)</f>
        <v> </v>
      </c>
      <c r="B582" s="403" t="str">
        <f>IF(ISBLANK('Unit Type (9)'!C66), " ", 'Unit Type (9)'!C66)</f>
        <v> </v>
      </c>
      <c r="C582" s="403" t="str">
        <f>B582*'Summary Sheet'!$C$11</f>
        <v>#VALUE!</v>
      </c>
    </row>
    <row r="583">
      <c r="A583" s="403" t="str">
        <f>IF(ISBLANK('Unit Type (9)'!B67), " ", 'Unit Type (9)'!B67)</f>
        <v> </v>
      </c>
      <c r="B583" s="403" t="str">
        <f>IF(ISBLANK('Unit Type (9)'!C67), " ", 'Unit Type (9)'!C67)</f>
        <v> </v>
      </c>
      <c r="C583" s="403" t="str">
        <f>B583*'Summary Sheet'!$C$11</f>
        <v>#VALUE!</v>
      </c>
    </row>
    <row r="584">
      <c r="A584" s="403" t="str">
        <f>IF(ISBLANK('Unit Type (9)'!B68), " ", 'Unit Type (9)'!B68)</f>
        <v> </v>
      </c>
      <c r="B584" s="403" t="str">
        <f>IF(ISBLANK('Unit Type (9)'!C68), " ", 'Unit Type (9)'!C68)</f>
        <v> </v>
      </c>
      <c r="C584" s="403" t="str">
        <f>B584*'Summary Sheet'!$C$11</f>
        <v>#VALUE!</v>
      </c>
    </row>
    <row r="585">
      <c r="A585" s="403" t="str">
        <f>IF(ISBLANK('Unit Type (9)'!B69), " ", 'Unit Type (9)'!B69)</f>
        <v> </v>
      </c>
      <c r="B585" s="403" t="str">
        <f>IF(ISBLANK('Unit Type (9)'!C69), " ", 'Unit Type (9)'!C69)</f>
        <v> </v>
      </c>
      <c r="C585" s="403" t="str">
        <f>B585*'Summary Sheet'!$C$11</f>
        <v>#VALUE!</v>
      </c>
    </row>
    <row r="586">
      <c r="A586" s="403" t="str">
        <f>IF(ISBLANK('Unit Type (9)'!B70), " ", 'Unit Type (9)'!B70)</f>
        <v> </v>
      </c>
      <c r="B586" s="403" t="str">
        <f>IF(ISBLANK('Unit Type (9)'!C70), " ", 'Unit Type (9)'!C70)</f>
        <v> </v>
      </c>
      <c r="C586" s="403" t="str">
        <f>B586*'Summary Sheet'!$C$11</f>
        <v>#VALUE!</v>
      </c>
    </row>
    <row r="587">
      <c r="A587" s="403" t="str">
        <f>IF(ISBLANK('Unit Type (10)'!B6), " ", 'Unit Type (10)'!B6)</f>
        <v> </v>
      </c>
      <c r="B587" s="403" t="str">
        <f>IF(ISBLANK('Unit Type (10)'!C6), " ", 'Unit Type (10)'!C6)</f>
        <v> </v>
      </c>
      <c r="C587" s="403" t="str">
        <f>B587*'Summary Sheet'!$C$12</f>
        <v>#VALUE!</v>
      </c>
    </row>
    <row r="588">
      <c r="A588" s="403" t="str">
        <f>IF(ISBLANK('Unit Type (10)'!B7), " ", 'Unit Type (10)'!B7)</f>
        <v> </v>
      </c>
      <c r="B588" s="403" t="str">
        <f>IF(ISBLANK('Unit Type (10)'!C7), " ", 'Unit Type (10)'!C7)</f>
        <v> </v>
      </c>
      <c r="C588" s="403" t="str">
        <f>B588*'Summary Sheet'!$C$12</f>
        <v>#VALUE!</v>
      </c>
    </row>
    <row r="589">
      <c r="A589" s="403" t="str">
        <f>IF(ISBLANK('Unit Type (10)'!B8), " ", 'Unit Type (10)'!B8)</f>
        <v> </v>
      </c>
      <c r="B589" s="403" t="str">
        <f>IF(ISBLANK('Unit Type (10)'!C8), " ", 'Unit Type (10)'!C8)</f>
        <v> </v>
      </c>
      <c r="C589" s="403" t="str">
        <f>B589*'Summary Sheet'!$C$12</f>
        <v>#VALUE!</v>
      </c>
    </row>
    <row r="590">
      <c r="A590" s="403" t="str">
        <f>IF(ISBLANK('Unit Type (10)'!B9), " ", 'Unit Type (10)'!B9)</f>
        <v> </v>
      </c>
      <c r="B590" s="403" t="str">
        <f>IF(ISBLANK('Unit Type (10)'!C9), " ", 'Unit Type (10)'!C9)</f>
        <v> </v>
      </c>
      <c r="C590" s="403" t="str">
        <f>B590*'Summary Sheet'!$C$12</f>
        <v>#VALUE!</v>
      </c>
    </row>
    <row r="591">
      <c r="A591" s="403" t="str">
        <f>IF(ISBLANK('Unit Type (10)'!B10), " ", 'Unit Type (10)'!B10)</f>
        <v> </v>
      </c>
      <c r="B591" s="403" t="str">
        <f>IF(ISBLANK('Unit Type (10)'!C10), " ", 'Unit Type (10)'!C10)</f>
        <v> </v>
      </c>
      <c r="C591" s="403" t="str">
        <f>B591*'Summary Sheet'!$C$12</f>
        <v>#VALUE!</v>
      </c>
    </row>
    <row r="592">
      <c r="A592" s="403" t="str">
        <f>IF(ISBLANK('Unit Type (10)'!B11), " ", 'Unit Type (10)'!B11)</f>
        <v> </v>
      </c>
      <c r="B592" s="403" t="str">
        <f>IF(ISBLANK('Unit Type (10)'!C11), " ", 'Unit Type (10)'!C11)</f>
        <v> </v>
      </c>
      <c r="C592" s="403" t="str">
        <f>B592*'Summary Sheet'!$C$12</f>
        <v>#VALUE!</v>
      </c>
    </row>
    <row r="593">
      <c r="A593" s="403" t="str">
        <f>IF(ISBLANK('Unit Type (10)'!B12), " ", 'Unit Type (10)'!B12)</f>
        <v> </v>
      </c>
      <c r="B593" s="403" t="str">
        <f>IF(ISBLANK('Unit Type (10)'!C12), " ", 'Unit Type (10)'!C12)</f>
        <v> </v>
      </c>
      <c r="C593" s="403" t="str">
        <f>B593*'Summary Sheet'!$C$12</f>
        <v>#VALUE!</v>
      </c>
    </row>
    <row r="594">
      <c r="A594" s="403" t="str">
        <f>IF(ISBLANK('Unit Type (10)'!B13), " ", 'Unit Type (10)'!B13)</f>
        <v> </v>
      </c>
      <c r="B594" s="403" t="str">
        <f>IF(ISBLANK('Unit Type (10)'!C13), " ", 'Unit Type (10)'!C13)</f>
        <v> </v>
      </c>
      <c r="C594" s="403" t="str">
        <f>B594*'Summary Sheet'!$C$12</f>
        <v>#VALUE!</v>
      </c>
    </row>
    <row r="595">
      <c r="A595" s="403" t="str">
        <f>IF(ISBLANK('Unit Type (10)'!B14), " ", 'Unit Type (10)'!B14)</f>
        <v> </v>
      </c>
      <c r="B595" s="403" t="str">
        <f>IF(ISBLANK('Unit Type (10)'!C14), " ", 'Unit Type (10)'!C14)</f>
        <v> </v>
      </c>
      <c r="C595" s="403" t="str">
        <f>B595*'Summary Sheet'!$C$12</f>
        <v>#VALUE!</v>
      </c>
    </row>
    <row r="596">
      <c r="A596" s="403" t="str">
        <f>IF(ISBLANK('Unit Type (10)'!B15), " ", 'Unit Type (10)'!B15)</f>
        <v> </v>
      </c>
      <c r="B596" s="403" t="str">
        <f>IF(ISBLANK('Unit Type (10)'!C15), " ", 'Unit Type (10)'!C15)</f>
        <v> </v>
      </c>
      <c r="C596" s="403" t="str">
        <f>B596*'Summary Sheet'!$C$12</f>
        <v>#VALUE!</v>
      </c>
    </row>
    <row r="597">
      <c r="A597" s="403" t="str">
        <f>IF(ISBLANK('Unit Type (10)'!B16), " ", 'Unit Type (10)'!B16)</f>
        <v> </v>
      </c>
      <c r="B597" s="403" t="str">
        <f>IF(ISBLANK('Unit Type (10)'!C16), " ", 'Unit Type (10)'!C16)</f>
        <v> </v>
      </c>
      <c r="C597" s="403" t="str">
        <f>B597*'Summary Sheet'!$C$12</f>
        <v>#VALUE!</v>
      </c>
    </row>
    <row r="598">
      <c r="A598" s="403" t="str">
        <f>IF(ISBLANK('Unit Type (10)'!B17), " ", 'Unit Type (10)'!B17)</f>
        <v> </v>
      </c>
      <c r="B598" s="403" t="str">
        <f>IF(ISBLANK('Unit Type (10)'!C17), " ", 'Unit Type (10)'!C17)</f>
        <v> </v>
      </c>
      <c r="C598" s="403" t="str">
        <f>B598*'Summary Sheet'!$C$12</f>
        <v>#VALUE!</v>
      </c>
    </row>
    <row r="599">
      <c r="A599" s="403" t="str">
        <f>IF(ISBLANK('Unit Type (10)'!B18), " ", 'Unit Type (10)'!B18)</f>
        <v> </v>
      </c>
      <c r="B599" s="403" t="str">
        <f>IF(ISBLANK('Unit Type (10)'!C18), " ", 'Unit Type (10)'!C18)</f>
        <v> </v>
      </c>
      <c r="C599" s="403" t="str">
        <f>B599*'Summary Sheet'!$C$12</f>
        <v>#VALUE!</v>
      </c>
    </row>
    <row r="600">
      <c r="A600" s="403" t="str">
        <f>IF(ISBLANK('Unit Type (10)'!B19), " ", 'Unit Type (10)'!B19)</f>
        <v> </v>
      </c>
      <c r="B600" s="403" t="str">
        <f>IF(ISBLANK('Unit Type (10)'!C19), " ", 'Unit Type (10)'!C19)</f>
        <v> </v>
      </c>
      <c r="C600" s="403" t="str">
        <f>B600*'Summary Sheet'!$C$12</f>
        <v>#VALUE!</v>
      </c>
    </row>
    <row r="601">
      <c r="A601" s="403" t="str">
        <f>IF(ISBLANK('Unit Type (10)'!B20), " ", 'Unit Type (10)'!B20)</f>
        <v> </v>
      </c>
      <c r="B601" s="403" t="str">
        <f>IF(ISBLANK('Unit Type (10)'!C20), " ", 'Unit Type (10)'!C20)</f>
        <v> </v>
      </c>
      <c r="C601" s="403" t="str">
        <f>B601*'Summary Sheet'!$C$12</f>
        <v>#VALUE!</v>
      </c>
    </row>
    <row r="602">
      <c r="A602" s="403" t="str">
        <f>IF(ISBLANK('Unit Type (10)'!B21), " ", 'Unit Type (10)'!B21)</f>
        <v> </v>
      </c>
      <c r="B602" s="403" t="str">
        <f>IF(ISBLANK('Unit Type (10)'!C21), " ", 'Unit Type (10)'!C21)</f>
        <v> </v>
      </c>
      <c r="C602" s="403" t="str">
        <f>B602*'Summary Sheet'!$C$12</f>
        <v>#VALUE!</v>
      </c>
    </row>
    <row r="603">
      <c r="A603" s="403" t="str">
        <f>IF(ISBLANK('Unit Type (10)'!B22), " ", 'Unit Type (10)'!B22)</f>
        <v> </v>
      </c>
      <c r="B603" s="403" t="str">
        <f>IF(ISBLANK('Unit Type (10)'!C22), " ", 'Unit Type (10)'!C22)</f>
        <v> </v>
      </c>
      <c r="C603" s="403" t="str">
        <f>B603*'Summary Sheet'!$C$12</f>
        <v>#VALUE!</v>
      </c>
    </row>
    <row r="604">
      <c r="A604" s="403" t="str">
        <f>IF(ISBLANK('Unit Type (10)'!B23), " ", 'Unit Type (10)'!B23)</f>
        <v> </v>
      </c>
      <c r="B604" s="403" t="str">
        <f>IF(ISBLANK('Unit Type (10)'!C23), " ", 'Unit Type (10)'!C23)</f>
        <v> </v>
      </c>
      <c r="C604" s="403" t="str">
        <f>B604*'Summary Sheet'!$C$12</f>
        <v>#VALUE!</v>
      </c>
    </row>
    <row r="605">
      <c r="A605" s="403" t="str">
        <f>IF(ISBLANK('Unit Type (10)'!B24), " ", 'Unit Type (10)'!B24)</f>
        <v> </v>
      </c>
      <c r="B605" s="403" t="str">
        <f>IF(ISBLANK('Unit Type (10)'!C24), " ", 'Unit Type (10)'!C24)</f>
        <v> </v>
      </c>
      <c r="C605" s="403" t="str">
        <f>B605*'Summary Sheet'!$C$12</f>
        <v>#VALUE!</v>
      </c>
    </row>
    <row r="606">
      <c r="A606" s="403" t="str">
        <f>IF(ISBLANK('Unit Type (10)'!B25), " ", 'Unit Type (10)'!B25)</f>
        <v> </v>
      </c>
      <c r="B606" s="403" t="str">
        <f>IF(ISBLANK('Unit Type (10)'!C25), " ", 'Unit Type (10)'!C25)</f>
        <v> </v>
      </c>
      <c r="C606" s="403" t="str">
        <f>B606*'Summary Sheet'!$C$12</f>
        <v>#VALUE!</v>
      </c>
    </row>
    <row r="607">
      <c r="A607" s="403" t="str">
        <f>IF(ISBLANK('Unit Type (10)'!B26), " ", 'Unit Type (10)'!B26)</f>
        <v> </v>
      </c>
      <c r="B607" s="403" t="str">
        <f>IF(ISBLANK('Unit Type (10)'!C26), " ", 'Unit Type (10)'!C26)</f>
        <v> </v>
      </c>
      <c r="C607" s="403" t="str">
        <f>B607*'Summary Sheet'!$C$12</f>
        <v>#VALUE!</v>
      </c>
    </row>
    <row r="608">
      <c r="A608" s="403" t="str">
        <f>IF(ISBLANK('Unit Type (10)'!B27), " ", 'Unit Type (10)'!B27)</f>
        <v> </v>
      </c>
      <c r="B608" s="403" t="str">
        <f>IF(ISBLANK('Unit Type (10)'!C27), " ", 'Unit Type (10)'!C27)</f>
        <v> </v>
      </c>
      <c r="C608" s="403" t="str">
        <f>B608*'Summary Sheet'!$C$12</f>
        <v>#VALUE!</v>
      </c>
    </row>
    <row r="609">
      <c r="A609" s="403" t="str">
        <f>IF(ISBLANK('Unit Type (10)'!B28), " ", 'Unit Type (10)'!B28)</f>
        <v> </v>
      </c>
      <c r="B609" s="403" t="str">
        <f>IF(ISBLANK('Unit Type (10)'!C28), " ", 'Unit Type (10)'!C28)</f>
        <v> </v>
      </c>
      <c r="C609" s="403" t="str">
        <f>B609*'Summary Sheet'!$C$12</f>
        <v>#VALUE!</v>
      </c>
    </row>
    <row r="610">
      <c r="A610" s="403" t="str">
        <f>IF(ISBLANK('Unit Type (10)'!B29), " ", 'Unit Type (10)'!B29)</f>
        <v> </v>
      </c>
      <c r="B610" s="403" t="str">
        <f>IF(ISBLANK('Unit Type (10)'!C29), " ", 'Unit Type (10)'!C29)</f>
        <v> </v>
      </c>
      <c r="C610" s="403" t="str">
        <f>B610*'Summary Sheet'!$C$12</f>
        <v>#VALUE!</v>
      </c>
    </row>
    <row r="611">
      <c r="A611" s="403" t="str">
        <f>IF(ISBLANK('Unit Type (10)'!B30), " ", 'Unit Type (10)'!B30)</f>
        <v> </v>
      </c>
      <c r="B611" s="403" t="str">
        <f>IF(ISBLANK('Unit Type (10)'!C30), " ", 'Unit Type (10)'!C30)</f>
        <v> </v>
      </c>
      <c r="C611" s="403" t="str">
        <f>B611*'Summary Sheet'!$C$12</f>
        <v>#VALUE!</v>
      </c>
    </row>
    <row r="612">
      <c r="A612" s="403" t="str">
        <f>IF(ISBLANK('Unit Type (10)'!B31), " ", 'Unit Type (10)'!B31)</f>
        <v> </v>
      </c>
      <c r="B612" s="403" t="str">
        <f>IF(ISBLANK('Unit Type (10)'!C31), " ", 'Unit Type (10)'!C31)</f>
        <v> </v>
      </c>
      <c r="C612" s="403" t="str">
        <f>B612*'Summary Sheet'!$C$12</f>
        <v>#VALUE!</v>
      </c>
    </row>
    <row r="613">
      <c r="A613" s="403" t="str">
        <f>IF(ISBLANK('Unit Type (10)'!B32), " ", 'Unit Type (10)'!B32)</f>
        <v> </v>
      </c>
      <c r="B613" s="403" t="str">
        <f>IF(ISBLANK('Unit Type (10)'!C32), " ", 'Unit Type (10)'!C32)</f>
        <v> </v>
      </c>
      <c r="C613" s="403" t="str">
        <f>B613*'Summary Sheet'!$C$12</f>
        <v>#VALUE!</v>
      </c>
    </row>
    <row r="614">
      <c r="A614" s="403" t="str">
        <f>IF(ISBLANK('Unit Type (10)'!B33), " ", 'Unit Type (10)'!B33)</f>
        <v> </v>
      </c>
      <c r="B614" s="403" t="str">
        <f>IF(ISBLANK('Unit Type (10)'!C33), " ", 'Unit Type (10)'!C33)</f>
        <v> </v>
      </c>
      <c r="C614" s="403" t="str">
        <f>B614*'Summary Sheet'!$C$12</f>
        <v>#VALUE!</v>
      </c>
    </row>
    <row r="615">
      <c r="A615" s="403" t="str">
        <f>IF(ISBLANK('Unit Type (10)'!B34), " ", 'Unit Type (10)'!B34)</f>
        <v> </v>
      </c>
      <c r="B615" s="403" t="str">
        <f>IF(ISBLANK('Unit Type (10)'!C34), " ", 'Unit Type (10)'!C34)</f>
        <v> </v>
      </c>
      <c r="C615" s="403" t="str">
        <f>B615*'Summary Sheet'!$C$12</f>
        <v>#VALUE!</v>
      </c>
    </row>
    <row r="616">
      <c r="A616" s="403" t="str">
        <f>IF(ISBLANK('Unit Type (10)'!B35), " ", 'Unit Type (10)'!B35)</f>
        <v> </v>
      </c>
      <c r="B616" s="403" t="str">
        <f>IF(ISBLANK('Unit Type (10)'!C35), " ", 'Unit Type (10)'!C35)</f>
        <v> </v>
      </c>
      <c r="C616" s="403" t="str">
        <f>B616*'Summary Sheet'!$C$12</f>
        <v>#VALUE!</v>
      </c>
    </row>
    <row r="617">
      <c r="A617" s="403" t="str">
        <f>IF(ISBLANK('Unit Type (10)'!B36), " ", 'Unit Type (10)'!B36)</f>
        <v> </v>
      </c>
      <c r="B617" s="403" t="str">
        <f>IF(ISBLANK('Unit Type (10)'!C36), " ", 'Unit Type (10)'!C36)</f>
        <v> </v>
      </c>
      <c r="C617" s="403" t="str">
        <f>B617*'Summary Sheet'!$C$12</f>
        <v>#VALUE!</v>
      </c>
    </row>
    <row r="618">
      <c r="A618" s="403" t="str">
        <f>IF(ISBLANK('Unit Type (10)'!B37), " ", 'Unit Type (10)'!B37)</f>
        <v> </v>
      </c>
      <c r="B618" s="403" t="str">
        <f>IF(ISBLANK('Unit Type (10)'!C37), " ", 'Unit Type (10)'!C37)</f>
        <v> </v>
      </c>
      <c r="C618" s="403" t="str">
        <f>B618*'Summary Sheet'!$C$12</f>
        <v>#VALUE!</v>
      </c>
    </row>
    <row r="619">
      <c r="A619" s="403" t="str">
        <f>IF(ISBLANK('Unit Type (10)'!B38), " ", 'Unit Type (10)'!B38)</f>
        <v> </v>
      </c>
      <c r="B619" s="403" t="str">
        <f>IF(ISBLANK('Unit Type (10)'!C38), " ", 'Unit Type (10)'!C38)</f>
        <v> </v>
      </c>
      <c r="C619" s="403" t="str">
        <f>B619*'Summary Sheet'!$C$12</f>
        <v>#VALUE!</v>
      </c>
    </row>
    <row r="620">
      <c r="A620" s="403" t="str">
        <f>IF(ISBLANK('Unit Type (10)'!B39), " ", 'Unit Type (10)'!B39)</f>
        <v> </v>
      </c>
      <c r="B620" s="403" t="str">
        <f>IF(ISBLANK('Unit Type (10)'!C39), " ", 'Unit Type (10)'!C39)</f>
        <v> </v>
      </c>
      <c r="C620" s="403" t="str">
        <f>B620*'Summary Sheet'!$C$12</f>
        <v>#VALUE!</v>
      </c>
    </row>
    <row r="621">
      <c r="A621" s="403" t="str">
        <f>IF(ISBLANK('Unit Type (10)'!B40), " ", 'Unit Type (10)'!B40)</f>
        <v> </v>
      </c>
      <c r="B621" s="403" t="str">
        <f>IF(ISBLANK('Unit Type (10)'!C40), " ", 'Unit Type (10)'!C40)</f>
        <v> </v>
      </c>
      <c r="C621" s="403" t="str">
        <f>B621*'Summary Sheet'!$C$12</f>
        <v>#VALUE!</v>
      </c>
    </row>
    <row r="622">
      <c r="A622" s="403" t="str">
        <f>IF(ISBLANK('Unit Type (10)'!B41), " ", 'Unit Type (10)'!B41)</f>
        <v> </v>
      </c>
      <c r="B622" s="403" t="str">
        <f>IF(ISBLANK('Unit Type (10)'!C41), " ", 'Unit Type (10)'!C41)</f>
        <v> </v>
      </c>
      <c r="C622" s="403" t="str">
        <f>B622*'Summary Sheet'!$C$12</f>
        <v>#VALUE!</v>
      </c>
    </row>
    <row r="623">
      <c r="A623" s="403" t="str">
        <f>IF(ISBLANK('Unit Type (10)'!B42), " ", 'Unit Type (10)'!B42)</f>
        <v> </v>
      </c>
      <c r="B623" s="403" t="str">
        <f>IF(ISBLANK('Unit Type (10)'!C42), " ", 'Unit Type (10)'!C42)</f>
        <v> </v>
      </c>
      <c r="C623" s="403" t="str">
        <f>B623*'Summary Sheet'!$C$12</f>
        <v>#VALUE!</v>
      </c>
    </row>
    <row r="624">
      <c r="A624" s="403" t="str">
        <f>IF(ISBLANK('Unit Type (10)'!B43), " ", 'Unit Type (10)'!B43)</f>
        <v> </v>
      </c>
      <c r="B624" s="403" t="str">
        <f>IF(ISBLANK('Unit Type (10)'!C43), " ", 'Unit Type (10)'!C43)</f>
        <v> </v>
      </c>
      <c r="C624" s="403" t="str">
        <f>B624*'Summary Sheet'!$C$12</f>
        <v>#VALUE!</v>
      </c>
    </row>
    <row r="625">
      <c r="A625" s="403" t="str">
        <f>IF(ISBLANK('Unit Type (10)'!B44), " ", 'Unit Type (10)'!B44)</f>
        <v> </v>
      </c>
      <c r="B625" s="403" t="str">
        <f>IF(ISBLANK('Unit Type (10)'!C44), " ", 'Unit Type (10)'!C44)</f>
        <v> </v>
      </c>
      <c r="C625" s="403" t="str">
        <f>B625*'Summary Sheet'!$C$12</f>
        <v>#VALUE!</v>
      </c>
    </row>
    <row r="626">
      <c r="A626" s="403" t="str">
        <f>IF(ISBLANK('Unit Type (10)'!B45), " ", 'Unit Type (10)'!B45)</f>
        <v> </v>
      </c>
      <c r="B626" s="403" t="str">
        <f>IF(ISBLANK('Unit Type (10)'!C45), " ", 'Unit Type (10)'!C45)</f>
        <v> </v>
      </c>
      <c r="C626" s="403" t="str">
        <f>B626*'Summary Sheet'!$C$12</f>
        <v>#VALUE!</v>
      </c>
    </row>
    <row r="627">
      <c r="A627" s="403" t="str">
        <f>IF(ISBLANK('Unit Type (10)'!B46), " ", 'Unit Type (10)'!B46)</f>
        <v> </v>
      </c>
      <c r="B627" s="403" t="str">
        <f>IF(ISBLANK('Unit Type (10)'!C46), " ", 'Unit Type (10)'!C46)</f>
        <v> </v>
      </c>
      <c r="C627" s="403" t="str">
        <f>B627*'Summary Sheet'!$C$12</f>
        <v>#VALUE!</v>
      </c>
    </row>
    <row r="628">
      <c r="A628" s="403" t="str">
        <f>IF(ISBLANK('Unit Type (10)'!B47), " ", 'Unit Type (10)'!B47)</f>
        <v> </v>
      </c>
      <c r="B628" s="403" t="str">
        <f>IF(ISBLANK('Unit Type (10)'!C47), " ", 'Unit Type (10)'!C47)</f>
        <v> </v>
      </c>
      <c r="C628" s="403" t="str">
        <f>B628*'Summary Sheet'!$C$12</f>
        <v>#VALUE!</v>
      </c>
    </row>
    <row r="629">
      <c r="A629" s="403" t="str">
        <f>IF(ISBLANK('Unit Type (10)'!B48), " ", 'Unit Type (10)'!B48)</f>
        <v> </v>
      </c>
      <c r="B629" s="403" t="str">
        <f>IF(ISBLANK('Unit Type (10)'!C48), " ", 'Unit Type (10)'!C48)</f>
        <v> </v>
      </c>
      <c r="C629" s="403" t="str">
        <f>B629*'Summary Sheet'!$C$12</f>
        <v>#VALUE!</v>
      </c>
    </row>
    <row r="630">
      <c r="A630" s="403" t="str">
        <f>IF(ISBLANK('Unit Type (10)'!B49), " ", 'Unit Type (10)'!B49)</f>
        <v> </v>
      </c>
      <c r="B630" s="403" t="str">
        <f>IF(ISBLANK('Unit Type (10)'!C49), " ", 'Unit Type (10)'!C49)</f>
        <v> </v>
      </c>
      <c r="C630" s="403" t="str">
        <f>B630*'Summary Sheet'!$C$12</f>
        <v>#VALUE!</v>
      </c>
    </row>
    <row r="631">
      <c r="A631" s="403" t="str">
        <f>IF(ISBLANK('Unit Type (10)'!B50), " ", 'Unit Type (10)'!B50)</f>
        <v> </v>
      </c>
      <c r="B631" s="403" t="str">
        <f>IF(ISBLANK('Unit Type (10)'!C50), " ", 'Unit Type (10)'!C50)</f>
        <v> </v>
      </c>
      <c r="C631" s="403" t="str">
        <f>B631*'Summary Sheet'!$C$12</f>
        <v>#VALUE!</v>
      </c>
    </row>
    <row r="632">
      <c r="A632" s="403" t="str">
        <f>IF(ISBLANK('Unit Type (10)'!B51), " ", 'Unit Type (10)'!B51)</f>
        <v> </v>
      </c>
      <c r="B632" s="403" t="str">
        <f>IF(ISBLANK('Unit Type (10)'!C51), " ", 'Unit Type (10)'!C51)</f>
        <v> </v>
      </c>
      <c r="C632" s="403" t="str">
        <f>B632*'Summary Sheet'!$C$12</f>
        <v>#VALUE!</v>
      </c>
    </row>
    <row r="633">
      <c r="A633" s="403" t="str">
        <f>IF(ISBLANK('Unit Type (10)'!B52), " ", 'Unit Type (10)'!B52)</f>
        <v> </v>
      </c>
      <c r="B633" s="403" t="str">
        <f>IF(ISBLANK('Unit Type (10)'!C52), " ", 'Unit Type (10)'!C52)</f>
        <v> </v>
      </c>
      <c r="C633" s="403" t="str">
        <f>B633*'Summary Sheet'!$C$12</f>
        <v>#VALUE!</v>
      </c>
    </row>
    <row r="634">
      <c r="A634" s="403" t="str">
        <f>IF(ISBLANK('Unit Type (10)'!B53), " ", 'Unit Type (10)'!B53)</f>
        <v> </v>
      </c>
      <c r="B634" s="403" t="str">
        <f>IF(ISBLANK('Unit Type (10)'!C53), " ", 'Unit Type (10)'!C53)</f>
        <v> </v>
      </c>
      <c r="C634" s="403" t="str">
        <f>B634*'Summary Sheet'!$C$12</f>
        <v>#VALUE!</v>
      </c>
    </row>
    <row r="635">
      <c r="A635" s="403" t="str">
        <f>IF(ISBLANK('Unit Type (10)'!B54), " ", 'Unit Type (10)'!B54)</f>
        <v> </v>
      </c>
      <c r="B635" s="403" t="str">
        <f>IF(ISBLANK('Unit Type (10)'!C54), " ", 'Unit Type (10)'!C54)</f>
        <v> </v>
      </c>
      <c r="C635" s="403" t="str">
        <f>B635*'Summary Sheet'!$C$12</f>
        <v>#VALUE!</v>
      </c>
    </row>
    <row r="636">
      <c r="A636" s="403" t="str">
        <f>IF(ISBLANK('Unit Type (10)'!B55), " ", 'Unit Type (10)'!B55)</f>
        <v> </v>
      </c>
      <c r="B636" s="403" t="str">
        <f>IF(ISBLANK('Unit Type (10)'!C55), " ", 'Unit Type (10)'!C55)</f>
        <v> </v>
      </c>
      <c r="C636" s="403" t="str">
        <f>B636*'Summary Sheet'!$C$12</f>
        <v>#VALUE!</v>
      </c>
    </row>
    <row r="637">
      <c r="A637" s="403" t="str">
        <f>IF(ISBLANK('Unit Type (10)'!B56), " ", 'Unit Type (10)'!B56)</f>
        <v> </v>
      </c>
      <c r="B637" s="403" t="str">
        <f>IF(ISBLANK('Unit Type (10)'!C56), " ", 'Unit Type (10)'!C56)</f>
        <v> </v>
      </c>
      <c r="C637" s="403" t="str">
        <f>B637*'Summary Sheet'!$C$12</f>
        <v>#VALUE!</v>
      </c>
    </row>
    <row r="638">
      <c r="A638" s="403" t="str">
        <f>IF(ISBLANK('Unit Type (10)'!B57), " ", 'Unit Type (10)'!B57)</f>
        <v> </v>
      </c>
      <c r="B638" s="403" t="str">
        <f>IF(ISBLANK('Unit Type (10)'!C57), " ", 'Unit Type (10)'!C57)</f>
        <v> </v>
      </c>
      <c r="C638" s="403" t="str">
        <f>B638*'Summary Sheet'!$C$12</f>
        <v>#VALUE!</v>
      </c>
    </row>
    <row r="639">
      <c r="A639" s="403" t="str">
        <f>IF(ISBLANK('Unit Type (10)'!B58), " ", 'Unit Type (10)'!B58)</f>
        <v> </v>
      </c>
      <c r="B639" s="403" t="str">
        <f>IF(ISBLANK('Unit Type (10)'!C58), " ", 'Unit Type (10)'!C58)</f>
        <v> </v>
      </c>
      <c r="C639" s="403" t="str">
        <f>B639*'Summary Sheet'!$C$12</f>
        <v>#VALUE!</v>
      </c>
    </row>
    <row r="640">
      <c r="A640" s="403" t="str">
        <f>IF(ISBLANK('Unit Type (10)'!B59), " ", 'Unit Type (10)'!B59)</f>
        <v> </v>
      </c>
      <c r="B640" s="403" t="str">
        <f>IF(ISBLANK('Unit Type (10)'!C59), " ", 'Unit Type (10)'!C59)</f>
        <v> </v>
      </c>
      <c r="C640" s="403" t="str">
        <f>B640*'Summary Sheet'!$C$12</f>
        <v>#VALUE!</v>
      </c>
    </row>
    <row r="641">
      <c r="A641" s="403" t="str">
        <f>IF(ISBLANK('Unit Type (10)'!B60), " ", 'Unit Type (10)'!B60)</f>
        <v> </v>
      </c>
      <c r="B641" s="403" t="str">
        <f>IF(ISBLANK('Unit Type (10)'!C60), " ", 'Unit Type (10)'!C60)</f>
        <v> </v>
      </c>
      <c r="C641" s="403" t="str">
        <f>B641*'Summary Sheet'!$C$12</f>
        <v>#VALUE!</v>
      </c>
    </row>
    <row r="642">
      <c r="A642" s="403" t="str">
        <f>IF(ISBLANK('Unit Type (10)'!B61), " ", 'Unit Type (10)'!B61)</f>
        <v> </v>
      </c>
      <c r="B642" s="403" t="str">
        <f>IF(ISBLANK('Unit Type (10)'!C61), " ", 'Unit Type (10)'!C61)</f>
        <v> </v>
      </c>
      <c r="C642" s="403" t="str">
        <f>B642*'Summary Sheet'!$C$12</f>
        <v>#VALUE!</v>
      </c>
    </row>
    <row r="643">
      <c r="A643" s="403" t="str">
        <f>IF(ISBLANK('Unit Type (10)'!B62), " ", 'Unit Type (10)'!B62)</f>
        <v> </v>
      </c>
      <c r="B643" s="403" t="str">
        <f>IF(ISBLANK('Unit Type (10)'!C62), " ", 'Unit Type (10)'!C62)</f>
        <v> </v>
      </c>
      <c r="C643" s="403" t="str">
        <f>B643*'Summary Sheet'!$C$12</f>
        <v>#VALUE!</v>
      </c>
    </row>
    <row r="644">
      <c r="A644" s="403" t="str">
        <f>IF(ISBLANK('Unit Type (10)'!B63), " ", 'Unit Type (10)'!B63)</f>
        <v> </v>
      </c>
      <c r="B644" s="403" t="str">
        <f>IF(ISBLANK('Unit Type (10)'!C63), " ", 'Unit Type (10)'!C63)</f>
        <v> </v>
      </c>
      <c r="C644" s="403" t="str">
        <f>B644*'Summary Sheet'!$C$12</f>
        <v>#VALUE!</v>
      </c>
    </row>
    <row r="645">
      <c r="A645" s="403" t="str">
        <f>IF(ISBLANK('Unit Type (10)'!B64), " ", 'Unit Type (10)'!B64)</f>
        <v> </v>
      </c>
      <c r="B645" s="403" t="str">
        <f>IF(ISBLANK('Unit Type (10)'!C64), " ", 'Unit Type (10)'!C64)</f>
        <v> </v>
      </c>
      <c r="C645" s="403" t="str">
        <f>B645*'Summary Sheet'!$C$12</f>
        <v>#VALUE!</v>
      </c>
    </row>
    <row r="646">
      <c r="A646" s="403" t="str">
        <f>IF(ISBLANK('Unit Type (10)'!B65), " ", 'Unit Type (10)'!B65)</f>
        <v> </v>
      </c>
      <c r="B646" s="403" t="str">
        <f>IF(ISBLANK('Unit Type (10)'!C65), " ", 'Unit Type (10)'!C65)</f>
        <v> </v>
      </c>
      <c r="C646" s="403" t="str">
        <f>B646*'Summary Sheet'!$C$12</f>
        <v>#VALUE!</v>
      </c>
    </row>
    <row r="647">
      <c r="A647" s="403" t="str">
        <f>IF(ISBLANK('Unit Type (10)'!B66), " ", 'Unit Type (10)'!B66)</f>
        <v> </v>
      </c>
      <c r="B647" s="403" t="str">
        <f>IF(ISBLANK('Unit Type (10)'!C66), " ", 'Unit Type (10)'!C66)</f>
        <v> </v>
      </c>
      <c r="C647" s="403" t="str">
        <f>B647*'Summary Sheet'!$C$12</f>
        <v>#VALUE!</v>
      </c>
    </row>
    <row r="648">
      <c r="A648" s="403" t="str">
        <f>IF(ISBLANK('Unit Type (10)'!B67), " ", 'Unit Type (10)'!B67)</f>
        <v> </v>
      </c>
      <c r="B648" s="403" t="str">
        <f>IF(ISBLANK('Unit Type (10)'!C67), " ", 'Unit Type (10)'!C67)</f>
        <v> </v>
      </c>
      <c r="C648" s="403" t="str">
        <f>B648*'Summary Sheet'!$C$12</f>
        <v>#VALUE!</v>
      </c>
    </row>
    <row r="649">
      <c r="A649" s="403" t="str">
        <f>IF(ISBLANK('Unit Type (10)'!B68), " ", 'Unit Type (10)'!B68)</f>
        <v> </v>
      </c>
      <c r="B649" s="403" t="str">
        <f>IF(ISBLANK('Unit Type (10)'!C68), " ", 'Unit Type (10)'!C68)</f>
        <v> </v>
      </c>
      <c r="C649" s="403" t="str">
        <f>B649*'Summary Sheet'!$C$12</f>
        <v>#VALUE!</v>
      </c>
    </row>
    <row r="650">
      <c r="A650" s="403" t="str">
        <f>IF(ISBLANK('Unit Type (10)'!B69), " ", 'Unit Type (10)'!B69)</f>
        <v> </v>
      </c>
      <c r="B650" s="403" t="str">
        <f>IF(ISBLANK('Unit Type (10)'!C69), " ", 'Unit Type (10)'!C69)</f>
        <v> </v>
      </c>
      <c r="C650" s="403" t="str">
        <f>B650*'Summary Sheet'!$C$12</f>
        <v>#VALUE!</v>
      </c>
    </row>
    <row r="651">
      <c r="A651" s="403" t="str">
        <f>IF(ISBLANK('Unit Type (10)'!B70), " ", 'Unit Type (10)'!B70)</f>
        <v> </v>
      </c>
      <c r="B651" s="403" t="str">
        <f>IF(ISBLANK('Unit Type (10)'!C70), " ", 'Unit Type (10)'!C70)</f>
        <v> </v>
      </c>
      <c r="C651" s="403" t="str">
        <f>B651*'Summary Sheet'!$C$12</f>
        <v>#VALUE!</v>
      </c>
    </row>
    <row r="652">
      <c r="A652" s="403" t="str">
        <f>IF(ISBLANK('Unit Type (11)'!B6), " ", 'Unit Type (11)'!B6)</f>
        <v> </v>
      </c>
      <c r="B652" s="403" t="str">
        <f>IF(ISBLANK('Unit Type (11)'!C6), " ", 'Unit Type (11)'!C6)</f>
        <v> </v>
      </c>
      <c r="C652" s="403" t="str">
        <f>B652*'Summary Sheet'!$C$13</f>
        <v>#VALUE!</v>
      </c>
    </row>
    <row r="653">
      <c r="A653" s="403" t="str">
        <f>IF(ISBLANK('Unit Type (11)'!B7), " ", 'Unit Type (11)'!B7)</f>
        <v> </v>
      </c>
      <c r="B653" s="403" t="str">
        <f>IF(ISBLANK('Unit Type (11)'!C7), " ", 'Unit Type (11)'!C7)</f>
        <v> </v>
      </c>
      <c r="C653" s="403" t="str">
        <f>B653*'Summary Sheet'!$C$13</f>
        <v>#VALUE!</v>
      </c>
    </row>
    <row r="654">
      <c r="A654" s="403" t="str">
        <f>IF(ISBLANK('Unit Type (11)'!B8), " ", 'Unit Type (11)'!B8)</f>
        <v> </v>
      </c>
      <c r="B654" s="403" t="str">
        <f>IF(ISBLANK('Unit Type (11)'!C8), " ", 'Unit Type (11)'!C8)</f>
        <v> </v>
      </c>
      <c r="C654" s="403" t="str">
        <f>B654*'Summary Sheet'!$C$13</f>
        <v>#VALUE!</v>
      </c>
    </row>
    <row r="655">
      <c r="A655" s="403" t="str">
        <f>IF(ISBLANK('Unit Type (11)'!B9), " ", 'Unit Type (11)'!B9)</f>
        <v> </v>
      </c>
      <c r="B655" s="403" t="str">
        <f>IF(ISBLANK('Unit Type (11)'!C9), " ", 'Unit Type (11)'!C9)</f>
        <v> </v>
      </c>
      <c r="C655" s="403" t="str">
        <f>B655*'Summary Sheet'!$C$13</f>
        <v>#VALUE!</v>
      </c>
    </row>
    <row r="656">
      <c r="A656" s="403" t="str">
        <f>IF(ISBLANK('Unit Type (11)'!B10), " ", 'Unit Type (11)'!B10)</f>
        <v> </v>
      </c>
      <c r="B656" s="403" t="str">
        <f>IF(ISBLANK('Unit Type (11)'!C10), " ", 'Unit Type (11)'!C10)</f>
        <v> </v>
      </c>
      <c r="C656" s="403" t="str">
        <f>B656*'Summary Sheet'!$C$13</f>
        <v>#VALUE!</v>
      </c>
    </row>
    <row r="657">
      <c r="A657" s="403" t="str">
        <f>IF(ISBLANK('Unit Type (11)'!B11), " ", 'Unit Type (11)'!B11)</f>
        <v> </v>
      </c>
      <c r="B657" s="403" t="str">
        <f>IF(ISBLANK('Unit Type (11)'!C11), " ", 'Unit Type (11)'!C11)</f>
        <v> </v>
      </c>
      <c r="C657" s="403" t="str">
        <f>B657*'Summary Sheet'!$C$13</f>
        <v>#VALUE!</v>
      </c>
    </row>
    <row r="658">
      <c r="A658" s="403" t="str">
        <f>IF(ISBLANK('Unit Type (11)'!B12), " ", 'Unit Type (11)'!B12)</f>
        <v> </v>
      </c>
      <c r="B658" s="403" t="str">
        <f>IF(ISBLANK('Unit Type (11)'!C12), " ", 'Unit Type (11)'!C12)</f>
        <v> </v>
      </c>
      <c r="C658" s="403" t="str">
        <f>B658*'Summary Sheet'!$C$13</f>
        <v>#VALUE!</v>
      </c>
    </row>
    <row r="659">
      <c r="A659" s="403" t="str">
        <f>IF(ISBLANK('Unit Type (11)'!B13), " ", 'Unit Type (11)'!B13)</f>
        <v> </v>
      </c>
      <c r="B659" s="403" t="str">
        <f>IF(ISBLANK('Unit Type (11)'!C13), " ", 'Unit Type (11)'!C13)</f>
        <v> </v>
      </c>
      <c r="C659" s="403" t="str">
        <f>B659*'Summary Sheet'!$C$13</f>
        <v>#VALUE!</v>
      </c>
    </row>
    <row r="660">
      <c r="A660" s="403" t="str">
        <f>IF(ISBLANK('Unit Type (11)'!B14), " ", 'Unit Type (11)'!B14)</f>
        <v> </v>
      </c>
      <c r="B660" s="403" t="str">
        <f>IF(ISBLANK('Unit Type (11)'!C14), " ", 'Unit Type (11)'!C14)</f>
        <v> </v>
      </c>
      <c r="C660" s="403" t="str">
        <f>B660*'Summary Sheet'!$C$13</f>
        <v>#VALUE!</v>
      </c>
    </row>
    <row r="661">
      <c r="A661" s="403" t="str">
        <f>IF(ISBLANK('Unit Type (11)'!B15), " ", 'Unit Type (11)'!B15)</f>
        <v> </v>
      </c>
      <c r="B661" s="403" t="str">
        <f>IF(ISBLANK('Unit Type (11)'!C15), " ", 'Unit Type (11)'!C15)</f>
        <v> </v>
      </c>
      <c r="C661" s="403" t="str">
        <f>B661*'Summary Sheet'!$C$13</f>
        <v>#VALUE!</v>
      </c>
    </row>
    <row r="662">
      <c r="A662" s="403" t="str">
        <f>IF(ISBLANK('Unit Type (11)'!B16), " ", 'Unit Type (11)'!B16)</f>
        <v> </v>
      </c>
      <c r="B662" s="403" t="str">
        <f>IF(ISBLANK('Unit Type (11)'!C16), " ", 'Unit Type (11)'!C16)</f>
        <v> </v>
      </c>
      <c r="C662" s="403" t="str">
        <f>B662*'Summary Sheet'!$C$13</f>
        <v>#VALUE!</v>
      </c>
    </row>
    <row r="663">
      <c r="A663" s="403" t="str">
        <f>IF(ISBLANK('Unit Type (11)'!B17), " ", 'Unit Type (11)'!B17)</f>
        <v> </v>
      </c>
      <c r="B663" s="403" t="str">
        <f>IF(ISBLANK('Unit Type (11)'!C17), " ", 'Unit Type (11)'!C17)</f>
        <v> </v>
      </c>
      <c r="C663" s="403" t="str">
        <f>B663*'Summary Sheet'!$C$13</f>
        <v>#VALUE!</v>
      </c>
    </row>
    <row r="664">
      <c r="A664" s="403" t="str">
        <f>IF(ISBLANK('Unit Type (11)'!B18), " ", 'Unit Type (11)'!B18)</f>
        <v> </v>
      </c>
      <c r="B664" s="403" t="str">
        <f>IF(ISBLANK('Unit Type (11)'!C18), " ", 'Unit Type (11)'!C18)</f>
        <v> </v>
      </c>
      <c r="C664" s="403" t="str">
        <f>B664*'Summary Sheet'!$C$13</f>
        <v>#VALUE!</v>
      </c>
    </row>
    <row r="665">
      <c r="A665" s="403" t="str">
        <f>IF(ISBLANK('Unit Type (11)'!B19), " ", 'Unit Type (11)'!B19)</f>
        <v> </v>
      </c>
      <c r="B665" s="403" t="str">
        <f>IF(ISBLANK('Unit Type (11)'!C19), " ", 'Unit Type (11)'!C19)</f>
        <v> </v>
      </c>
      <c r="C665" s="403" t="str">
        <f>B665*'Summary Sheet'!$C$13</f>
        <v>#VALUE!</v>
      </c>
    </row>
    <row r="666">
      <c r="A666" s="403" t="str">
        <f>IF(ISBLANK('Unit Type (11)'!B20), " ", 'Unit Type (11)'!B20)</f>
        <v> </v>
      </c>
      <c r="B666" s="403" t="str">
        <f>IF(ISBLANK('Unit Type (11)'!C20), " ", 'Unit Type (11)'!C20)</f>
        <v> </v>
      </c>
      <c r="C666" s="403" t="str">
        <f>B666*'Summary Sheet'!$C$13</f>
        <v>#VALUE!</v>
      </c>
    </row>
    <row r="667">
      <c r="A667" s="403" t="str">
        <f>IF(ISBLANK('Unit Type (11)'!B21), " ", 'Unit Type (11)'!B21)</f>
        <v> </v>
      </c>
      <c r="B667" s="403" t="str">
        <f>IF(ISBLANK('Unit Type (11)'!C21), " ", 'Unit Type (11)'!C21)</f>
        <v> </v>
      </c>
      <c r="C667" s="403" t="str">
        <f>B667*'Summary Sheet'!$C$13</f>
        <v>#VALUE!</v>
      </c>
    </row>
    <row r="668">
      <c r="A668" s="403" t="str">
        <f>IF(ISBLANK('Unit Type (11)'!B22), " ", 'Unit Type (11)'!B22)</f>
        <v> </v>
      </c>
      <c r="B668" s="403" t="str">
        <f>IF(ISBLANK('Unit Type (11)'!C22), " ", 'Unit Type (11)'!C22)</f>
        <v> </v>
      </c>
      <c r="C668" s="403" t="str">
        <f>B668*'Summary Sheet'!$C$13</f>
        <v>#VALUE!</v>
      </c>
    </row>
    <row r="669">
      <c r="A669" s="403" t="str">
        <f>IF(ISBLANK('Unit Type (11)'!B23), " ", 'Unit Type (11)'!B23)</f>
        <v> </v>
      </c>
      <c r="B669" s="403" t="str">
        <f>IF(ISBLANK('Unit Type (11)'!C23), " ", 'Unit Type (11)'!C23)</f>
        <v> </v>
      </c>
      <c r="C669" s="403" t="str">
        <f>B669*'Summary Sheet'!$C$13</f>
        <v>#VALUE!</v>
      </c>
    </row>
    <row r="670">
      <c r="A670" s="403" t="str">
        <f>IF(ISBLANK('Unit Type (11)'!B24), " ", 'Unit Type (11)'!B24)</f>
        <v> </v>
      </c>
      <c r="B670" s="403" t="str">
        <f>IF(ISBLANK('Unit Type (11)'!C24), " ", 'Unit Type (11)'!C24)</f>
        <v> </v>
      </c>
      <c r="C670" s="403" t="str">
        <f>B670*'Summary Sheet'!$C$13</f>
        <v>#VALUE!</v>
      </c>
    </row>
    <row r="671">
      <c r="A671" s="403" t="str">
        <f>IF(ISBLANK('Unit Type (11)'!B25), " ", 'Unit Type (11)'!B25)</f>
        <v> </v>
      </c>
      <c r="B671" s="403" t="str">
        <f>IF(ISBLANK('Unit Type (11)'!C25), " ", 'Unit Type (11)'!C25)</f>
        <v> </v>
      </c>
      <c r="C671" s="403" t="str">
        <f>B671*'Summary Sheet'!$C$13</f>
        <v>#VALUE!</v>
      </c>
    </row>
    <row r="672">
      <c r="A672" s="403" t="str">
        <f>IF(ISBLANK('Unit Type (11)'!B26), " ", 'Unit Type (11)'!B26)</f>
        <v> </v>
      </c>
      <c r="B672" s="403" t="str">
        <f>IF(ISBLANK('Unit Type (11)'!C26), " ", 'Unit Type (11)'!C26)</f>
        <v> </v>
      </c>
      <c r="C672" s="403" t="str">
        <f>B672*'Summary Sheet'!$C$13</f>
        <v>#VALUE!</v>
      </c>
    </row>
    <row r="673">
      <c r="A673" s="403" t="str">
        <f>IF(ISBLANK('Unit Type (11)'!B27), " ", 'Unit Type (11)'!B27)</f>
        <v> </v>
      </c>
      <c r="B673" s="403" t="str">
        <f>IF(ISBLANK('Unit Type (11)'!C27), " ", 'Unit Type (11)'!C27)</f>
        <v> </v>
      </c>
      <c r="C673" s="403" t="str">
        <f>B673*'Summary Sheet'!$C$13</f>
        <v>#VALUE!</v>
      </c>
    </row>
    <row r="674">
      <c r="A674" s="403" t="str">
        <f>IF(ISBLANK('Unit Type (11)'!B28), " ", 'Unit Type (11)'!B28)</f>
        <v> </v>
      </c>
      <c r="B674" s="403" t="str">
        <f>IF(ISBLANK('Unit Type (11)'!C28), " ", 'Unit Type (11)'!C28)</f>
        <v> </v>
      </c>
      <c r="C674" s="403" t="str">
        <f>B674*'Summary Sheet'!$C$13</f>
        <v>#VALUE!</v>
      </c>
    </row>
    <row r="675">
      <c r="A675" s="403" t="str">
        <f>IF(ISBLANK('Unit Type (11)'!B29), " ", 'Unit Type (11)'!B29)</f>
        <v> </v>
      </c>
      <c r="B675" s="403" t="str">
        <f>IF(ISBLANK('Unit Type (11)'!C29), " ", 'Unit Type (11)'!C29)</f>
        <v> </v>
      </c>
      <c r="C675" s="403" t="str">
        <f>B675*'Summary Sheet'!$C$13</f>
        <v>#VALUE!</v>
      </c>
    </row>
    <row r="676">
      <c r="A676" s="403" t="str">
        <f>IF(ISBLANK('Unit Type (11)'!B30), " ", 'Unit Type (11)'!B30)</f>
        <v> </v>
      </c>
      <c r="B676" s="403" t="str">
        <f>IF(ISBLANK('Unit Type (11)'!C30), " ", 'Unit Type (11)'!C30)</f>
        <v> </v>
      </c>
      <c r="C676" s="403" t="str">
        <f>B676*'Summary Sheet'!$C$13</f>
        <v>#VALUE!</v>
      </c>
    </row>
    <row r="677">
      <c r="A677" s="403" t="str">
        <f>IF(ISBLANK('Unit Type (11)'!B31), " ", 'Unit Type (11)'!B31)</f>
        <v> </v>
      </c>
      <c r="B677" s="403" t="str">
        <f>IF(ISBLANK('Unit Type (11)'!C31), " ", 'Unit Type (11)'!C31)</f>
        <v> </v>
      </c>
      <c r="C677" s="403" t="str">
        <f>B677*'Summary Sheet'!$C$13</f>
        <v>#VALUE!</v>
      </c>
    </row>
    <row r="678">
      <c r="A678" s="403" t="str">
        <f>IF(ISBLANK('Unit Type (11)'!B32), " ", 'Unit Type (11)'!B32)</f>
        <v> </v>
      </c>
      <c r="B678" s="403" t="str">
        <f>IF(ISBLANK('Unit Type (11)'!C32), " ", 'Unit Type (11)'!C32)</f>
        <v> </v>
      </c>
      <c r="C678" s="403" t="str">
        <f>B678*'Summary Sheet'!$C$13</f>
        <v>#VALUE!</v>
      </c>
    </row>
    <row r="679">
      <c r="A679" s="403" t="str">
        <f>IF(ISBLANK('Unit Type (11)'!B33), " ", 'Unit Type (11)'!B33)</f>
        <v> </v>
      </c>
      <c r="B679" s="403" t="str">
        <f>IF(ISBLANK('Unit Type (11)'!C33), " ", 'Unit Type (11)'!C33)</f>
        <v> </v>
      </c>
      <c r="C679" s="403" t="str">
        <f>B679*'Summary Sheet'!$C$13</f>
        <v>#VALUE!</v>
      </c>
    </row>
    <row r="680">
      <c r="A680" s="403" t="str">
        <f>IF(ISBLANK('Unit Type (11)'!B34), " ", 'Unit Type (11)'!B34)</f>
        <v> </v>
      </c>
      <c r="B680" s="403" t="str">
        <f>IF(ISBLANK('Unit Type (11)'!C34), " ", 'Unit Type (11)'!C34)</f>
        <v> </v>
      </c>
      <c r="C680" s="403" t="str">
        <f>B680*'Summary Sheet'!$C$13</f>
        <v>#VALUE!</v>
      </c>
    </row>
    <row r="681">
      <c r="A681" s="403" t="str">
        <f>IF(ISBLANK('Unit Type (11)'!B35), " ", 'Unit Type (11)'!B35)</f>
        <v> </v>
      </c>
      <c r="B681" s="403" t="str">
        <f>IF(ISBLANK('Unit Type (11)'!C35), " ", 'Unit Type (11)'!C35)</f>
        <v> </v>
      </c>
      <c r="C681" s="403" t="str">
        <f>B681*'Summary Sheet'!$C$13</f>
        <v>#VALUE!</v>
      </c>
    </row>
    <row r="682">
      <c r="A682" s="403" t="str">
        <f>IF(ISBLANK('Unit Type (11)'!B36), " ", 'Unit Type (11)'!B36)</f>
        <v> </v>
      </c>
      <c r="B682" s="403" t="str">
        <f>IF(ISBLANK('Unit Type (11)'!C36), " ", 'Unit Type (11)'!C36)</f>
        <v> </v>
      </c>
      <c r="C682" s="403" t="str">
        <f>B682*'Summary Sheet'!$C$13</f>
        <v>#VALUE!</v>
      </c>
    </row>
    <row r="683">
      <c r="A683" s="403" t="str">
        <f>IF(ISBLANK('Unit Type (11)'!B37), " ", 'Unit Type (11)'!B37)</f>
        <v> </v>
      </c>
      <c r="B683" s="403" t="str">
        <f>IF(ISBLANK('Unit Type (11)'!C37), " ", 'Unit Type (11)'!C37)</f>
        <v> </v>
      </c>
      <c r="C683" s="403" t="str">
        <f>B683*'Summary Sheet'!$C$13</f>
        <v>#VALUE!</v>
      </c>
    </row>
    <row r="684">
      <c r="A684" s="403" t="str">
        <f>IF(ISBLANK('Unit Type (11)'!B38), " ", 'Unit Type (11)'!B38)</f>
        <v> </v>
      </c>
      <c r="B684" s="403" t="str">
        <f>IF(ISBLANK('Unit Type (11)'!C38), " ", 'Unit Type (11)'!C38)</f>
        <v> </v>
      </c>
      <c r="C684" s="403" t="str">
        <f>B684*'Summary Sheet'!$C$13</f>
        <v>#VALUE!</v>
      </c>
    </row>
    <row r="685">
      <c r="A685" s="403" t="str">
        <f>IF(ISBLANK('Unit Type (11)'!B39), " ", 'Unit Type (11)'!B39)</f>
        <v> </v>
      </c>
      <c r="B685" s="403" t="str">
        <f>IF(ISBLANK('Unit Type (11)'!C39), " ", 'Unit Type (11)'!C39)</f>
        <v> </v>
      </c>
      <c r="C685" s="403" t="str">
        <f>B685*'Summary Sheet'!$C$13</f>
        <v>#VALUE!</v>
      </c>
    </row>
    <row r="686">
      <c r="A686" s="403" t="str">
        <f>IF(ISBLANK('Unit Type (11)'!B40), " ", 'Unit Type (11)'!B40)</f>
        <v> </v>
      </c>
      <c r="B686" s="403" t="str">
        <f>IF(ISBLANK('Unit Type (11)'!C40), " ", 'Unit Type (11)'!C40)</f>
        <v> </v>
      </c>
      <c r="C686" s="403" t="str">
        <f>B686*'Summary Sheet'!$C$13</f>
        <v>#VALUE!</v>
      </c>
    </row>
    <row r="687">
      <c r="A687" s="403" t="str">
        <f>IF(ISBLANK('Unit Type (11)'!B41), " ", 'Unit Type (11)'!B41)</f>
        <v> </v>
      </c>
      <c r="B687" s="403" t="str">
        <f>IF(ISBLANK('Unit Type (11)'!C41), " ", 'Unit Type (11)'!C41)</f>
        <v> </v>
      </c>
      <c r="C687" s="403" t="str">
        <f>B687*'Summary Sheet'!$C$13</f>
        <v>#VALUE!</v>
      </c>
    </row>
    <row r="688">
      <c r="A688" s="403" t="str">
        <f>IF(ISBLANK('Unit Type (11)'!B42), " ", 'Unit Type (11)'!B42)</f>
        <v> </v>
      </c>
      <c r="B688" s="403" t="str">
        <f>IF(ISBLANK('Unit Type (11)'!C42), " ", 'Unit Type (11)'!C42)</f>
        <v> </v>
      </c>
      <c r="C688" s="403" t="str">
        <f>B688*'Summary Sheet'!$C$13</f>
        <v>#VALUE!</v>
      </c>
    </row>
    <row r="689">
      <c r="A689" s="403" t="str">
        <f>IF(ISBLANK('Unit Type (11)'!B43), " ", 'Unit Type (11)'!B43)</f>
        <v> </v>
      </c>
      <c r="B689" s="403" t="str">
        <f>IF(ISBLANK('Unit Type (11)'!C43), " ", 'Unit Type (11)'!C43)</f>
        <v> </v>
      </c>
      <c r="C689" s="403" t="str">
        <f>B689*'Summary Sheet'!$C$13</f>
        <v>#VALUE!</v>
      </c>
    </row>
    <row r="690">
      <c r="A690" s="403" t="str">
        <f>IF(ISBLANK('Unit Type (11)'!B44), " ", 'Unit Type (11)'!B44)</f>
        <v> </v>
      </c>
      <c r="B690" s="403" t="str">
        <f>IF(ISBLANK('Unit Type (11)'!C44), " ", 'Unit Type (11)'!C44)</f>
        <v> </v>
      </c>
      <c r="C690" s="403" t="str">
        <f>B690*'Summary Sheet'!$C$13</f>
        <v>#VALUE!</v>
      </c>
    </row>
    <row r="691">
      <c r="A691" s="403" t="str">
        <f>IF(ISBLANK('Unit Type (11)'!B45), " ", 'Unit Type (11)'!B45)</f>
        <v> </v>
      </c>
      <c r="B691" s="403" t="str">
        <f>IF(ISBLANK('Unit Type (11)'!C45), " ", 'Unit Type (11)'!C45)</f>
        <v> </v>
      </c>
      <c r="C691" s="403" t="str">
        <f>B691*'Summary Sheet'!$C$13</f>
        <v>#VALUE!</v>
      </c>
    </row>
    <row r="692">
      <c r="A692" s="403" t="str">
        <f>IF(ISBLANK('Unit Type (11)'!B46), " ", 'Unit Type (11)'!B46)</f>
        <v> </v>
      </c>
      <c r="B692" s="403" t="str">
        <f>IF(ISBLANK('Unit Type (11)'!C46), " ", 'Unit Type (11)'!C46)</f>
        <v> </v>
      </c>
      <c r="C692" s="403" t="str">
        <f>B692*'Summary Sheet'!$C$13</f>
        <v>#VALUE!</v>
      </c>
    </row>
    <row r="693">
      <c r="A693" s="403" t="str">
        <f>IF(ISBLANK('Unit Type (11)'!B47), " ", 'Unit Type (11)'!B47)</f>
        <v> </v>
      </c>
      <c r="B693" s="403" t="str">
        <f>IF(ISBLANK('Unit Type (11)'!C47), " ", 'Unit Type (11)'!C47)</f>
        <v> </v>
      </c>
      <c r="C693" s="403" t="str">
        <f>B693*'Summary Sheet'!$C$13</f>
        <v>#VALUE!</v>
      </c>
    </row>
    <row r="694">
      <c r="A694" s="403" t="str">
        <f>IF(ISBLANK('Unit Type (11)'!B48), " ", 'Unit Type (11)'!B48)</f>
        <v> </v>
      </c>
      <c r="B694" s="403" t="str">
        <f>IF(ISBLANK('Unit Type (11)'!C48), " ", 'Unit Type (11)'!C48)</f>
        <v> </v>
      </c>
      <c r="C694" s="403" t="str">
        <f>B694*'Summary Sheet'!$C$13</f>
        <v>#VALUE!</v>
      </c>
    </row>
    <row r="695">
      <c r="A695" s="403" t="str">
        <f>IF(ISBLANK('Unit Type (11)'!B49), " ", 'Unit Type (11)'!B49)</f>
        <v> </v>
      </c>
      <c r="B695" s="403" t="str">
        <f>IF(ISBLANK('Unit Type (11)'!C49), " ", 'Unit Type (11)'!C49)</f>
        <v> </v>
      </c>
      <c r="C695" s="403" t="str">
        <f>B695*'Summary Sheet'!$C$13</f>
        <v>#VALUE!</v>
      </c>
    </row>
    <row r="696">
      <c r="A696" s="403" t="str">
        <f>IF(ISBLANK('Unit Type (11)'!B50), " ", 'Unit Type (11)'!B50)</f>
        <v> </v>
      </c>
      <c r="B696" s="403" t="str">
        <f>IF(ISBLANK('Unit Type (11)'!C50), " ", 'Unit Type (11)'!C50)</f>
        <v> </v>
      </c>
      <c r="C696" s="403" t="str">
        <f>B696*'Summary Sheet'!$C$13</f>
        <v>#VALUE!</v>
      </c>
    </row>
    <row r="697">
      <c r="A697" s="403" t="str">
        <f>IF(ISBLANK('Unit Type (11)'!B51), " ", 'Unit Type (11)'!B51)</f>
        <v> </v>
      </c>
      <c r="B697" s="403" t="str">
        <f>IF(ISBLANK('Unit Type (11)'!C51), " ", 'Unit Type (11)'!C51)</f>
        <v> </v>
      </c>
      <c r="C697" s="403" t="str">
        <f>B697*'Summary Sheet'!$C$13</f>
        <v>#VALUE!</v>
      </c>
    </row>
    <row r="698">
      <c r="A698" s="403" t="str">
        <f>IF(ISBLANK('Unit Type (11)'!B52), " ", 'Unit Type (11)'!B52)</f>
        <v> </v>
      </c>
      <c r="B698" s="403" t="str">
        <f>IF(ISBLANK('Unit Type (11)'!C52), " ", 'Unit Type (11)'!C52)</f>
        <v> </v>
      </c>
      <c r="C698" s="403" t="str">
        <f>B698*'Summary Sheet'!$C$13</f>
        <v>#VALUE!</v>
      </c>
    </row>
    <row r="699">
      <c r="A699" s="403" t="str">
        <f>IF(ISBLANK('Unit Type (11)'!B53), " ", 'Unit Type (11)'!B53)</f>
        <v> </v>
      </c>
      <c r="B699" s="403" t="str">
        <f>IF(ISBLANK('Unit Type (11)'!C53), " ", 'Unit Type (11)'!C53)</f>
        <v> </v>
      </c>
      <c r="C699" s="403" t="str">
        <f>B699*'Summary Sheet'!$C$13</f>
        <v>#VALUE!</v>
      </c>
    </row>
    <row r="700">
      <c r="A700" s="403" t="str">
        <f>IF(ISBLANK('Unit Type (11)'!B54), " ", 'Unit Type (11)'!B54)</f>
        <v> </v>
      </c>
      <c r="B700" s="403" t="str">
        <f>IF(ISBLANK('Unit Type (11)'!C54), " ", 'Unit Type (11)'!C54)</f>
        <v> </v>
      </c>
      <c r="C700" s="403" t="str">
        <f>B700*'Summary Sheet'!$C$13</f>
        <v>#VALUE!</v>
      </c>
    </row>
    <row r="701">
      <c r="A701" s="403" t="str">
        <f>IF(ISBLANK('Unit Type (11)'!B55), " ", 'Unit Type (11)'!B55)</f>
        <v> </v>
      </c>
      <c r="B701" s="403" t="str">
        <f>IF(ISBLANK('Unit Type (11)'!C55), " ", 'Unit Type (11)'!C55)</f>
        <v> </v>
      </c>
      <c r="C701" s="403" t="str">
        <f>B701*'Summary Sheet'!$C$13</f>
        <v>#VALUE!</v>
      </c>
    </row>
    <row r="702">
      <c r="A702" s="403" t="str">
        <f>IF(ISBLANK('Unit Type (11)'!B56), " ", 'Unit Type (11)'!B56)</f>
        <v> </v>
      </c>
      <c r="B702" s="403" t="str">
        <f>IF(ISBLANK('Unit Type (11)'!C56), " ", 'Unit Type (11)'!C56)</f>
        <v> </v>
      </c>
      <c r="C702" s="403" t="str">
        <f>B702*'Summary Sheet'!$C$13</f>
        <v>#VALUE!</v>
      </c>
    </row>
    <row r="703">
      <c r="A703" s="403" t="str">
        <f>IF(ISBLANK('Unit Type (11)'!B57), " ", 'Unit Type (11)'!B57)</f>
        <v> </v>
      </c>
      <c r="B703" s="403" t="str">
        <f>IF(ISBLANK('Unit Type (11)'!C57), " ", 'Unit Type (11)'!C57)</f>
        <v> </v>
      </c>
      <c r="C703" s="403" t="str">
        <f>B703*'Summary Sheet'!$C$13</f>
        <v>#VALUE!</v>
      </c>
    </row>
    <row r="704">
      <c r="A704" s="403" t="str">
        <f>IF(ISBLANK('Unit Type (11)'!B58), " ", 'Unit Type (11)'!B58)</f>
        <v> </v>
      </c>
      <c r="B704" s="403" t="str">
        <f>IF(ISBLANK('Unit Type (11)'!C58), " ", 'Unit Type (11)'!C58)</f>
        <v> </v>
      </c>
      <c r="C704" s="403" t="str">
        <f>B704*'Summary Sheet'!$C$13</f>
        <v>#VALUE!</v>
      </c>
    </row>
    <row r="705">
      <c r="A705" s="403" t="str">
        <f>IF(ISBLANK('Unit Type (11)'!B59), " ", 'Unit Type (11)'!B59)</f>
        <v> </v>
      </c>
      <c r="B705" s="403" t="str">
        <f>IF(ISBLANK('Unit Type (11)'!C59), " ", 'Unit Type (11)'!C59)</f>
        <v> </v>
      </c>
      <c r="C705" s="403" t="str">
        <f>B705*'Summary Sheet'!$C$13</f>
        <v>#VALUE!</v>
      </c>
    </row>
    <row r="706">
      <c r="A706" s="403" t="str">
        <f>IF(ISBLANK('Unit Type (11)'!B60), " ", 'Unit Type (11)'!B60)</f>
        <v> </v>
      </c>
      <c r="B706" s="403" t="str">
        <f>IF(ISBLANK('Unit Type (11)'!C60), " ", 'Unit Type (11)'!C60)</f>
        <v> </v>
      </c>
      <c r="C706" s="403" t="str">
        <f>B706*'Summary Sheet'!$C$13</f>
        <v>#VALUE!</v>
      </c>
    </row>
    <row r="707">
      <c r="A707" s="403" t="str">
        <f>IF(ISBLANK('Unit Type (11)'!B61), " ", 'Unit Type (11)'!B61)</f>
        <v> </v>
      </c>
      <c r="B707" s="403" t="str">
        <f>IF(ISBLANK('Unit Type (11)'!C61), " ", 'Unit Type (11)'!C61)</f>
        <v> </v>
      </c>
      <c r="C707" s="403" t="str">
        <f>B707*'Summary Sheet'!$C$13</f>
        <v>#VALUE!</v>
      </c>
    </row>
    <row r="708">
      <c r="A708" s="403" t="str">
        <f>IF(ISBLANK('Unit Type (11)'!B62), " ", 'Unit Type (11)'!B62)</f>
        <v> </v>
      </c>
      <c r="B708" s="403" t="str">
        <f>IF(ISBLANK('Unit Type (11)'!C62), " ", 'Unit Type (11)'!C62)</f>
        <v> </v>
      </c>
      <c r="C708" s="403" t="str">
        <f>B708*'Summary Sheet'!$C$13</f>
        <v>#VALUE!</v>
      </c>
    </row>
    <row r="709">
      <c r="A709" s="403" t="str">
        <f>IF(ISBLANK('Unit Type (11)'!B63), " ", 'Unit Type (11)'!B63)</f>
        <v> </v>
      </c>
      <c r="B709" s="403" t="str">
        <f>IF(ISBLANK('Unit Type (11)'!C63), " ", 'Unit Type (11)'!C63)</f>
        <v> </v>
      </c>
      <c r="C709" s="403" t="str">
        <f>B709*'Summary Sheet'!$C$13</f>
        <v>#VALUE!</v>
      </c>
    </row>
    <row r="710">
      <c r="A710" s="403" t="str">
        <f>IF(ISBLANK('Unit Type (11)'!B64), " ", 'Unit Type (11)'!B64)</f>
        <v> </v>
      </c>
      <c r="B710" s="403" t="str">
        <f>IF(ISBLANK('Unit Type (11)'!C64), " ", 'Unit Type (11)'!C64)</f>
        <v> </v>
      </c>
      <c r="C710" s="403" t="str">
        <f>B710*'Summary Sheet'!$C$13</f>
        <v>#VALUE!</v>
      </c>
    </row>
    <row r="711">
      <c r="A711" s="403" t="str">
        <f>IF(ISBLANK('Unit Type (11)'!B65), " ", 'Unit Type (11)'!B65)</f>
        <v> </v>
      </c>
      <c r="B711" s="403" t="str">
        <f>IF(ISBLANK('Unit Type (11)'!C65), " ", 'Unit Type (11)'!C65)</f>
        <v> </v>
      </c>
      <c r="C711" s="403" t="str">
        <f>B711*'Summary Sheet'!$C$13</f>
        <v>#VALUE!</v>
      </c>
    </row>
    <row r="712">
      <c r="A712" s="403" t="str">
        <f>IF(ISBLANK('Unit Type (11)'!B66), " ", 'Unit Type (11)'!B66)</f>
        <v> </v>
      </c>
      <c r="B712" s="403" t="str">
        <f>IF(ISBLANK('Unit Type (11)'!C66), " ", 'Unit Type (11)'!C66)</f>
        <v> </v>
      </c>
      <c r="C712" s="403" t="str">
        <f>B712*'Summary Sheet'!$C$13</f>
        <v>#VALUE!</v>
      </c>
    </row>
    <row r="713">
      <c r="A713" s="403" t="str">
        <f>IF(ISBLANK('Unit Type (11)'!B67), " ", 'Unit Type (11)'!B67)</f>
        <v> </v>
      </c>
      <c r="B713" s="403" t="str">
        <f>IF(ISBLANK('Unit Type (11)'!C67), " ", 'Unit Type (11)'!C67)</f>
        <v> </v>
      </c>
      <c r="C713" s="403" t="str">
        <f>B713*'Summary Sheet'!$C$13</f>
        <v>#VALUE!</v>
      </c>
    </row>
    <row r="714">
      <c r="A714" s="403" t="str">
        <f>IF(ISBLANK('Unit Type (11)'!B68), " ", 'Unit Type (11)'!B68)</f>
        <v> </v>
      </c>
      <c r="B714" s="403" t="str">
        <f>IF(ISBLANK('Unit Type (11)'!C68), " ", 'Unit Type (11)'!C68)</f>
        <v> </v>
      </c>
      <c r="C714" s="403" t="str">
        <f>B714*'Summary Sheet'!$C$13</f>
        <v>#VALUE!</v>
      </c>
    </row>
    <row r="715">
      <c r="A715" s="403" t="str">
        <f>IF(ISBLANK('Unit Type (11)'!B69), " ", 'Unit Type (11)'!B69)</f>
        <v> </v>
      </c>
      <c r="B715" s="403" t="str">
        <f>IF(ISBLANK('Unit Type (11)'!C69), " ", 'Unit Type (11)'!C69)</f>
        <v> </v>
      </c>
      <c r="C715" s="403" t="str">
        <f>B715*'Summary Sheet'!$C$13</f>
        <v>#VALUE!</v>
      </c>
    </row>
    <row r="716">
      <c r="A716" s="403" t="str">
        <f>IF(ISBLANK('Unit Type (11)'!B70), " ", 'Unit Type (11)'!B70)</f>
        <v> </v>
      </c>
      <c r="B716" s="403" t="str">
        <f>IF(ISBLANK('Unit Type (11)'!C70), " ", 'Unit Type (11)'!C70)</f>
        <v> </v>
      </c>
      <c r="C716" s="403" t="str">
        <f>B716*'Summary Sheet'!$C$13</f>
        <v>#VALUE!</v>
      </c>
    </row>
    <row r="717">
      <c r="A717" s="403" t="str">
        <f>IF(ISBLANK('Unit Type (12)'!B6), " ", 'Unit Type (12)'!B6)</f>
        <v> </v>
      </c>
      <c r="B717" s="403" t="str">
        <f>IF(ISBLANK('Unit Type (12)'!C6), " ", 'Unit Type (12)'!C6)</f>
        <v> </v>
      </c>
      <c r="C717" s="403" t="str">
        <f>B717*'Summary Sheet'!$C$14</f>
        <v>#VALUE!</v>
      </c>
    </row>
    <row r="718">
      <c r="A718" s="403" t="str">
        <f>IF(ISBLANK('Unit Type (12)'!B7), " ", 'Unit Type (12)'!B7)</f>
        <v> </v>
      </c>
      <c r="B718" s="403" t="str">
        <f>IF(ISBLANK('Unit Type (12)'!C7), " ", 'Unit Type (12)'!C7)</f>
        <v> </v>
      </c>
      <c r="C718" s="403" t="str">
        <f>B718*'Summary Sheet'!$C$14</f>
        <v>#VALUE!</v>
      </c>
    </row>
    <row r="719">
      <c r="A719" s="403" t="str">
        <f>IF(ISBLANK('Unit Type (12)'!B8), " ", 'Unit Type (12)'!B8)</f>
        <v> </v>
      </c>
      <c r="B719" s="403" t="str">
        <f>IF(ISBLANK('Unit Type (12)'!C8), " ", 'Unit Type (12)'!C8)</f>
        <v> </v>
      </c>
      <c r="C719" s="403" t="str">
        <f>B719*'Summary Sheet'!$C$14</f>
        <v>#VALUE!</v>
      </c>
    </row>
    <row r="720">
      <c r="A720" s="403" t="str">
        <f>IF(ISBLANK('Unit Type (12)'!B9), " ", 'Unit Type (12)'!B9)</f>
        <v> </v>
      </c>
      <c r="B720" s="403" t="str">
        <f>IF(ISBLANK('Unit Type (12)'!C9), " ", 'Unit Type (12)'!C9)</f>
        <v> </v>
      </c>
      <c r="C720" s="403" t="str">
        <f>B720*'Summary Sheet'!$C$14</f>
        <v>#VALUE!</v>
      </c>
    </row>
    <row r="721">
      <c r="A721" s="403" t="str">
        <f>IF(ISBLANK('Unit Type (12)'!B10), " ", 'Unit Type (12)'!B10)</f>
        <v> </v>
      </c>
      <c r="B721" s="403" t="str">
        <f>IF(ISBLANK('Unit Type (12)'!C10), " ", 'Unit Type (12)'!C10)</f>
        <v> </v>
      </c>
      <c r="C721" s="403" t="str">
        <f>B721*'Summary Sheet'!$C$14</f>
        <v>#VALUE!</v>
      </c>
    </row>
    <row r="722">
      <c r="A722" s="403" t="str">
        <f>IF(ISBLANK('Unit Type (12)'!B11), " ", 'Unit Type (12)'!B11)</f>
        <v> </v>
      </c>
      <c r="B722" s="403" t="str">
        <f>IF(ISBLANK('Unit Type (12)'!C11), " ", 'Unit Type (12)'!C11)</f>
        <v> </v>
      </c>
      <c r="C722" s="403" t="str">
        <f>B722*'Summary Sheet'!$C$14</f>
        <v>#VALUE!</v>
      </c>
    </row>
    <row r="723">
      <c r="A723" s="403" t="str">
        <f>IF(ISBLANK('Unit Type (12)'!B12), " ", 'Unit Type (12)'!B12)</f>
        <v> </v>
      </c>
      <c r="B723" s="403" t="str">
        <f>IF(ISBLANK('Unit Type (12)'!C12), " ", 'Unit Type (12)'!C12)</f>
        <v> </v>
      </c>
      <c r="C723" s="403" t="str">
        <f>B723*'Summary Sheet'!$C$14</f>
        <v>#VALUE!</v>
      </c>
    </row>
    <row r="724">
      <c r="A724" s="403" t="str">
        <f>IF(ISBLANK('Unit Type (12)'!B13), " ", 'Unit Type (12)'!B13)</f>
        <v> </v>
      </c>
      <c r="B724" s="403" t="str">
        <f>IF(ISBLANK('Unit Type (12)'!C13), " ", 'Unit Type (12)'!C13)</f>
        <v> </v>
      </c>
      <c r="C724" s="403" t="str">
        <f>B724*'Summary Sheet'!$C$14</f>
        <v>#VALUE!</v>
      </c>
    </row>
    <row r="725">
      <c r="A725" s="403" t="str">
        <f>IF(ISBLANK('Unit Type (12)'!B14), " ", 'Unit Type (12)'!B14)</f>
        <v> </v>
      </c>
      <c r="B725" s="403" t="str">
        <f>IF(ISBLANK('Unit Type (12)'!C14), " ", 'Unit Type (12)'!C14)</f>
        <v> </v>
      </c>
      <c r="C725" s="403" t="str">
        <f>B725*'Summary Sheet'!$C$14</f>
        <v>#VALUE!</v>
      </c>
    </row>
    <row r="726">
      <c r="A726" s="403" t="str">
        <f>IF(ISBLANK('Unit Type (12)'!B15), " ", 'Unit Type (12)'!B15)</f>
        <v> </v>
      </c>
      <c r="B726" s="403" t="str">
        <f>IF(ISBLANK('Unit Type (12)'!C15), " ", 'Unit Type (12)'!C15)</f>
        <v> </v>
      </c>
      <c r="C726" s="403" t="str">
        <f>B726*'Summary Sheet'!$C$14</f>
        <v>#VALUE!</v>
      </c>
    </row>
    <row r="727">
      <c r="A727" s="403" t="str">
        <f>IF(ISBLANK('Unit Type (12)'!B16), " ", 'Unit Type (12)'!B16)</f>
        <v> </v>
      </c>
      <c r="B727" s="403" t="str">
        <f>IF(ISBLANK('Unit Type (12)'!C16), " ", 'Unit Type (12)'!C16)</f>
        <v> </v>
      </c>
      <c r="C727" s="403" t="str">
        <f>B727*'Summary Sheet'!$C$14</f>
        <v>#VALUE!</v>
      </c>
    </row>
    <row r="728">
      <c r="A728" s="403" t="str">
        <f>IF(ISBLANK('Unit Type (12)'!B17), " ", 'Unit Type (12)'!B17)</f>
        <v> </v>
      </c>
      <c r="B728" s="403" t="str">
        <f>IF(ISBLANK('Unit Type (12)'!C17), " ", 'Unit Type (12)'!C17)</f>
        <v> </v>
      </c>
      <c r="C728" s="403" t="str">
        <f>B728*'Summary Sheet'!$C$14</f>
        <v>#VALUE!</v>
      </c>
    </row>
    <row r="729">
      <c r="A729" s="403" t="str">
        <f>IF(ISBLANK('Unit Type (12)'!B18), " ", 'Unit Type (12)'!B18)</f>
        <v> </v>
      </c>
      <c r="B729" s="403" t="str">
        <f>IF(ISBLANK('Unit Type (12)'!C18), " ", 'Unit Type (12)'!C18)</f>
        <v> </v>
      </c>
      <c r="C729" s="403" t="str">
        <f>B729*'Summary Sheet'!$C$14</f>
        <v>#VALUE!</v>
      </c>
    </row>
    <row r="730">
      <c r="A730" s="403" t="str">
        <f>IF(ISBLANK('Unit Type (12)'!B19), " ", 'Unit Type (12)'!B19)</f>
        <v> </v>
      </c>
      <c r="B730" s="403" t="str">
        <f>IF(ISBLANK('Unit Type (12)'!C19), " ", 'Unit Type (12)'!C19)</f>
        <v> </v>
      </c>
      <c r="C730" s="403" t="str">
        <f>B730*'Summary Sheet'!$C$14</f>
        <v>#VALUE!</v>
      </c>
    </row>
    <row r="731">
      <c r="A731" s="403" t="str">
        <f>IF(ISBLANK('Unit Type (12)'!B20), " ", 'Unit Type (12)'!B20)</f>
        <v> </v>
      </c>
      <c r="B731" s="403" t="str">
        <f>IF(ISBLANK('Unit Type (12)'!C20), " ", 'Unit Type (12)'!C20)</f>
        <v> </v>
      </c>
      <c r="C731" s="403" t="str">
        <f>B731*'Summary Sheet'!$C$14</f>
        <v>#VALUE!</v>
      </c>
    </row>
    <row r="732">
      <c r="A732" s="403" t="str">
        <f>IF(ISBLANK('Unit Type (12)'!B21), " ", 'Unit Type (12)'!B21)</f>
        <v> </v>
      </c>
      <c r="B732" s="403" t="str">
        <f>IF(ISBLANK('Unit Type (12)'!C21), " ", 'Unit Type (12)'!C21)</f>
        <v> </v>
      </c>
      <c r="C732" s="403" t="str">
        <f>B732*'Summary Sheet'!$C$14</f>
        <v>#VALUE!</v>
      </c>
    </row>
    <row r="733">
      <c r="A733" s="403" t="str">
        <f>IF(ISBLANK('Unit Type (12)'!B22), " ", 'Unit Type (12)'!B22)</f>
        <v> </v>
      </c>
      <c r="B733" s="403" t="str">
        <f>IF(ISBLANK('Unit Type (12)'!C22), " ", 'Unit Type (12)'!C22)</f>
        <v> </v>
      </c>
      <c r="C733" s="403" t="str">
        <f>B733*'Summary Sheet'!$C$14</f>
        <v>#VALUE!</v>
      </c>
    </row>
    <row r="734">
      <c r="A734" s="403" t="str">
        <f>IF(ISBLANK('Unit Type (12)'!B23), " ", 'Unit Type (12)'!B23)</f>
        <v> </v>
      </c>
      <c r="B734" s="403" t="str">
        <f>IF(ISBLANK('Unit Type (12)'!C23), " ", 'Unit Type (12)'!C23)</f>
        <v> </v>
      </c>
      <c r="C734" s="403" t="str">
        <f>B734*'Summary Sheet'!$C$14</f>
        <v>#VALUE!</v>
      </c>
    </row>
    <row r="735">
      <c r="A735" s="403" t="str">
        <f>IF(ISBLANK('Unit Type (12)'!B24), " ", 'Unit Type (12)'!B24)</f>
        <v> </v>
      </c>
      <c r="B735" s="403" t="str">
        <f>IF(ISBLANK('Unit Type (12)'!C24), " ", 'Unit Type (12)'!C24)</f>
        <v> </v>
      </c>
      <c r="C735" s="403" t="str">
        <f>B735*'Summary Sheet'!$C$14</f>
        <v>#VALUE!</v>
      </c>
    </row>
    <row r="736">
      <c r="A736" s="403" t="str">
        <f>IF(ISBLANK('Unit Type (12)'!B25), " ", 'Unit Type (12)'!B25)</f>
        <v> </v>
      </c>
      <c r="B736" s="403" t="str">
        <f>IF(ISBLANK('Unit Type (12)'!C25), " ", 'Unit Type (12)'!C25)</f>
        <v> </v>
      </c>
      <c r="C736" s="403" t="str">
        <f>B736*'Summary Sheet'!$C$14</f>
        <v>#VALUE!</v>
      </c>
    </row>
    <row r="737">
      <c r="A737" s="403" t="str">
        <f>IF(ISBLANK('Unit Type (12)'!B26), " ", 'Unit Type (12)'!B26)</f>
        <v> </v>
      </c>
      <c r="B737" s="403" t="str">
        <f>IF(ISBLANK('Unit Type (12)'!C26), " ", 'Unit Type (12)'!C26)</f>
        <v> </v>
      </c>
      <c r="C737" s="403" t="str">
        <f>B737*'Summary Sheet'!$C$14</f>
        <v>#VALUE!</v>
      </c>
    </row>
    <row r="738">
      <c r="A738" s="403" t="str">
        <f>IF(ISBLANK('Unit Type (12)'!B27), " ", 'Unit Type (12)'!B27)</f>
        <v> </v>
      </c>
      <c r="B738" s="403" t="str">
        <f>IF(ISBLANK('Unit Type (12)'!C27), " ", 'Unit Type (12)'!C27)</f>
        <v> </v>
      </c>
      <c r="C738" s="403" t="str">
        <f>B738*'Summary Sheet'!$C$14</f>
        <v>#VALUE!</v>
      </c>
    </row>
    <row r="739">
      <c r="A739" s="403" t="str">
        <f>IF(ISBLANK('Unit Type (12)'!B28), " ", 'Unit Type (12)'!B28)</f>
        <v> </v>
      </c>
      <c r="B739" s="403" t="str">
        <f>IF(ISBLANK('Unit Type (12)'!C28), " ", 'Unit Type (12)'!C28)</f>
        <v> </v>
      </c>
      <c r="C739" s="403" t="str">
        <f>B739*'Summary Sheet'!$C$14</f>
        <v>#VALUE!</v>
      </c>
    </row>
    <row r="740">
      <c r="A740" s="403" t="str">
        <f>IF(ISBLANK('Unit Type (12)'!B29), " ", 'Unit Type (12)'!B29)</f>
        <v> </v>
      </c>
      <c r="B740" s="403" t="str">
        <f>IF(ISBLANK('Unit Type (12)'!C29), " ", 'Unit Type (12)'!C29)</f>
        <v> </v>
      </c>
      <c r="C740" s="403" t="str">
        <f>B740*'Summary Sheet'!$C$14</f>
        <v>#VALUE!</v>
      </c>
    </row>
    <row r="741">
      <c r="A741" s="403" t="str">
        <f>IF(ISBLANK('Unit Type (12)'!B30), " ", 'Unit Type (12)'!B30)</f>
        <v> </v>
      </c>
      <c r="B741" s="403" t="str">
        <f>IF(ISBLANK('Unit Type (12)'!C30), " ", 'Unit Type (12)'!C30)</f>
        <v> </v>
      </c>
      <c r="C741" s="403" t="str">
        <f>B741*'Summary Sheet'!$C$14</f>
        <v>#VALUE!</v>
      </c>
    </row>
    <row r="742">
      <c r="A742" s="403" t="str">
        <f>IF(ISBLANK('Unit Type (12)'!B31), " ", 'Unit Type (12)'!B31)</f>
        <v> </v>
      </c>
      <c r="B742" s="403" t="str">
        <f>IF(ISBLANK('Unit Type (12)'!C31), " ", 'Unit Type (12)'!C31)</f>
        <v> </v>
      </c>
      <c r="C742" s="403" t="str">
        <f>B742*'Summary Sheet'!$C$14</f>
        <v>#VALUE!</v>
      </c>
    </row>
    <row r="743">
      <c r="A743" s="403" t="str">
        <f>IF(ISBLANK('Unit Type (12)'!B32), " ", 'Unit Type (12)'!B32)</f>
        <v> </v>
      </c>
      <c r="B743" s="403" t="str">
        <f>IF(ISBLANK('Unit Type (12)'!C32), " ", 'Unit Type (12)'!C32)</f>
        <v> </v>
      </c>
      <c r="C743" s="403" t="str">
        <f>B743*'Summary Sheet'!$C$14</f>
        <v>#VALUE!</v>
      </c>
    </row>
    <row r="744">
      <c r="A744" s="403" t="str">
        <f>IF(ISBLANK('Unit Type (12)'!B33), " ", 'Unit Type (12)'!B33)</f>
        <v> </v>
      </c>
      <c r="B744" s="403" t="str">
        <f>IF(ISBLANK('Unit Type (12)'!C33), " ", 'Unit Type (12)'!C33)</f>
        <v> </v>
      </c>
      <c r="C744" s="403" t="str">
        <f>B744*'Summary Sheet'!$C$14</f>
        <v>#VALUE!</v>
      </c>
    </row>
    <row r="745">
      <c r="A745" s="403" t="str">
        <f>IF(ISBLANK('Unit Type (12)'!B34), " ", 'Unit Type (12)'!B34)</f>
        <v> </v>
      </c>
      <c r="B745" s="403" t="str">
        <f>IF(ISBLANK('Unit Type (12)'!C34), " ", 'Unit Type (12)'!C34)</f>
        <v> </v>
      </c>
      <c r="C745" s="403" t="str">
        <f>B745*'Summary Sheet'!$C$14</f>
        <v>#VALUE!</v>
      </c>
    </row>
    <row r="746">
      <c r="A746" s="403" t="str">
        <f>IF(ISBLANK('Unit Type (12)'!B35), " ", 'Unit Type (12)'!B35)</f>
        <v> </v>
      </c>
      <c r="B746" s="403" t="str">
        <f>IF(ISBLANK('Unit Type (12)'!C35), " ", 'Unit Type (12)'!C35)</f>
        <v> </v>
      </c>
      <c r="C746" s="403" t="str">
        <f>B746*'Summary Sheet'!$C$14</f>
        <v>#VALUE!</v>
      </c>
    </row>
    <row r="747">
      <c r="A747" s="403" t="str">
        <f>IF(ISBLANK('Unit Type (12)'!B36), " ", 'Unit Type (12)'!B36)</f>
        <v> </v>
      </c>
      <c r="B747" s="403" t="str">
        <f>IF(ISBLANK('Unit Type (12)'!C36), " ", 'Unit Type (12)'!C36)</f>
        <v> </v>
      </c>
      <c r="C747" s="403" t="str">
        <f>B747*'Summary Sheet'!$C$14</f>
        <v>#VALUE!</v>
      </c>
    </row>
    <row r="748">
      <c r="A748" s="403" t="str">
        <f>IF(ISBLANK('Unit Type (12)'!B37), " ", 'Unit Type (12)'!B37)</f>
        <v> </v>
      </c>
      <c r="B748" s="403" t="str">
        <f>IF(ISBLANK('Unit Type (12)'!C37), " ", 'Unit Type (12)'!C37)</f>
        <v> </v>
      </c>
      <c r="C748" s="403" t="str">
        <f>B748*'Summary Sheet'!$C$14</f>
        <v>#VALUE!</v>
      </c>
    </row>
    <row r="749">
      <c r="A749" s="403" t="str">
        <f>IF(ISBLANK('Unit Type (12)'!B38), " ", 'Unit Type (12)'!B38)</f>
        <v> </v>
      </c>
      <c r="B749" s="403" t="str">
        <f>IF(ISBLANK('Unit Type (12)'!C38), " ", 'Unit Type (12)'!C38)</f>
        <v> </v>
      </c>
      <c r="C749" s="403" t="str">
        <f>B749*'Summary Sheet'!$C$14</f>
        <v>#VALUE!</v>
      </c>
    </row>
    <row r="750">
      <c r="A750" s="403" t="str">
        <f>IF(ISBLANK('Unit Type (12)'!B39), " ", 'Unit Type (12)'!B39)</f>
        <v> </v>
      </c>
      <c r="B750" s="403" t="str">
        <f>IF(ISBLANK('Unit Type (12)'!C39), " ", 'Unit Type (12)'!C39)</f>
        <v> </v>
      </c>
      <c r="C750" s="403" t="str">
        <f>B750*'Summary Sheet'!$C$14</f>
        <v>#VALUE!</v>
      </c>
    </row>
    <row r="751">
      <c r="A751" s="403" t="str">
        <f>IF(ISBLANK('Unit Type (12)'!B40), " ", 'Unit Type (12)'!B40)</f>
        <v> </v>
      </c>
      <c r="B751" s="403" t="str">
        <f>IF(ISBLANK('Unit Type (12)'!C40), " ", 'Unit Type (12)'!C40)</f>
        <v> </v>
      </c>
      <c r="C751" s="403" t="str">
        <f>B751*'Summary Sheet'!$C$14</f>
        <v>#VALUE!</v>
      </c>
    </row>
    <row r="752">
      <c r="A752" s="403" t="str">
        <f>IF(ISBLANK('Unit Type (12)'!B41), " ", 'Unit Type (12)'!B41)</f>
        <v> </v>
      </c>
      <c r="B752" s="403" t="str">
        <f>IF(ISBLANK('Unit Type (12)'!C41), " ", 'Unit Type (12)'!C41)</f>
        <v> </v>
      </c>
      <c r="C752" s="403" t="str">
        <f>B752*'Summary Sheet'!$C$14</f>
        <v>#VALUE!</v>
      </c>
    </row>
    <row r="753">
      <c r="A753" s="403" t="str">
        <f>IF(ISBLANK('Unit Type (12)'!B42), " ", 'Unit Type (12)'!B42)</f>
        <v> </v>
      </c>
      <c r="B753" s="403" t="str">
        <f>IF(ISBLANK('Unit Type (12)'!C42), " ", 'Unit Type (12)'!C42)</f>
        <v> </v>
      </c>
      <c r="C753" s="403" t="str">
        <f>B753*'Summary Sheet'!$C$14</f>
        <v>#VALUE!</v>
      </c>
    </row>
    <row r="754">
      <c r="A754" s="403" t="str">
        <f>IF(ISBLANK('Unit Type (12)'!B43), " ", 'Unit Type (12)'!B43)</f>
        <v> </v>
      </c>
      <c r="B754" s="403" t="str">
        <f>IF(ISBLANK('Unit Type (12)'!C43), " ", 'Unit Type (12)'!C43)</f>
        <v> </v>
      </c>
      <c r="C754" s="403" t="str">
        <f>B754*'Summary Sheet'!$C$14</f>
        <v>#VALUE!</v>
      </c>
    </row>
    <row r="755">
      <c r="A755" s="403" t="str">
        <f>IF(ISBLANK('Unit Type (12)'!B44), " ", 'Unit Type (12)'!B44)</f>
        <v> </v>
      </c>
      <c r="B755" s="403" t="str">
        <f>IF(ISBLANK('Unit Type (12)'!C44), " ", 'Unit Type (12)'!C44)</f>
        <v> </v>
      </c>
      <c r="C755" s="403" t="str">
        <f>B755*'Summary Sheet'!$C$14</f>
        <v>#VALUE!</v>
      </c>
    </row>
    <row r="756">
      <c r="A756" s="403" t="str">
        <f>IF(ISBLANK('Unit Type (12)'!B45), " ", 'Unit Type (12)'!B45)</f>
        <v> </v>
      </c>
      <c r="B756" s="403" t="str">
        <f>IF(ISBLANK('Unit Type (12)'!C45), " ", 'Unit Type (12)'!C45)</f>
        <v> </v>
      </c>
      <c r="C756" s="403" t="str">
        <f>B756*'Summary Sheet'!$C$14</f>
        <v>#VALUE!</v>
      </c>
    </row>
    <row r="757">
      <c r="A757" s="403" t="str">
        <f>IF(ISBLANK('Unit Type (12)'!B46), " ", 'Unit Type (12)'!B46)</f>
        <v> </v>
      </c>
      <c r="B757" s="403" t="str">
        <f>IF(ISBLANK('Unit Type (12)'!C46), " ", 'Unit Type (12)'!C46)</f>
        <v> </v>
      </c>
      <c r="C757" s="403" t="str">
        <f>B757*'Summary Sheet'!$C$14</f>
        <v>#VALUE!</v>
      </c>
    </row>
    <row r="758">
      <c r="A758" s="403" t="str">
        <f>IF(ISBLANK('Unit Type (12)'!B47), " ", 'Unit Type (12)'!B47)</f>
        <v> </v>
      </c>
      <c r="B758" s="403" t="str">
        <f>IF(ISBLANK('Unit Type (12)'!C47), " ", 'Unit Type (12)'!C47)</f>
        <v> </v>
      </c>
      <c r="C758" s="403" t="str">
        <f>B758*'Summary Sheet'!$C$14</f>
        <v>#VALUE!</v>
      </c>
    </row>
    <row r="759">
      <c r="A759" s="403" t="str">
        <f>IF(ISBLANK('Unit Type (12)'!B48), " ", 'Unit Type (12)'!B48)</f>
        <v> </v>
      </c>
      <c r="B759" s="403" t="str">
        <f>IF(ISBLANK('Unit Type (12)'!C48), " ", 'Unit Type (12)'!C48)</f>
        <v> </v>
      </c>
      <c r="C759" s="403" t="str">
        <f>B759*'Summary Sheet'!$C$14</f>
        <v>#VALUE!</v>
      </c>
    </row>
    <row r="760">
      <c r="A760" s="403" t="str">
        <f>IF(ISBLANK('Unit Type (12)'!B49), " ", 'Unit Type (12)'!B49)</f>
        <v> </v>
      </c>
      <c r="B760" s="403" t="str">
        <f>IF(ISBLANK('Unit Type (12)'!C49), " ", 'Unit Type (12)'!C49)</f>
        <v> </v>
      </c>
      <c r="C760" s="403" t="str">
        <f>B760*'Summary Sheet'!$C$14</f>
        <v>#VALUE!</v>
      </c>
    </row>
    <row r="761">
      <c r="A761" s="403" t="str">
        <f>IF(ISBLANK('Unit Type (12)'!B50), " ", 'Unit Type (12)'!B50)</f>
        <v> </v>
      </c>
      <c r="B761" s="403" t="str">
        <f>IF(ISBLANK('Unit Type (12)'!C50), " ", 'Unit Type (12)'!C50)</f>
        <v> </v>
      </c>
      <c r="C761" s="403" t="str">
        <f>B761*'Summary Sheet'!$C$14</f>
        <v>#VALUE!</v>
      </c>
    </row>
    <row r="762">
      <c r="A762" s="403" t="str">
        <f>IF(ISBLANK('Unit Type (12)'!B51), " ", 'Unit Type (12)'!B51)</f>
        <v> </v>
      </c>
      <c r="B762" s="403" t="str">
        <f>IF(ISBLANK('Unit Type (12)'!C51), " ", 'Unit Type (12)'!C51)</f>
        <v> </v>
      </c>
      <c r="C762" s="403" t="str">
        <f>B762*'Summary Sheet'!$C$14</f>
        <v>#VALUE!</v>
      </c>
    </row>
    <row r="763">
      <c r="A763" s="403" t="str">
        <f>IF(ISBLANK('Unit Type (12)'!B52), " ", 'Unit Type (12)'!B52)</f>
        <v> </v>
      </c>
      <c r="B763" s="403" t="str">
        <f>IF(ISBLANK('Unit Type (12)'!C52), " ", 'Unit Type (12)'!C52)</f>
        <v> </v>
      </c>
      <c r="C763" s="403" t="str">
        <f>B763*'Summary Sheet'!$C$14</f>
        <v>#VALUE!</v>
      </c>
    </row>
    <row r="764">
      <c r="A764" s="403" t="str">
        <f>IF(ISBLANK('Unit Type (12)'!B53), " ", 'Unit Type (12)'!B53)</f>
        <v> </v>
      </c>
      <c r="B764" s="403" t="str">
        <f>IF(ISBLANK('Unit Type (12)'!C53), " ", 'Unit Type (12)'!C53)</f>
        <v> </v>
      </c>
      <c r="C764" s="403" t="str">
        <f>B764*'Summary Sheet'!$C$14</f>
        <v>#VALUE!</v>
      </c>
    </row>
    <row r="765">
      <c r="A765" s="403" t="str">
        <f>IF(ISBLANK('Unit Type (12)'!B54), " ", 'Unit Type (12)'!B54)</f>
        <v> </v>
      </c>
      <c r="B765" s="403" t="str">
        <f>IF(ISBLANK('Unit Type (12)'!C54), " ", 'Unit Type (12)'!C54)</f>
        <v> </v>
      </c>
      <c r="C765" s="403" t="str">
        <f>B765*'Summary Sheet'!$C$14</f>
        <v>#VALUE!</v>
      </c>
    </row>
    <row r="766">
      <c r="A766" s="403" t="str">
        <f>IF(ISBLANK('Unit Type (12)'!B55), " ", 'Unit Type (12)'!B55)</f>
        <v> </v>
      </c>
      <c r="B766" s="403" t="str">
        <f>IF(ISBLANK('Unit Type (12)'!C55), " ", 'Unit Type (12)'!C55)</f>
        <v> </v>
      </c>
      <c r="C766" s="403" t="str">
        <f>B766*'Summary Sheet'!$C$14</f>
        <v>#VALUE!</v>
      </c>
    </row>
    <row r="767">
      <c r="A767" s="403" t="str">
        <f>IF(ISBLANK('Unit Type (12)'!B56), " ", 'Unit Type (12)'!B56)</f>
        <v> </v>
      </c>
      <c r="B767" s="403" t="str">
        <f>IF(ISBLANK('Unit Type (12)'!C56), " ", 'Unit Type (12)'!C56)</f>
        <v> </v>
      </c>
      <c r="C767" s="403" t="str">
        <f>B767*'Summary Sheet'!$C$14</f>
        <v>#VALUE!</v>
      </c>
    </row>
    <row r="768">
      <c r="A768" s="403" t="str">
        <f>IF(ISBLANK('Unit Type (12)'!B57), " ", 'Unit Type (12)'!B57)</f>
        <v> </v>
      </c>
      <c r="B768" s="403" t="str">
        <f>IF(ISBLANK('Unit Type (12)'!C57), " ", 'Unit Type (12)'!C57)</f>
        <v> </v>
      </c>
      <c r="C768" s="403" t="str">
        <f>B768*'Summary Sheet'!$C$14</f>
        <v>#VALUE!</v>
      </c>
    </row>
    <row r="769">
      <c r="A769" s="403" t="str">
        <f>IF(ISBLANK('Unit Type (12)'!B58), " ", 'Unit Type (12)'!B58)</f>
        <v> </v>
      </c>
      <c r="B769" s="403" t="str">
        <f>IF(ISBLANK('Unit Type (12)'!C58), " ", 'Unit Type (12)'!C58)</f>
        <v> </v>
      </c>
      <c r="C769" s="403" t="str">
        <f>B769*'Summary Sheet'!$C$14</f>
        <v>#VALUE!</v>
      </c>
    </row>
    <row r="770">
      <c r="A770" s="403" t="str">
        <f>IF(ISBLANK('Unit Type (12)'!B59), " ", 'Unit Type (12)'!B59)</f>
        <v> </v>
      </c>
      <c r="B770" s="403" t="str">
        <f>IF(ISBLANK('Unit Type (12)'!C59), " ", 'Unit Type (12)'!C59)</f>
        <v> </v>
      </c>
      <c r="C770" s="403" t="str">
        <f>B770*'Summary Sheet'!$C$14</f>
        <v>#VALUE!</v>
      </c>
    </row>
    <row r="771">
      <c r="A771" s="403" t="str">
        <f>IF(ISBLANK('Unit Type (12)'!B60), " ", 'Unit Type (12)'!B60)</f>
        <v> </v>
      </c>
      <c r="B771" s="403" t="str">
        <f>IF(ISBLANK('Unit Type (12)'!C60), " ", 'Unit Type (12)'!C60)</f>
        <v> </v>
      </c>
      <c r="C771" s="403" t="str">
        <f>B771*'Summary Sheet'!$C$14</f>
        <v>#VALUE!</v>
      </c>
    </row>
    <row r="772">
      <c r="A772" s="403" t="str">
        <f>IF(ISBLANK('Unit Type (12)'!B61), " ", 'Unit Type (12)'!B61)</f>
        <v> </v>
      </c>
      <c r="B772" s="403" t="str">
        <f>IF(ISBLANK('Unit Type (12)'!C61), " ", 'Unit Type (12)'!C61)</f>
        <v> </v>
      </c>
      <c r="C772" s="403" t="str">
        <f>B772*'Summary Sheet'!$C$14</f>
        <v>#VALUE!</v>
      </c>
    </row>
    <row r="773">
      <c r="A773" s="403" t="str">
        <f>IF(ISBLANK('Unit Type (12)'!B62), " ", 'Unit Type (12)'!B62)</f>
        <v> </v>
      </c>
      <c r="B773" s="403" t="str">
        <f>IF(ISBLANK('Unit Type (12)'!C62), " ", 'Unit Type (12)'!C62)</f>
        <v> </v>
      </c>
      <c r="C773" s="403" t="str">
        <f>B773*'Summary Sheet'!$C$14</f>
        <v>#VALUE!</v>
      </c>
    </row>
    <row r="774">
      <c r="A774" s="403" t="str">
        <f>IF(ISBLANK('Unit Type (12)'!B63), " ", 'Unit Type (12)'!B63)</f>
        <v> </v>
      </c>
      <c r="B774" s="403" t="str">
        <f>IF(ISBLANK('Unit Type (12)'!C63), " ", 'Unit Type (12)'!C63)</f>
        <v> </v>
      </c>
      <c r="C774" s="403" t="str">
        <f>B774*'Summary Sheet'!$C$14</f>
        <v>#VALUE!</v>
      </c>
    </row>
    <row r="775">
      <c r="A775" s="403" t="str">
        <f>IF(ISBLANK('Unit Type (12)'!B64), " ", 'Unit Type (12)'!B64)</f>
        <v> </v>
      </c>
      <c r="B775" s="403" t="str">
        <f>IF(ISBLANK('Unit Type (12)'!C64), " ", 'Unit Type (12)'!C64)</f>
        <v> </v>
      </c>
      <c r="C775" s="403" t="str">
        <f>B775*'Summary Sheet'!$C$14</f>
        <v>#VALUE!</v>
      </c>
    </row>
    <row r="776">
      <c r="A776" s="403" t="str">
        <f>IF(ISBLANK('Unit Type (12)'!B65), " ", 'Unit Type (12)'!B65)</f>
        <v> </v>
      </c>
      <c r="B776" s="403" t="str">
        <f>IF(ISBLANK('Unit Type (12)'!C65), " ", 'Unit Type (12)'!C65)</f>
        <v> </v>
      </c>
      <c r="C776" s="403" t="str">
        <f>B776*'Summary Sheet'!$C$14</f>
        <v>#VALUE!</v>
      </c>
    </row>
    <row r="777">
      <c r="A777" s="403" t="str">
        <f>IF(ISBLANK('Unit Type (12)'!B66), " ", 'Unit Type (12)'!B66)</f>
        <v> </v>
      </c>
      <c r="B777" s="403" t="str">
        <f>IF(ISBLANK('Unit Type (12)'!C66), " ", 'Unit Type (12)'!C66)</f>
        <v> </v>
      </c>
      <c r="C777" s="403" t="str">
        <f>B777*'Summary Sheet'!$C$14</f>
        <v>#VALUE!</v>
      </c>
    </row>
    <row r="778">
      <c r="A778" s="403" t="str">
        <f>IF(ISBLANK('Unit Type (12)'!B67), " ", 'Unit Type (12)'!B67)</f>
        <v> </v>
      </c>
      <c r="B778" s="403" t="str">
        <f>IF(ISBLANK('Unit Type (12)'!C67), " ", 'Unit Type (12)'!C67)</f>
        <v> </v>
      </c>
      <c r="C778" s="403" t="str">
        <f>B778*'Summary Sheet'!$C$14</f>
        <v>#VALUE!</v>
      </c>
    </row>
    <row r="779">
      <c r="A779" s="403" t="str">
        <f>IF(ISBLANK('Unit Type (12)'!B68), " ", 'Unit Type (12)'!B68)</f>
        <v> </v>
      </c>
      <c r="B779" s="403" t="str">
        <f>IF(ISBLANK('Unit Type (12)'!C68), " ", 'Unit Type (12)'!C68)</f>
        <v> </v>
      </c>
      <c r="C779" s="403" t="str">
        <f>B779*'Summary Sheet'!$C$14</f>
        <v>#VALUE!</v>
      </c>
    </row>
    <row r="780">
      <c r="A780" s="403" t="str">
        <f>IF(ISBLANK('Unit Type (12)'!B69), " ", 'Unit Type (12)'!B69)</f>
        <v> </v>
      </c>
      <c r="B780" s="403" t="str">
        <f>IF(ISBLANK('Unit Type (12)'!C69), " ", 'Unit Type (12)'!C69)</f>
        <v> </v>
      </c>
      <c r="C780" s="403" t="str">
        <f>B780*'Summary Sheet'!$C$14</f>
        <v>#VALUE!</v>
      </c>
    </row>
    <row r="781">
      <c r="A781" s="403" t="str">
        <f>IF(ISBLANK('Unit Type (12)'!B70), " ", 'Unit Type (12)'!B70)</f>
        <v> </v>
      </c>
      <c r="B781" s="403" t="str">
        <f>IF(ISBLANK('Unit Type (12)'!C70), " ", 'Unit Type (12)'!C70)</f>
        <v> </v>
      </c>
      <c r="C781" s="403" t="str">
        <f>B781*'Summary Sheet'!$C$14</f>
        <v>#VALUE!</v>
      </c>
    </row>
    <row r="782">
      <c r="A782" s="403" t="str">
        <f>IF(ISBLANK('Unit Type (13)'!B6), " ", 'Unit Type (13)'!B6)</f>
        <v> </v>
      </c>
      <c r="B782" s="403" t="str">
        <f>IF(ISBLANK('Unit Type (13)'!C6), " ", 'Unit Type (13)'!C6)</f>
        <v> </v>
      </c>
      <c r="C782" s="403" t="str">
        <f>B782*'Summary Sheet'!$C$15</f>
        <v>#VALUE!</v>
      </c>
    </row>
    <row r="783">
      <c r="A783" s="403" t="str">
        <f>IF(ISBLANK('Unit Type (13)'!B7), " ", 'Unit Type (13)'!B7)</f>
        <v> </v>
      </c>
      <c r="B783" s="403" t="str">
        <f>IF(ISBLANK('Unit Type (13)'!C7), " ", 'Unit Type (13)'!C7)</f>
        <v> </v>
      </c>
      <c r="C783" s="403" t="str">
        <f>B783*'Summary Sheet'!$C$15</f>
        <v>#VALUE!</v>
      </c>
    </row>
    <row r="784">
      <c r="A784" s="403" t="str">
        <f>IF(ISBLANK('Unit Type (13)'!B8), " ", 'Unit Type (13)'!B8)</f>
        <v> </v>
      </c>
      <c r="B784" s="403" t="str">
        <f>IF(ISBLANK('Unit Type (13)'!C8), " ", 'Unit Type (13)'!C8)</f>
        <v> </v>
      </c>
      <c r="C784" s="403" t="str">
        <f>B784*'Summary Sheet'!$C$15</f>
        <v>#VALUE!</v>
      </c>
    </row>
    <row r="785">
      <c r="A785" s="403" t="str">
        <f>IF(ISBLANK('Unit Type (13)'!B9), " ", 'Unit Type (13)'!B9)</f>
        <v> </v>
      </c>
      <c r="B785" s="403" t="str">
        <f>IF(ISBLANK('Unit Type (13)'!C9), " ", 'Unit Type (13)'!C9)</f>
        <v> </v>
      </c>
      <c r="C785" s="403" t="str">
        <f>B785*'Summary Sheet'!$C$15</f>
        <v>#VALUE!</v>
      </c>
    </row>
    <row r="786">
      <c r="A786" s="403" t="str">
        <f>IF(ISBLANK('Unit Type (13)'!B10), " ", 'Unit Type (13)'!B10)</f>
        <v> </v>
      </c>
      <c r="B786" s="403" t="str">
        <f>IF(ISBLANK('Unit Type (13)'!C10), " ", 'Unit Type (13)'!C10)</f>
        <v> </v>
      </c>
      <c r="C786" s="403" t="str">
        <f>B786*'Summary Sheet'!$C$15</f>
        <v>#VALUE!</v>
      </c>
    </row>
    <row r="787">
      <c r="A787" s="403" t="str">
        <f>IF(ISBLANK('Unit Type (13)'!B11), " ", 'Unit Type (13)'!B11)</f>
        <v> </v>
      </c>
      <c r="B787" s="403" t="str">
        <f>IF(ISBLANK('Unit Type (13)'!C11), " ", 'Unit Type (13)'!C11)</f>
        <v> </v>
      </c>
      <c r="C787" s="403" t="str">
        <f>B787*'Summary Sheet'!$C$15</f>
        <v>#VALUE!</v>
      </c>
    </row>
    <row r="788">
      <c r="A788" s="403" t="str">
        <f>IF(ISBLANK('Unit Type (13)'!B12), " ", 'Unit Type (13)'!B12)</f>
        <v> </v>
      </c>
      <c r="B788" s="403" t="str">
        <f>IF(ISBLANK('Unit Type (13)'!C12), " ", 'Unit Type (13)'!C12)</f>
        <v> </v>
      </c>
      <c r="C788" s="403" t="str">
        <f>B788*'Summary Sheet'!$C$15</f>
        <v>#VALUE!</v>
      </c>
    </row>
    <row r="789">
      <c r="A789" s="403" t="str">
        <f>IF(ISBLANK('Unit Type (13)'!B13), " ", 'Unit Type (13)'!B13)</f>
        <v> </v>
      </c>
      <c r="B789" s="403" t="str">
        <f>IF(ISBLANK('Unit Type (13)'!C13), " ", 'Unit Type (13)'!C13)</f>
        <v> </v>
      </c>
      <c r="C789" s="403" t="str">
        <f>B789*'Summary Sheet'!$C$15</f>
        <v>#VALUE!</v>
      </c>
    </row>
    <row r="790">
      <c r="A790" s="403" t="str">
        <f>IF(ISBLANK('Unit Type (13)'!B14), " ", 'Unit Type (13)'!B14)</f>
        <v> </v>
      </c>
      <c r="B790" s="403" t="str">
        <f>IF(ISBLANK('Unit Type (13)'!C14), " ", 'Unit Type (13)'!C14)</f>
        <v> </v>
      </c>
      <c r="C790" s="403" t="str">
        <f>B790*'Summary Sheet'!$C$15</f>
        <v>#VALUE!</v>
      </c>
    </row>
    <row r="791">
      <c r="A791" s="403" t="str">
        <f>IF(ISBLANK('Unit Type (13)'!B15), " ", 'Unit Type (13)'!B15)</f>
        <v> </v>
      </c>
      <c r="B791" s="403" t="str">
        <f>IF(ISBLANK('Unit Type (13)'!C15), " ", 'Unit Type (13)'!C15)</f>
        <v> </v>
      </c>
      <c r="C791" s="403" t="str">
        <f>B791*'Summary Sheet'!$C$15</f>
        <v>#VALUE!</v>
      </c>
    </row>
    <row r="792">
      <c r="A792" s="403" t="str">
        <f>IF(ISBLANK('Unit Type (13)'!B16), " ", 'Unit Type (13)'!B16)</f>
        <v> </v>
      </c>
      <c r="B792" s="403" t="str">
        <f>IF(ISBLANK('Unit Type (13)'!C16), " ", 'Unit Type (13)'!C16)</f>
        <v> </v>
      </c>
      <c r="C792" s="403" t="str">
        <f>B792*'Summary Sheet'!$C$15</f>
        <v>#VALUE!</v>
      </c>
    </row>
    <row r="793">
      <c r="A793" s="403" t="str">
        <f>IF(ISBLANK('Unit Type (13)'!B17), " ", 'Unit Type (13)'!B17)</f>
        <v> </v>
      </c>
      <c r="B793" s="403" t="str">
        <f>IF(ISBLANK('Unit Type (13)'!C17), " ", 'Unit Type (13)'!C17)</f>
        <v> </v>
      </c>
      <c r="C793" s="403" t="str">
        <f>B793*'Summary Sheet'!$C$15</f>
        <v>#VALUE!</v>
      </c>
    </row>
    <row r="794">
      <c r="A794" s="403" t="str">
        <f>IF(ISBLANK('Unit Type (13)'!B18), " ", 'Unit Type (13)'!B18)</f>
        <v> </v>
      </c>
      <c r="B794" s="403" t="str">
        <f>IF(ISBLANK('Unit Type (13)'!C18), " ", 'Unit Type (13)'!C18)</f>
        <v> </v>
      </c>
      <c r="C794" s="403" t="str">
        <f>B794*'Summary Sheet'!$C$15</f>
        <v>#VALUE!</v>
      </c>
    </row>
    <row r="795">
      <c r="A795" s="403" t="str">
        <f>IF(ISBLANK('Unit Type (13)'!B19), " ", 'Unit Type (13)'!B19)</f>
        <v> </v>
      </c>
      <c r="B795" s="403" t="str">
        <f>IF(ISBLANK('Unit Type (13)'!C19), " ", 'Unit Type (13)'!C19)</f>
        <v> </v>
      </c>
      <c r="C795" s="403" t="str">
        <f>B795*'Summary Sheet'!$C$15</f>
        <v>#VALUE!</v>
      </c>
    </row>
    <row r="796">
      <c r="A796" s="403" t="str">
        <f>IF(ISBLANK('Unit Type (13)'!B20), " ", 'Unit Type (13)'!B20)</f>
        <v> </v>
      </c>
      <c r="B796" s="403" t="str">
        <f>IF(ISBLANK('Unit Type (13)'!C20), " ", 'Unit Type (13)'!C20)</f>
        <v> </v>
      </c>
      <c r="C796" s="403" t="str">
        <f>B796*'Summary Sheet'!$C$15</f>
        <v>#VALUE!</v>
      </c>
    </row>
    <row r="797">
      <c r="A797" s="403" t="str">
        <f>IF(ISBLANK('Unit Type (13)'!B21), " ", 'Unit Type (13)'!B21)</f>
        <v> </v>
      </c>
      <c r="B797" s="403" t="str">
        <f>IF(ISBLANK('Unit Type (13)'!C21), " ", 'Unit Type (13)'!C21)</f>
        <v> </v>
      </c>
      <c r="C797" s="403" t="str">
        <f>B797*'Summary Sheet'!$C$15</f>
        <v>#VALUE!</v>
      </c>
    </row>
    <row r="798">
      <c r="A798" s="403" t="str">
        <f>IF(ISBLANK('Unit Type (13)'!B22), " ", 'Unit Type (13)'!B22)</f>
        <v> </v>
      </c>
      <c r="B798" s="403" t="str">
        <f>IF(ISBLANK('Unit Type (13)'!C22), " ", 'Unit Type (13)'!C22)</f>
        <v> </v>
      </c>
      <c r="C798" s="403" t="str">
        <f>B798*'Summary Sheet'!$C$15</f>
        <v>#VALUE!</v>
      </c>
    </row>
    <row r="799">
      <c r="A799" s="403" t="str">
        <f>IF(ISBLANK('Unit Type (13)'!B23), " ", 'Unit Type (13)'!B23)</f>
        <v> </v>
      </c>
      <c r="B799" s="403" t="str">
        <f>IF(ISBLANK('Unit Type (13)'!C23), " ", 'Unit Type (13)'!C23)</f>
        <v> </v>
      </c>
      <c r="C799" s="403" t="str">
        <f>B799*'Summary Sheet'!$C$15</f>
        <v>#VALUE!</v>
      </c>
    </row>
    <row r="800">
      <c r="A800" s="403" t="str">
        <f>IF(ISBLANK('Unit Type (13)'!B24), " ", 'Unit Type (13)'!B24)</f>
        <v> </v>
      </c>
      <c r="B800" s="403" t="str">
        <f>IF(ISBLANK('Unit Type (13)'!C24), " ", 'Unit Type (13)'!C24)</f>
        <v> </v>
      </c>
      <c r="C800" s="403" t="str">
        <f>B800*'Summary Sheet'!$C$15</f>
        <v>#VALUE!</v>
      </c>
    </row>
    <row r="801">
      <c r="A801" s="403" t="str">
        <f>IF(ISBLANK('Unit Type (13)'!B25), " ", 'Unit Type (13)'!B25)</f>
        <v> </v>
      </c>
      <c r="B801" s="403" t="str">
        <f>IF(ISBLANK('Unit Type (13)'!C25), " ", 'Unit Type (13)'!C25)</f>
        <v> </v>
      </c>
      <c r="C801" s="403" t="str">
        <f>B801*'Summary Sheet'!$C$15</f>
        <v>#VALUE!</v>
      </c>
    </row>
    <row r="802">
      <c r="A802" s="403" t="str">
        <f>IF(ISBLANK('Unit Type (13)'!B26), " ", 'Unit Type (13)'!B26)</f>
        <v> </v>
      </c>
      <c r="B802" s="403" t="str">
        <f>IF(ISBLANK('Unit Type (13)'!C26), " ", 'Unit Type (13)'!C26)</f>
        <v> </v>
      </c>
      <c r="C802" s="403" t="str">
        <f>B802*'Summary Sheet'!$C$15</f>
        <v>#VALUE!</v>
      </c>
    </row>
    <row r="803">
      <c r="A803" s="403" t="str">
        <f>IF(ISBLANK('Unit Type (13)'!B27), " ", 'Unit Type (13)'!B27)</f>
        <v> </v>
      </c>
      <c r="B803" s="403" t="str">
        <f>IF(ISBLANK('Unit Type (13)'!C27), " ", 'Unit Type (13)'!C27)</f>
        <v> </v>
      </c>
      <c r="C803" s="403" t="str">
        <f>B803*'Summary Sheet'!$C$15</f>
        <v>#VALUE!</v>
      </c>
    </row>
    <row r="804">
      <c r="A804" s="403" t="str">
        <f>IF(ISBLANK('Unit Type (13)'!B28), " ", 'Unit Type (13)'!B28)</f>
        <v> </v>
      </c>
      <c r="B804" s="403" t="str">
        <f>IF(ISBLANK('Unit Type (13)'!C28), " ", 'Unit Type (13)'!C28)</f>
        <v> </v>
      </c>
      <c r="C804" s="403" t="str">
        <f>B804*'Summary Sheet'!$C$15</f>
        <v>#VALUE!</v>
      </c>
    </row>
    <row r="805">
      <c r="A805" s="403" t="str">
        <f>IF(ISBLANK('Unit Type (13)'!B29), " ", 'Unit Type (13)'!B29)</f>
        <v> </v>
      </c>
      <c r="B805" s="403" t="str">
        <f>IF(ISBLANK('Unit Type (13)'!C29), " ", 'Unit Type (13)'!C29)</f>
        <v> </v>
      </c>
      <c r="C805" s="403" t="str">
        <f>B805*'Summary Sheet'!$C$15</f>
        <v>#VALUE!</v>
      </c>
    </row>
    <row r="806">
      <c r="A806" s="403" t="str">
        <f>IF(ISBLANK('Unit Type (13)'!B30), " ", 'Unit Type (13)'!B30)</f>
        <v> </v>
      </c>
      <c r="B806" s="403" t="str">
        <f>IF(ISBLANK('Unit Type (13)'!C30), " ", 'Unit Type (13)'!C30)</f>
        <v> </v>
      </c>
      <c r="C806" s="403" t="str">
        <f>B806*'Summary Sheet'!$C$15</f>
        <v>#VALUE!</v>
      </c>
    </row>
    <row r="807">
      <c r="A807" s="403" t="str">
        <f>IF(ISBLANK('Unit Type (13)'!B31), " ", 'Unit Type (13)'!B31)</f>
        <v> </v>
      </c>
      <c r="B807" s="403" t="str">
        <f>IF(ISBLANK('Unit Type (13)'!C31), " ", 'Unit Type (13)'!C31)</f>
        <v> </v>
      </c>
      <c r="C807" s="403" t="str">
        <f>B807*'Summary Sheet'!$C$15</f>
        <v>#VALUE!</v>
      </c>
    </row>
    <row r="808">
      <c r="A808" s="403" t="str">
        <f>IF(ISBLANK('Unit Type (13)'!B32), " ", 'Unit Type (13)'!B32)</f>
        <v> </v>
      </c>
      <c r="B808" s="403" t="str">
        <f>IF(ISBLANK('Unit Type (13)'!C32), " ", 'Unit Type (13)'!C32)</f>
        <v> </v>
      </c>
      <c r="C808" s="403" t="str">
        <f>B808*'Summary Sheet'!$C$15</f>
        <v>#VALUE!</v>
      </c>
    </row>
    <row r="809">
      <c r="A809" s="403" t="str">
        <f>IF(ISBLANK('Unit Type (13)'!B33), " ", 'Unit Type (13)'!B33)</f>
        <v> </v>
      </c>
      <c r="B809" s="403" t="str">
        <f>IF(ISBLANK('Unit Type (13)'!C33), " ", 'Unit Type (13)'!C33)</f>
        <v> </v>
      </c>
      <c r="C809" s="403" t="str">
        <f>B809*'Summary Sheet'!$C$15</f>
        <v>#VALUE!</v>
      </c>
    </row>
    <row r="810">
      <c r="A810" s="403" t="str">
        <f>IF(ISBLANK('Unit Type (13)'!B34), " ", 'Unit Type (13)'!B34)</f>
        <v> </v>
      </c>
      <c r="B810" s="403" t="str">
        <f>IF(ISBLANK('Unit Type (13)'!C34), " ", 'Unit Type (13)'!C34)</f>
        <v> </v>
      </c>
      <c r="C810" s="403" t="str">
        <f>B810*'Summary Sheet'!$C$15</f>
        <v>#VALUE!</v>
      </c>
    </row>
    <row r="811">
      <c r="A811" s="403" t="str">
        <f>IF(ISBLANK('Unit Type (13)'!B35), " ", 'Unit Type (13)'!B35)</f>
        <v> </v>
      </c>
      <c r="B811" s="403" t="str">
        <f>IF(ISBLANK('Unit Type (13)'!C35), " ", 'Unit Type (13)'!C35)</f>
        <v> </v>
      </c>
      <c r="C811" s="403" t="str">
        <f>B811*'Summary Sheet'!$C$15</f>
        <v>#VALUE!</v>
      </c>
    </row>
    <row r="812">
      <c r="A812" s="403" t="str">
        <f>IF(ISBLANK('Unit Type (13)'!B36), " ", 'Unit Type (13)'!B36)</f>
        <v> </v>
      </c>
      <c r="B812" s="403" t="str">
        <f>IF(ISBLANK('Unit Type (13)'!C36), " ", 'Unit Type (13)'!C36)</f>
        <v> </v>
      </c>
      <c r="C812" s="403" t="str">
        <f>B812*'Summary Sheet'!$C$15</f>
        <v>#VALUE!</v>
      </c>
    </row>
    <row r="813">
      <c r="A813" s="403" t="str">
        <f>IF(ISBLANK('Unit Type (13)'!B37), " ", 'Unit Type (13)'!B37)</f>
        <v> </v>
      </c>
      <c r="B813" s="403" t="str">
        <f>IF(ISBLANK('Unit Type (13)'!C37), " ", 'Unit Type (13)'!C37)</f>
        <v> </v>
      </c>
      <c r="C813" s="403" t="str">
        <f>B813*'Summary Sheet'!$C$15</f>
        <v>#VALUE!</v>
      </c>
    </row>
    <row r="814">
      <c r="A814" s="403" t="str">
        <f>IF(ISBLANK('Unit Type (13)'!B38), " ", 'Unit Type (13)'!B38)</f>
        <v> </v>
      </c>
      <c r="B814" s="403" t="str">
        <f>IF(ISBLANK('Unit Type (13)'!C38), " ", 'Unit Type (13)'!C38)</f>
        <v> </v>
      </c>
      <c r="C814" s="403" t="str">
        <f>B814*'Summary Sheet'!$C$15</f>
        <v>#VALUE!</v>
      </c>
    </row>
    <row r="815">
      <c r="A815" s="403" t="str">
        <f>IF(ISBLANK('Unit Type (13)'!B39), " ", 'Unit Type (13)'!B39)</f>
        <v> </v>
      </c>
      <c r="B815" s="403" t="str">
        <f>IF(ISBLANK('Unit Type (13)'!C39), " ", 'Unit Type (13)'!C39)</f>
        <v> </v>
      </c>
      <c r="C815" s="403" t="str">
        <f>B815*'Summary Sheet'!$C$15</f>
        <v>#VALUE!</v>
      </c>
    </row>
    <row r="816">
      <c r="A816" s="403" t="str">
        <f>IF(ISBLANK('Unit Type (13)'!B40), " ", 'Unit Type (13)'!B40)</f>
        <v> </v>
      </c>
      <c r="B816" s="403" t="str">
        <f>IF(ISBLANK('Unit Type (13)'!C40), " ", 'Unit Type (13)'!C40)</f>
        <v> </v>
      </c>
      <c r="C816" s="403" t="str">
        <f>B816*'Summary Sheet'!$C$15</f>
        <v>#VALUE!</v>
      </c>
    </row>
    <row r="817">
      <c r="A817" s="403" t="str">
        <f>IF(ISBLANK('Unit Type (13)'!B41), " ", 'Unit Type (13)'!B41)</f>
        <v> </v>
      </c>
      <c r="B817" s="403" t="str">
        <f>IF(ISBLANK('Unit Type (13)'!C41), " ", 'Unit Type (13)'!C41)</f>
        <v> </v>
      </c>
      <c r="C817" s="403" t="str">
        <f>B817*'Summary Sheet'!$C$15</f>
        <v>#VALUE!</v>
      </c>
    </row>
    <row r="818">
      <c r="A818" s="403" t="str">
        <f>IF(ISBLANK('Unit Type (13)'!B42), " ", 'Unit Type (13)'!B42)</f>
        <v> </v>
      </c>
      <c r="B818" s="403" t="str">
        <f>IF(ISBLANK('Unit Type (13)'!C42), " ", 'Unit Type (13)'!C42)</f>
        <v> </v>
      </c>
      <c r="C818" s="403" t="str">
        <f>B818*'Summary Sheet'!$C$15</f>
        <v>#VALUE!</v>
      </c>
    </row>
    <row r="819">
      <c r="A819" s="403" t="str">
        <f>IF(ISBLANK('Unit Type (13)'!B43), " ", 'Unit Type (13)'!B43)</f>
        <v> </v>
      </c>
      <c r="B819" s="403" t="str">
        <f>IF(ISBLANK('Unit Type (13)'!C43), " ", 'Unit Type (13)'!C43)</f>
        <v> </v>
      </c>
      <c r="C819" s="403" t="str">
        <f>B819*'Summary Sheet'!$C$15</f>
        <v>#VALUE!</v>
      </c>
    </row>
    <row r="820">
      <c r="A820" s="403" t="str">
        <f>IF(ISBLANK('Unit Type (13)'!B44), " ", 'Unit Type (13)'!B44)</f>
        <v> </v>
      </c>
      <c r="B820" s="403" t="str">
        <f>IF(ISBLANK('Unit Type (13)'!C44), " ", 'Unit Type (13)'!C44)</f>
        <v> </v>
      </c>
      <c r="C820" s="403" t="str">
        <f>B820*'Summary Sheet'!$C$15</f>
        <v>#VALUE!</v>
      </c>
    </row>
    <row r="821">
      <c r="A821" s="403" t="str">
        <f>IF(ISBLANK('Unit Type (13)'!B45), " ", 'Unit Type (13)'!B45)</f>
        <v> </v>
      </c>
      <c r="B821" s="403" t="str">
        <f>IF(ISBLANK('Unit Type (13)'!C45), " ", 'Unit Type (13)'!C45)</f>
        <v> </v>
      </c>
      <c r="C821" s="403" t="str">
        <f>B821*'Summary Sheet'!$C$15</f>
        <v>#VALUE!</v>
      </c>
    </row>
    <row r="822">
      <c r="A822" s="403" t="str">
        <f>IF(ISBLANK('Unit Type (13)'!B46), " ", 'Unit Type (13)'!B46)</f>
        <v> </v>
      </c>
      <c r="B822" s="403" t="str">
        <f>IF(ISBLANK('Unit Type (13)'!C46), " ", 'Unit Type (13)'!C46)</f>
        <v> </v>
      </c>
      <c r="C822" s="403" t="str">
        <f>B822*'Summary Sheet'!$C$15</f>
        <v>#VALUE!</v>
      </c>
    </row>
    <row r="823">
      <c r="A823" s="403" t="str">
        <f>IF(ISBLANK('Unit Type (13)'!B47), " ", 'Unit Type (13)'!B47)</f>
        <v> </v>
      </c>
      <c r="B823" s="403" t="str">
        <f>IF(ISBLANK('Unit Type (13)'!C47), " ", 'Unit Type (13)'!C47)</f>
        <v> </v>
      </c>
      <c r="C823" s="403" t="str">
        <f>B823*'Summary Sheet'!$C$15</f>
        <v>#VALUE!</v>
      </c>
    </row>
    <row r="824">
      <c r="A824" s="403" t="str">
        <f>IF(ISBLANK('Unit Type (13)'!B48), " ", 'Unit Type (13)'!B48)</f>
        <v> </v>
      </c>
      <c r="B824" s="403" t="str">
        <f>IF(ISBLANK('Unit Type (13)'!C48), " ", 'Unit Type (13)'!C48)</f>
        <v> </v>
      </c>
      <c r="C824" s="403" t="str">
        <f>B824*'Summary Sheet'!$C$15</f>
        <v>#VALUE!</v>
      </c>
    </row>
    <row r="825">
      <c r="A825" s="403" t="str">
        <f>IF(ISBLANK('Unit Type (13)'!B49), " ", 'Unit Type (13)'!B49)</f>
        <v> </v>
      </c>
      <c r="B825" s="403" t="str">
        <f>IF(ISBLANK('Unit Type (13)'!C49), " ", 'Unit Type (13)'!C49)</f>
        <v> </v>
      </c>
      <c r="C825" s="403" t="str">
        <f>B825*'Summary Sheet'!$C$15</f>
        <v>#VALUE!</v>
      </c>
    </row>
    <row r="826">
      <c r="A826" s="403" t="str">
        <f>IF(ISBLANK('Unit Type (13)'!B50), " ", 'Unit Type (13)'!B50)</f>
        <v> </v>
      </c>
      <c r="B826" s="403" t="str">
        <f>IF(ISBLANK('Unit Type (13)'!C50), " ", 'Unit Type (13)'!C50)</f>
        <v> </v>
      </c>
      <c r="C826" s="403" t="str">
        <f>B826*'Summary Sheet'!$C$15</f>
        <v>#VALUE!</v>
      </c>
    </row>
    <row r="827">
      <c r="A827" s="403" t="str">
        <f>IF(ISBLANK('Unit Type (13)'!B51), " ", 'Unit Type (13)'!B51)</f>
        <v> </v>
      </c>
      <c r="B827" s="403" t="str">
        <f>IF(ISBLANK('Unit Type (13)'!C51), " ", 'Unit Type (13)'!C51)</f>
        <v> </v>
      </c>
      <c r="C827" s="403" t="str">
        <f>B827*'Summary Sheet'!$C$15</f>
        <v>#VALUE!</v>
      </c>
    </row>
    <row r="828">
      <c r="A828" s="403" t="str">
        <f>IF(ISBLANK('Unit Type (13)'!B52), " ", 'Unit Type (13)'!B52)</f>
        <v> </v>
      </c>
      <c r="B828" s="403" t="str">
        <f>IF(ISBLANK('Unit Type (13)'!C52), " ", 'Unit Type (13)'!C52)</f>
        <v> </v>
      </c>
      <c r="C828" s="403" t="str">
        <f>B828*'Summary Sheet'!$C$15</f>
        <v>#VALUE!</v>
      </c>
    </row>
    <row r="829">
      <c r="A829" s="403" t="str">
        <f>IF(ISBLANK('Unit Type (13)'!B53), " ", 'Unit Type (13)'!B53)</f>
        <v> </v>
      </c>
      <c r="B829" s="403" t="str">
        <f>IF(ISBLANK('Unit Type (13)'!C53), " ", 'Unit Type (13)'!C53)</f>
        <v> </v>
      </c>
      <c r="C829" s="403" t="str">
        <f>B829*'Summary Sheet'!$C$15</f>
        <v>#VALUE!</v>
      </c>
    </row>
    <row r="830">
      <c r="A830" s="403" t="str">
        <f>IF(ISBLANK('Unit Type (13)'!B54), " ", 'Unit Type (13)'!B54)</f>
        <v> </v>
      </c>
      <c r="B830" s="403" t="str">
        <f>IF(ISBLANK('Unit Type (13)'!C54), " ", 'Unit Type (13)'!C54)</f>
        <v> </v>
      </c>
      <c r="C830" s="403" t="str">
        <f>B830*'Summary Sheet'!$C$15</f>
        <v>#VALUE!</v>
      </c>
    </row>
    <row r="831">
      <c r="A831" s="403" t="str">
        <f>IF(ISBLANK('Unit Type (13)'!B55), " ", 'Unit Type (13)'!B55)</f>
        <v> </v>
      </c>
      <c r="B831" s="403" t="str">
        <f>IF(ISBLANK('Unit Type (13)'!C55), " ", 'Unit Type (13)'!C55)</f>
        <v> </v>
      </c>
      <c r="C831" s="403" t="str">
        <f>B831*'Summary Sheet'!$C$15</f>
        <v>#VALUE!</v>
      </c>
    </row>
    <row r="832">
      <c r="A832" s="403" t="str">
        <f>IF(ISBLANK('Unit Type (13)'!B56), " ", 'Unit Type (13)'!B56)</f>
        <v> </v>
      </c>
      <c r="B832" s="403" t="str">
        <f>IF(ISBLANK('Unit Type (13)'!C56), " ", 'Unit Type (13)'!C56)</f>
        <v> </v>
      </c>
      <c r="C832" s="403" t="str">
        <f>B832*'Summary Sheet'!$C$15</f>
        <v>#VALUE!</v>
      </c>
    </row>
    <row r="833">
      <c r="A833" s="403" t="str">
        <f>IF(ISBLANK('Unit Type (13)'!B57), " ", 'Unit Type (13)'!B57)</f>
        <v> </v>
      </c>
      <c r="B833" s="403" t="str">
        <f>IF(ISBLANK('Unit Type (13)'!C57), " ", 'Unit Type (13)'!C57)</f>
        <v> </v>
      </c>
      <c r="C833" s="403" t="str">
        <f>B833*'Summary Sheet'!$C$15</f>
        <v>#VALUE!</v>
      </c>
    </row>
    <row r="834">
      <c r="A834" s="403" t="str">
        <f>IF(ISBLANK('Unit Type (13)'!B58), " ", 'Unit Type (13)'!B58)</f>
        <v> </v>
      </c>
      <c r="B834" s="403" t="str">
        <f>IF(ISBLANK('Unit Type (13)'!C58), " ", 'Unit Type (13)'!C58)</f>
        <v> </v>
      </c>
      <c r="C834" s="403" t="str">
        <f>B834*'Summary Sheet'!$C$15</f>
        <v>#VALUE!</v>
      </c>
    </row>
    <row r="835">
      <c r="A835" s="403" t="str">
        <f>IF(ISBLANK('Unit Type (13)'!B59), " ", 'Unit Type (13)'!B59)</f>
        <v> </v>
      </c>
      <c r="B835" s="403" t="str">
        <f>IF(ISBLANK('Unit Type (13)'!C59), " ", 'Unit Type (13)'!C59)</f>
        <v> </v>
      </c>
      <c r="C835" s="403" t="str">
        <f>B835*'Summary Sheet'!$C$15</f>
        <v>#VALUE!</v>
      </c>
    </row>
    <row r="836">
      <c r="A836" s="403" t="str">
        <f>IF(ISBLANK('Unit Type (13)'!B60), " ", 'Unit Type (13)'!B60)</f>
        <v> </v>
      </c>
      <c r="B836" s="403" t="str">
        <f>IF(ISBLANK('Unit Type (13)'!C60), " ", 'Unit Type (13)'!C60)</f>
        <v> </v>
      </c>
      <c r="C836" s="403" t="str">
        <f>B836*'Summary Sheet'!$C$15</f>
        <v>#VALUE!</v>
      </c>
    </row>
    <row r="837">
      <c r="A837" s="403" t="str">
        <f>IF(ISBLANK('Unit Type (13)'!B61), " ", 'Unit Type (13)'!B61)</f>
        <v> </v>
      </c>
      <c r="B837" s="403" t="str">
        <f>IF(ISBLANK('Unit Type (13)'!C61), " ", 'Unit Type (13)'!C61)</f>
        <v> </v>
      </c>
      <c r="C837" s="403" t="str">
        <f>B837*'Summary Sheet'!$C$15</f>
        <v>#VALUE!</v>
      </c>
    </row>
    <row r="838">
      <c r="A838" s="403" t="str">
        <f>IF(ISBLANK('Unit Type (13)'!B62), " ", 'Unit Type (13)'!B62)</f>
        <v> </v>
      </c>
      <c r="B838" s="403" t="str">
        <f>IF(ISBLANK('Unit Type (13)'!C62), " ", 'Unit Type (13)'!C62)</f>
        <v> </v>
      </c>
      <c r="C838" s="403" t="str">
        <f>B838*'Summary Sheet'!$C$15</f>
        <v>#VALUE!</v>
      </c>
    </row>
    <row r="839">
      <c r="A839" s="403" t="str">
        <f>IF(ISBLANK('Unit Type (13)'!B63), " ", 'Unit Type (13)'!B63)</f>
        <v> </v>
      </c>
      <c r="B839" s="403" t="str">
        <f>IF(ISBLANK('Unit Type (13)'!C63), " ", 'Unit Type (13)'!C63)</f>
        <v> </v>
      </c>
      <c r="C839" s="403" t="str">
        <f>B839*'Summary Sheet'!$C$15</f>
        <v>#VALUE!</v>
      </c>
    </row>
    <row r="840">
      <c r="A840" s="403" t="str">
        <f>IF(ISBLANK('Unit Type (13)'!B64), " ", 'Unit Type (13)'!B64)</f>
        <v> </v>
      </c>
      <c r="B840" s="403" t="str">
        <f>IF(ISBLANK('Unit Type (13)'!C64), " ", 'Unit Type (13)'!C64)</f>
        <v> </v>
      </c>
      <c r="C840" s="403" t="str">
        <f>B840*'Summary Sheet'!$C$15</f>
        <v>#VALUE!</v>
      </c>
    </row>
    <row r="841">
      <c r="A841" s="403" t="str">
        <f>IF(ISBLANK('Unit Type (13)'!B65), " ", 'Unit Type (13)'!B65)</f>
        <v> </v>
      </c>
      <c r="B841" s="403" t="str">
        <f>IF(ISBLANK('Unit Type (13)'!C65), " ", 'Unit Type (13)'!C65)</f>
        <v> </v>
      </c>
      <c r="C841" s="403" t="str">
        <f>B841*'Summary Sheet'!$C$15</f>
        <v>#VALUE!</v>
      </c>
    </row>
    <row r="842">
      <c r="A842" s="403" t="str">
        <f>IF(ISBLANK('Unit Type (13)'!B66), " ", 'Unit Type (13)'!B66)</f>
        <v> </v>
      </c>
      <c r="B842" s="403" t="str">
        <f>IF(ISBLANK('Unit Type (13)'!C66), " ", 'Unit Type (13)'!C66)</f>
        <v> </v>
      </c>
      <c r="C842" s="403" t="str">
        <f>B842*'Summary Sheet'!$C$15</f>
        <v>#VALUE!</v>
      </c>
    </row>
    <row r="843">
      <c r="A843" s="403" t="str">
        <f>IF(ISBLANK('Unit Type (13)'!B67), " ", 'Unit Type (13)'!B67)</f>
        <v> </v>
      </c>
      <c r="B843" s="403" t="str">
        <f>IF(ISBLANK('Unit Type (13)'!C67), " ", 'Unit Type (13)'!C67)</f>
        <v> </v>
      </c>
      <c r="C843" s="403" t="str">
        <f>B843*'Summary Sheet'!$C$15</f>
        <v>#VALUE!</v>
      </c>
    </row>
    <row r="844">
      <c r="A844" s="403" t="str">
        <f>IF(ISBLANK('Unit Type (13)'!B68), " ", 'Unit Type (13)'!B68)</f>
        <v> </v>
      </c>
      <c r="B844" s="403" t="str">
        <f>IF(ISBLANK('Unit Type (13)'!C68), " ", 'Unit Type (13)'!C68)</f>
        <v> </v>
      </c>
      <c r="C844" s="403" t="str">
        <f>B844*'Summary Sheet'!$C$15</f>
        <v>#VALUE!</v>
      </c>
    </row>
    <row r="845">
      <c r="A845" s="403" t="str">
        <f>IF(ISBLANK('Unit Type (13)'!B69), " ", 'Unit Type (13)'!B69)</f>
        <v> </v>
      </c>
      <c r="B845" s="403" t="str">
        <f>IF(ISBLANK('Unit Type (13)'!C69), " ", 'Unit Type (13)'!C69)</f>
        <v> </v>
      </c>
      <c r="C845" s="403" t="str">
        <f>B845*'Summary Sheet'!$C$15</f>
        <v>#VALUE!</v>
      </c>
    </row>
    <row r="846">
      <c r="A846" s="403" t="str">
        <f>IF(ISBLANK('Unit Type (13)'!B70), " ", 'Unit Type (13)'!B70)</f>
        <v> </v>
      </c>
      <c r="B846" s="403" t="str">
        <f>IF(ISBLANK('Unit Type (13)'!C70), " ", 'Unit Type (13)'!C70)</f>
        <v> </v>
      </c>
      <c r="C846" s="403" t="str">
        <f>B846*'Summary Sheet'!$C$15</f>
        <v>#VALUE!</v>
      </c>
    </row>
    <row r="847">
      <c r="A847" s="403" t="str">
        <f>IF(ISBLANK('Unit Type (14)'!B6), " ", 'Unit Type (14)'!B6)</f>
        <v> </v>
      </c>
      <c r="B847" s="403" t="str">
        <f>IF(ISBLANK('Unit Type (14)'!C6), " ", 'Unit Type (14)'!C6)</f>
        <v> </v>
      </c>
      <c r="C847" s="403" t="str">
        <f>B847*'Summary Sheet'!$C$16</f>
        <v>#VALUE!</v>
      </c>
    </row>
    <row r="848">
      <c r="A848" s="403" t="str">
        <f>IF(ISBLANK('Unit Type (14)'!B7), " ", 'Unit Type (14)'!B7)</f>
        <v> </v>
      </c>
      <c r="B848" s="403" t="str">
        <f>IF(ISBLANK('Unit Type (14)'!C7), " ", 'Unit Type (14)'!C7)</f>
        <v> </v>
      </c>
      <c r="C848" s="403" t="str">
        <f>B848*'Summary Sheet'!$C$16</f>
        <v>#VALUE!</v>
      </c>
    </row>
    <row r="849">
      <c r="A849" s="403" t="str">
        <f>IF(ISBLANK('Unit Type (14)'!B8), " ", 'Unit Type (14)'!B8)</f>
        <v> </v>
      </c>
      <c r="B849" s="403" t="str">
        <f>IF(ISBLANK('Unit Type (14)'!C8), " ", 'Unit Type (14)'!C8)</f>
        <v> </v>
      </c>
      <c r="C849" s="403" t="str">
        <f>B849*'Summary Sheet'!$C$16</f>
        <v>#VALUE!</v>
      </c>
    </row>
    <row r="850">
      <c r="A850" s="403" t="str">
        <f>IF(ISBLANK('Unit Type (14)'!B9), " ", 'Unit Type (14)'!B9)</f>
        <v> </v>
      </c>
      <c r="B850" s="403" t="str">
        <f>IF(ISBLANK('Unit Type (14)'!C9), " ", 'Unit Type (14)'!C9)</f>
        <v> </v>
      </c>
      <c r="C850" s="403" t="str">
        <f>B850*'Summary Sheet'!$C$16</f>
        <v>#VALUE!</v>
      </c>
    </row>
    <row r="851">
      <c r="A851" s="403" t="str">
        <f>IF(ISBLANK('Unit Type (14)'!B10), " ", 'Unit Type (14)'!B10)</f>
        <v> </v>
      </c>
      <c r="B851" s="403" t="str">
        <f>IF(ISBLANK('Unit Type (14)'!C10), " ", 'Unit Type (14)'!C10)</f>
        <v> </v>
      </c>
      <c r="C851" s="403" t="str">
        <f>B851*'Summary Sheet'!$C$16</f>
        <v>#VALUE!</v>
      </c>
    </row>
    <row r="852">
      <c r="A852" s="403" t="str">
        <f>IF(ISBLANK('Unit Type (14)'!B11), " ", 'Unit Type (14)'!B11)</f>
        <v> </v>
      </c>
      <c r="B852" s="403" t="str">
        <f>IF(ISBLANK('Unit Type (14)'!C11), " ", 'Unit Type (14)'!C11)</f>
        <v> </v>
      </c>
      <c r="C852" s="403" t="str">
        <f>B852*'Summary Sheet'!$C$16</f>
        <v>#VALUE!</v>
      </c>
    </row>
    <row r="853">
      <c r="A853" s="403" t="str">
        <f>IF(ISBLANK('Unit Type (14)'!B12), " ", 'Unit Type (14)'!B12)</f>
        <v> </v>
      </c>
      <c r="B853" s="403" t="str">
        <f>IF(ISBLANK('Unit Type (14)'!C12), " ", 'Unit Type (14)'!C12)</f>
        <v> </v>
      </c>
      <c r="C853" s="403" t="str">
        <f>B853*'Summary Sheet'!$C$16</f>
        <v>#VALUE!</v>
      </c>
    </row>
    <row r="854">
      <c r="A854" s="403" t="str">
        <f>IF(ISBLANK('Unit Type (14)'!B13), " ", 'Unit Type (14)'!B13)</f>
        <v> </v>
      </c>
      <c r="B854" s="403" t="str">
        <f>IF(ISBLANK('Unit Type (14)'!C13), " ", 'Unit Type (14)'!C13)</f>
        <v> </v>
      </c>
      <c r="C854" s="403" t="str">
        <f>B854*'Summary Sheet'!$C$16</f>
        <v>#VALUE!</v>
      </c>
    </row>
    <row r="855">
      <c r="A855" s="403" t="str">
        <f>IF(ISBLANK('Unit Type (14)'!B14), " ", 'Unit Type (14)'!B14)</f>
        <v> </v>
      </c>
      <c r="B855" s="403" t="str">
        <f>IF(ISBLANK('Unit Type (14)'!C14), " ", 'Unit Type (14)'!C14)</f>
        <v> </v>
      </c>
      <c r="C855" s="403" t="str">
        <f>B855*'Summary Sheet'!$C$16</f>
        <v>#VALUE!</v>
      </c>
    </row>
    <row r="856">
      <c r="A856" s="403" t="str">
        <f>IF(ISBLANK('Unit Type (14)'!B15), " ", 'Unit Type (14)'!B15)</f>
        <v> </v>
      </c>
      <c r="B856" s="403" t="str">
        <f>IF(ISBLANK('Unit Type (14)'!C15), " ", 'Unit Type (14)'!C15)</f>
        <v> </v>
      </c>
      <c r="C856" s="403" t="str">
        <f>B856*'Summary Sheet'!$C$16</f>
        <v>#VALUE!</v>
      </c>
    </row>
    <row r="857">
      <c r="A857" s="403" t="str">
        <f>IF(ISBLANK('Unit Type (14)'!B16), " ", 'Unit Type (14)'!B16)</f>
        <v> </v>
      </c>
      <c r="B857" s="403" t="str">
        <f>IF(ISBLANK('Unit Type (14)'!C16), " ", 'Unit Type (14)'!C16)</f>
        <v> </v>
      </c>
      <c r="C857" s="403" t="str">
        <f>B857*'Summary Sheet'!$C$16</f>
        <v>#VALUE!</v>
      </c>
    </row>
    <row r="858">
      <c r="A858" s="403" t="str">
        <f>IF(ISBLANK('Unit Type (14)'!B17), " ", 'Unit Type (14)'!B17)</f>
        <v> </v>
      </c>
      <c r="B858" s="403" t="str">
        <f>IF(ISBLANK('Unit Type (14)'!C17), " ", 'Unit Type (14)'!C17)</f>
        <v> </v>
      </c>
      <c r="C858" s="403" t="str">
        <f>B858*'Summary Sheet'!$C$16</f>
        <v>#VALUE!</v>
      </c>
    </row>
    <row r="859">
      <c r="A859" s="403" t="str">
        <f>IF(ISBLANK('Unit Type (14)'!B18), " ", 'Unit Type (14)'!B18)</f>
        <v> </v>
      </c>
      <c r="B859" s="403" t="str">
        <f>IF(ISBLANK('Unit Type (14)'!C18), " ", 'Unit Type (14)'!C18)</f>
        <v> </v>
      </c>
      <c r="C859" s="403" t="str">
        <f>B859*'Summary Sheet'!$C$16</f>
        <v>#VALUE!</v>
      </c>
    </row>
    <row r="860">
      <c r="A860" s="403" t="str">
        <f>IF(ISBLANK('Unit Type (14)'!B19), " ", 'Unit Type (14)'!B19)</f>
        <v> </v>
      </c>
      <c r="B860" s="403" t="str">
        <f>IF(ISBLANK('Unit Type (14)'!C19), " ", 'Unit Type (14)'!C19)</f>
        <v> </v>
      </c>
      <c r="C860" s="403" t="str">
        <f>B860*'Summary Sheet'!$C$16</f>
        <v>#VALUE!</v>
      </c>
    </row>
    <row r="861">
      <c r="A861" s="403" t="str">
        <f>IF(ISBLANK('Unit Type (14)'!B20), " ", 'Unit Type (14)'!B20)</f>
        <v> </v>
      </c>
      <c r="B861" s="403" t="str">
        <f>IF(ISBLANK('Unit Type (14)'!C20), " ", 'Unit Type (14)'!C20)</f>
        <v> </v>
      </c>
      <c r="C861" s="403" t="str">
        <f>B861*'Summary Sheet'!$C$16</f>
        <v>#VALUE!</v>
      </c>
    </row>
    <row r="862">
      <c r="A862" s="403" t="str">
        <f>IF(ISBLANK('Unit Type (14)'!B21), " ", 'Unit Type (14)'!B21)</f>
        <v> </v>
      </c>
      <c r="B862" s="403" t="str">
        <f>IF(ISBLANK('Unit Type (14)'!C21), " ", 'Unit Type (14)'!C21)</f>
        <v> </v>
      </c>
      <c r="C862" s="403" t="str">
        <f>B862*'Summary Sheet'!$C$16</f>
        <v>#VALUE!</v>
      </c>
    </row>
    <row r="863">
      <c r="A863" s="403" t="str">
        <f>IF(ISBLANK('Unit Type (14)'!B22), " ", 'Unit Type (14)'!B22)</f>
        <v> </v>
      </c>
      <c r="B863" s="403" t="str">
        <f>IF(ISBLANK('Unit Type (14)'!C22), " ", 'Unit Type (14)'!C22)</f>
        <v> </v>
      </c>
      <c r="C863" s="403" t="str">
        <f>B863*'Summary Sheet'!$C$16</f>
        <v>#VALUE!</v>
      </c>
    </row>
    <row r="864">
      <c r="A864" s="403" t="str">
        <f>IF(ISBLANK('Unit Type (14)'!B23), " ", 'Unit Type (14)'!B23)</f>
        <v> </v>
      </c>
      <c r="B864" s="403" t="str">
        <f>IF(ISBLANK('Unit Type (14)'!C23), " ", 'Unit Type (14)'!C23)</f>
        <v> </v>
      </c>
      <c r="C864" s="403" t="str">
        <f>B864*'Summary Sheet'!$C$16</f>
        <v>#VALUE!</v>
      </c>
    </row>
    <row r="865">
      <c r="A865" s="403" t="str">
        <f>IF(ISBLANK('Unit Type (14)'!B24), " ", 'Unit Type (14)'!B24)</f>
        <v> </v>
      </c>
      <c r="B865" s="403" t="str">
        <f>IF(ISBLANK('Unit Type (14)'!C24), " ", 'Unit Type (14)'!C24)</f>
        <v> </v>
      </c>
      <c r="C865" s="403" t="str">
        <f>B865*'Summary Sheet'!$C$16</f>
        <v>#VALUE!</v>
      </c>
    </row>
    <row r="866">
      <c r="A866" s="403" t="str">
        <f>IF(ISBLANK('Unit Type (14)'!B25), " ", 'Unit Type (14)'!B25)</f>
        <v> </v>
      </c>
      <c r="B866" s="403" t="str">
        <f>IF(ISBLANK('Unit Type (14)'!C25), " ", 'Unit Type (14)'!C25)</f>
        <v> </v>
      </c>
      <c r="C866" s="403" t="str">
        <f>B866*'Summary Sheet'!$C$16</f>
        <v>#VALUE!</v>
      </c>
    </row>
    <row r="867">
      <c r="A867" s="403" t="str">
        <f>IF(ISBLANK('Unit Type (14)'!B26), " ", 'Unit Type (14)'!B26)</f>
        <v> </v>
      </c>
      <c r="B867" s="403" t="str">
        <f>IF(ISBLANK('Unit Type (14)'!C26), " ", 'Unit Type (14)'!C26)</f>
        <v> </v>
      </c>
      <c r="C867" s="403" t="str">
        <f>B867*'Summary Sheet'!$C$16</f>
        <v>#VALUE!</v>
      </c>
    </row>
    <row r="868">
      <c r="A868" s="403" t="str">
        <f>IF(ISBLANK('Unit Type (14)'!B27), " ", 'Unit Type (14)'!B27)</f>
        <v> </v>
      </c>
      <c r="B868" s="403" t="str">
        <f>IF(ISBLANK('Unit Type (14)'!C27), " ", 'Unit Type (14)'!C27)</f>
        <v> </v>
      </c>
      <c r="C868" s="403" t="str">
        <f>B868*'Summary Sheet'!$C$16</f>
        <v>#VALUE!</v>
      </c>
    </row>
    <row r="869">
      <c r="A869" s="403" t="str">
        <f>IF(ISBLANK('Unit Type (14)'!B28), " ", 'Unit Type (14)'!B28)</f>
        <v> </v>
      </c>
      <c r="B869" s="403" t="str">
        <f>IF(ISBLANK('Unit Type (14)'!C28), " ", 'Unit Type (14)'!C28)</f>
        <v> </v>
      </c>
      <c r="C869" s="403" t="str">
        <f>B869*'Summary Sheet'!$C$16</f>
        <v>#VALUE!</v>
      </c>
    </row>
    <row r="870">
      <c r="A870" s="403" t="str">
        <f>IF(ISBLANK('Unit Type (14)'!B29), " ", 'Unit Type (14)'!B29)</f>
        <v> </v>
      </c>
      <c r="B870" s="403" t="str">
        <f>IF(ISBLANK('Unit Type (14)'!C29), " ", 'Unit Type (14)'!C29)</f>
        <v> </v>
      </c>
      <c r="C870" s="403" t="str">
        <f>B870*'Summary Sheet'!$C$16</f>
        <v>#VALUE!</v>
      </c>
    </row>
    <row r="871">
      <c r="A871" s="403" t="str">
        <f>IF(ISBLANK('Unit Type (14)'!B30), " ", 'Unit Type (14)'!B30)</f>
        <v> </v>
      </c>
      <c r="B871" s="403" t="str">
        <f>IF(ISBLANK('Unit Type (14)'!C30), " ", 'Unit Type (14)'!C30)</f>
        <v> </v>
      </c>
      <c r="C871" s="403" t="str">
        <f>B871*'Summary Sheet'!$C$16</f>
        <v>#VALUE!</v>
      </c>
    </row>
    <row r="872">
      <c r="A872" s="403" t="str">
        <f>IF(ISBLANK('Unit Type (14)'!B31), " ", 'Unit Type (14)'!B31)</f>
        <v> </v>
      </c>
      <c r="B872" s="403" t="str">
        <f>IF(ISBLANK('Unit Type (14)'!C31), " ", 'Unit Type (14)'!C31)</f>
        <v> </v>
      </c>
      <c r="C872" s="403" t="str">
        <f>B872*'Summary Sheet'!$C$16</f>
        <v>#VALUE!</v>
      </c>
    </row>
    <row r="873">
      <c r="A873" s="403" t="str">
        <f>IF(ISBLANK('Unit Type (14)'!B32), " ", 'Unit Type (14)'!B32)</f>
        <v> </v>
      </c>
      <c r="B873" s="403" t="str">
        <f>IF(ISBLANK('Unit Type (14)'!C32), " ", 'Unit Type (14)'!C32)</f>
        <v> </v>
      </c>
      <c r="C873" s="403" t="str">
        <f>B873*'Summary Sheet'!$C$16</f>
        <v>#VALUE!</v>
      </c>
    </row>
    <row r="874">
      <c r="A874" s="403" t="str">
        <f>IF(ISBLANK('Unit Type (14)'!B33), " ", 'Unit Type (14)'!B33)</f>
        <v> </v>
      </c>
      <c r="B874" s="403" t="str">
        <f>IF(ISBLANK('Unit Type (14)'!C33), " ", 'Unit Type (14)'!C33)</f>
        <v> </v>
      </c>
      <c r="C874" s="403" t="str">
        <f>B874*'Summary Sheet'!$C$16</f>
        <v>#VALUE!</v>
      </c>
    </row>
    <row r="875">
      <c r="A875" s="403" t="str">
        <f>IF(ISBLANK('Unit Type (14)'!B34), " ", 'Unit Type (14)'!B34)</f>
        <v> </v>
      </c>
      <c r="B875" s="403" t="str">
        <f>IF(ISBLANK('Unit Type (14)'!C34), " ", 'Unit Type (14)'!C34)</f>
        <v> </v>
      </c>
      <c r="C875" s="403" t="str">
        <f>B875*'Summary Sheet'!$C$16</f>
        <v>#VALUE!</v>
      </c>
    </row>
    <row r="876">
      <c r="A876" s="403" t="str">
        <f>IF(ISBLANK('Unit Type (14)'!B35), " ", 'Unit Type (14)'!B35)</f>
        <v> </v>
      </c>
      <c r="B876" s="403" t="str">
        <f>IF(ISBLANK('Unit Type (14)'!C35), " ", 'Unit Type (14)'!C35)</f>
        <v> </v>
      </c>
      <c r="C876" s="403" t="str">
        <f>B876*'Summary Sheet'!$C$16</f>
        <v>#VALUE!</v>
      </c>
    </row>
    <row r="877">
      <c r="A877" s="403" t="str">
        <f>IF(ISBLANK('Unit Type (14)'!B36), " ", 'Unit Type (14)'!B36)</f>
        <v> </v>
      </c>
      <c r="B877" s="403" t="str">
        <f>IF(ISBLANK('Unit Type (14)'!C36), " ", 'Unit Type (14)'!C36)</f>
        <v> </v>
      </c>
      <c r="C877" s="403" t="str">
        <f>B877*'Summary Sheet'!$C$16</f>
        <v>#VALUE!</v>
      </c>
    </row>
    <row r="878">
      <c r="A878" s="403" t="str">
        <f>IF(ISBLANK('Unit Type (14)'!B37), " ", 'Unit Type (14)'!B37)</f>
        <v> </v>
      </c>
      <c r="B878" s="403" t="str">
        <f>IF(ISBLANK('Unit Type (14)'!C37), " ", 'Unit Type (14)'!C37)</f>
        <v> </v>
      </c>
      <c r="C878" s="403" t="str">
        <f>B878*'Summary Sheet'!$C$16</f>
        <v>#VALUE!</v>
      </c>
    </row>
    <row r="879">
      <c r="A879" s="403" t="str">
        <f>IF(ISBLANK('Unit Type (14)'!B38), " ", 'Unit Type (14)'!B38)</f>
        <v> </v>
      </c>
      <c r="B879" s="403" t="str">
        <f>IF(ISBLANK('Unit Type (14)'!C38), " ", 'Unit Type (14)'!C38)</f>
        <v> </v>
      </c>
      <c r="C879" s="403" t="str">
        <f>B879*'Summary Sheet'!$C$16</f>
        <v>#VALUE!</v>
      </c>
    </row>
    <row r="880">
      <c r="A880" s="403" t="str">
        <f>IF(ISBLANK('Unit Type (14)'!B39), " ", 'Unit Type (14)'!B39)</f>
        <v> </v>
      </c>
      <c r="B880" s="403" t="str">
        <f>IF(ISBLANK('Unit Type (14)'!C39), " ", 'Unit Type (14)'!C39)</f>
        <v> </v>
      </c>
      <c r="C880" s="403" t="str">
        <f>B880*'Summary Sheet'!$C$16</f>
        <v>#VALUE!</v>
      </c>
    </row>
    <row r="881">
      <c r="A881" s="403" t="str">
        <f>IF(ISBLANK('Unit Type (14)'!B40), " ", 'Unit Type (14)'!B40)</f>
        <v> </v>
      </c>
      <c r="B881" s="403" t="str">
        <f>IF(ISBLANK('Unit Type (14)'!C40), " ", 'Unit Type (14)'!C40)</f>
        <v> </v>
      </c>
      <c r="C881" s="403" t="str">
        <f>B881*'Summary Sheet'!$C$16</f>
        <v>#VALUE!</v>
      </c>
    </row>
    <row r="882">
      <c r="A882" s="403" t="str">
        <f>IF(ISBLANK('Unit Type (14)'!B41), " ", 'Unit Type (14)'!B41)</f>
        <v> </v>
      </c>
      <c r="B882" s="403" t="str">
        <f>IF(ISBLANK('Unit Type (14)'!C41), " ", 'Unit Type (14)'!C41)</f>
        <v> </v>
      </c>
      <c r="C882" s="403" t="str">
        <f>B882*'Summary Sheet'!$C$16</f>
        <v>#VALUE!</v>
      </c>
    </row>
    <row r="883">
      <c r="A883" s="403" t="str">
        <f>IF(ISBLANK('Unit Type (14)'!B42), " ", 'Unit Type (14)'!B42)</f>
        <v> </v>
      </c>
      <c r="B883" s="403" t="str">
        <f>IF(ISBLANK('Unit Type (14)'!C42), " ", 'Unit Type (14)'!C42)</f>
        <v> </v>
      </c>
      <c r="C883" s="403" t="str">
        <f>B883*'Summary Sheet'!$C$16</f>
        <v>#VALUE!</v>
      </c>
    </row>
    <row r="884">
      <c r="A884" s="403" t="str">
        <f>IF(ISBLANK('Unit Type (14)'!B43), " ", 'Unit Type (14)'!B43)</f>
        <v> </v>
      </c>
      <c r="B884" s="403" t="str">
        <f>IF(ISBLANK('Unit Type (14)'!C43), " ", 'Unit Type (14)'!C43)</f>
        <v> </v>
      </c>
      <c r="C884" s="403" t="str">
        <f>B884*'Summary Sheet'!$C$16</f>
        <v>#VALUE!</v>
      </c>
    </row>
    <row r="885">
      <c r="A885" s="403" t="str">
        <f>IF(ISBLANK('Unit Type (14)'!B44), " ", 'Unit Type (14)'!B44)</f>
        <v> </v>
      </c>
      <c r="B885" s="403" t="str">
        <f>IF(ISBLANK('Unit Type (14)'!C44), " ", 'Unit Type (14)'!C44)</f>
        <v> </v>
      </c>
      <c r="C885" s="403" t="str">
        <f>B885*'Summary Sheet'!$C$16</f>
        <v>#VALUE!</v>
      </c>
    </row>
    <row r="886">
      <c r="A886" s="403" t="str">
        <f>IF(ISBLANK('Unit Type (14)'!B45), " ", 'Unit Type (14)'!B45)</f>
        <v> </v>
      </c>
      <c r="B886" s="403" t="str">
        <f>IF(ISBLANK('Unit Type (14)'!C45), " ", 'Unit Type (14)'!C45)</f>
        <v> </v>
      </c>
      <c r="C886" s="403" t="str">
        <f>B886*'Summary Sheet'!$C$16</f>
        <v>#VALUE!</v>
      </c>
    </row>
    <row r="887">
      <c r="A887" s="403" t="str">
        <f>IF(ISBLANK('Unit Type (14)'!B46), " ", 'Unit Type (14)'!B46)</f>
        <v> </v>
      </c>
      <c r="B887" s="403" t="str">
        <f>IF(ISBLANK('Unit Type (14)'!C46), " ", 'Unit Type (14)'!C46)</f>
        <v> </v>
      </c>
      <c r="C887" s="403" t="str">
        <f>B887*'Summary Sheet'!$C$16</f>
        <v>#VALUE!</v>
      </c>
    </row>
    <row r="888">
      <c r="A888" s="403" t="str">
        <f>IF(ISBLANK('Unit Type (14)'!B47), " ", 'Unit Type (14)'!B47)</f>
        <v> </v>
      </c>
      <c r="B888" s="403" t="str">
        <f>IF(ISBLANK('Unit Type (14)'!C47), " ", 'Unit Type (14)'!C47)</f>
        <v> </v>
      </c>
      <c r="C888" s="403" t="str">
        <f>B888*'Summary Sheet'!$C$16</f>
        <v>#VALUE!</v>
      </c>
    </row>
    <row r="889">
      <c r="A889" s="403" t="str">
        <f>IF(ISBLANK('Unit Type (14)'!B48), " ", 'Unit Type (14)'!B48)</f>
        <v> </v>
      </c>
      <c r="B889" s="403" t="str">
        <f>IF(ISBLANK('Unit Type (14)'!C48), " ", 'Unit Type (14)'!C48)</f>
        <v> </v>
      </c>
      <c r="C889" s="403" t="str">
        <f>B889*'Summary Sheet'!$C$16</f>
        <v>#VALUE!</v>
      </c>
    </row>
    <row r="890">
      <c r="A890" s="403" t="str">
        <f>IF(ISBLANK('Unit Type (14)'!B49), " ", 'Unit Type (14)'!B49)</f>
        <v> </v>
      </c>
      <c r="B890" s="403" t="str">
        <f>IF(ISBLANK('Unit Type (14)'!C49), " ", 'Unit Type (14)'!C49)</f>
        <v> </v>
      </c>
      <c r="C890" s="403" t="str">
        <f>B890*'Summary Sheet'!$C$16</f>
        <v>#VALUE!</v>
      </c>
    </row>
    <row r="891">
      <c r="A891" s="403" t="str">
        <f>IF(ISBLANK('Unit Type (14)'!B50), " ", 'Unit Type (14)'!B50)</f>
        <v> </v>
      </c>
      <c r="B891" s="403" t="str">
        <f>IF(ISBLANK('Unit Type (14)'!C50), " ", 'Unit Type (14)'!C50)</f>
        <v> </v>
      </c>
      <c r="C891" s="403" t="str">
        <f>B891*'Summary Sheet'!$C$16</f>
        <v>#VALUE!</v>
      </c>
    </row>
    <row r="892">
      <c r="A892" s="403" t="str">
        <f>IF(ISBLANK('Unit Type (14)'!B51), " ", 'Unit Type (14)'!B51)</f>
        <v> </v>
      </c>
      <c r="B892" s="403" t="str">
        <f>IF(ISBLANK('Unit Type (14)'!C51), " ", 'Unit Type (14)'!C51)</f>
        <v> </v>
      </c>
      <c r="C892" s="403" t="str">
        <f>B892*'Summary Sheet'!$C$16</f>
        <v>#VALUE!</v>
      </c>
    </row>
    <row r="893">
      <c r="A893" s="403" t="str">
        <f>IF(ISBLANK('Unit Type (14)'!B52), " ", 'Unit Type (14)'!B52)</f>
        <v> </v>
      </c>
      <c r="B893" s="403" t="str">
        <f>IF(ISBLANK('Unit Type (14)'!C52), " ", 'Unit Type (14)'!C52)</f>
        <v> </v>
      </c>
      <c r="C893" s="403" t="str">
        <f>B893*'Summary Sheet'!$C$16</f>
        <v>#VALUE!</v>
      </c>
    </row>
    <row r="894">
      <c r="A894" s="403" t="str">
        <f>IF(ISBLANK('Unit Type (14)'!B53), " ", 'Unit Type (14)'!B53)</f>
        <v> </v>
      </c>
      <c r="B894" s="403" t="str">
        <f>IF(ISBLANK('Unit Type (14)'!C53), " ", 'Unit Type (14)'!C53)</f>
        <v> </v>
      </c>
      <c r="C894" s="403" t="str">
        <f>B894*'Summary Sheet'!$C$16</f>
        <v>#VALUE!</v>
      </c>
    </row>
    <row r="895">
      <c r="A895" s="403" t="str">
        <f>IF(ISBLANK('Unit Type (14)'!B54), " ", 'Unit Type (14)'!B54)</f>
        <v> </v>
      </c>
      <c r="B895" s="403" t="str">
        <f>IF(ISBLANK('Unit Type (14)'!C54), " ", 'Unit Type (14)'!C54)</f>
        <v> </v>
      </c>
      <c r="C895" s="403" t="str">
        <f>B895*'Summary Sheet'!$C$16</f>
        <v>#VALUE!</v>
      </c>
    </row>
    <row r="896">
      <c r="A896" s="403" t="str">
        <f>IF(ISBLANK('Unit Type (14)'!B55), " ", 'Unit Type (14)'!B55)</f>
        <v> </v>
      </c>
      <c r="B896" s="403" t="str">
        <f>IF(ISBLANK('Unit Type (14)'!C55), " ", 'Unit Type (14)'!C55)</f>
        <v> </v>
      </c>
      <c r="C896" s="403" t="str">
        <f>B896*'Summary Sheet'!$C$16</f>
        <v>#VALUE!</v>
      </c>
    </row>
    <row r="897">
      <c r="A897" s="403" t="str">
        <f>IF(ISBLANK('Unit Type (14)'!B56), " ", 'Unit Type (14)'!B56)</f>
        <v> </v>
      </c>
      <c r="B897" s="403" t="str">
        <f>IF(ISBLANK('Unit Type (14)'!C56), " ", 'Unit Type (14)'!C56)</f>
        <v> </v>
      </c>
      <c r="C897" s="403" t="str">
        <f>B897*'Summary Sheet'!$C$16</f>
        <v>#VALUE!</v>
      </c>
    </row>
    <row r="898">
      <c r="A898" s="403" t="str">
        <f>IF(ISBLANK('Unit Type (14)'!B57), " ", 'Unit Type (14)'!B57)</f>
        <v> </v>
      </c>
      <c r="B898" s="403" t="str">
        <f>IF(ISBLANK('Unit Type (14)'!C57), " ", 'Unit Type (14)'!C57)</f>
        <v> </v>
      </c>
      <c r="C898" s="403" t="str">
        <f>B898*'Summary Sheet'!$C$16</f>
        <v>#VALUE!</v>
      </c>
    </row>
    <row r="899">
      <c r="A899" s="403" t="str">
        <f>IF(ISBLANK('Unit Type (14)'!B58), " ", 'Unit Type (14)'!B58)</f>
        <v> </v>
      </c>
      <c r="B899" s="403" t="str">
        <f>IF(ISBLANK('Unit Type (14)'!C58), " ", 'Unit Type (14)'!C58)</f>
        <v> </v>
      </c>
      <c r="C899" s="403" t="str">
        <f>B899*'Summary Sheet'!$C$16</f>
        <v>#VALUE!</v>
      </c>
    </row>
    <row r="900">
      <c r="A900" s="403" t="str">
        <f>IF(ISBLANK('Unit Type (14)'!B59), " ", 'Unit Type (14)'!B59)</f>
        <v> </v>
      </c>
      <c r="B900" s="403" t="str">
        <f>IF(ISBLANK('Unit Type (14)'!C59), " ", 'Unit Type (14)'!C59)</f>
        <v> </v>
      </c>
      <c r="C900" s="403" t="str">
        <f>B900*'Summary Sheet'!$C$16</f>
        <v>#VALUE!</v>
      </c>
    </row>
    <row r="901">
      <c r="A901" s="403" t="str">
        <f>IF(ISBLANK('Unit Type (14)'!B60), " ", 'Unit Type (14)'!B60)</f>
        <v> </v>
      </c>
      <c r="B901" s="403" t="str">
        <f>IF(ISBLANK('Unit Type (14)'!C60), " ", 'Unit Type (14)'!C60)</f>
        <v> </v>
      </c>
      <c r="C901" s="403" t="str">
        <f>B901*'Summary Sheet'!$C$16</f>
        <v>#VALUE!</v>
      </c>
    </row>
    <row r="902">
      <c r="A902" s="403" t="str">
        <f>IF(ISBLANK('Unit Type (14)'!B61), " ", 'Unit Type (14)'!B61)</f>
        <v> </v>
      </c>
      <c r="B902" s="403" t="str">
        <f>IF(ISBLANK('Unit Type (14)'!C61), " ", 'Unit Type (14)'!C61)</f>
        <v> </v>
      </c>
      <c r="C902" s="403" t="str">
        <f>B902*'Summary Sheet'!$C$16</f>
        <v>#VALUE!</v>
      </c>
    </row>
    <row r="903">
      <c r="A903" s="403" t="str">
        <f>IF(ISBLANK('Unit Type (14)'!B62), " ", 'Unit Type (14)'!B62)</f>
        <v> </v>
      </c>
      <c r="B903" s="403" t="str">
        <f>IF(ISBLANK('Unit Type (14)'!C62), " ", 'Unit Type (14)'!C62)</f>
        <v> </v>
      </c>
      <c r="C903" s="403" t="str">
        <f>B903*'Summary Sheet'!$C$16</f>
        <v>#VALUE!</v>
      </c>
    </row>
    <row r="904">
      <c r="A904" s="403" t="str">
        <f>IF(ISBLANK('Unit Type (14)'!B63), " ", 'Unit Type (14)'!B63)</f>
        <v> </v>
      </c>
      <c r="B904" s="403" t="str">
        <f>IF(ISBLANK('Unit Type (14)'!C63), " ", 'Unit Type (14)'!C63)</f>
        <v> </v>
      </c>
      <c r="C904" s="403" t="str">
        <f>B904*'Summary Sheet'!$C$16</f>
        <v>#VALUE!</v>
      </c>
    </row>
    <row r="905">
      <c r="A905" s="403" t="str">
        <f>IF(ISBLANK('Unit Type (14)'!B64), " ", 'Unit Type (14)'!B64)</f>
        <v> </v>
      </c>
      <c r="B905" s="403" t="str">
        <f>IF(ISBLANK('Unit Type (14)'!C64), " ", 'Unit Type (14)'!C64)</f>
        <v> </v>
      </c>
      <c r="C905" s="403" t="str">
        <f>B905*'Summary Sheet'!$C$16</f>
        <v>#VALUE!</v>
      </c>
    </row>
    <row r="906">
      <c r="A906" s="403" t="str">
        <f>IF(ISBLANK('Unit Type (14)'!B65), " ", 'Unit Type (14)'!B65)</f>
        <v> </v>
      </c>
      <c r="B906" s="403" t="str">
        <f>IF(ISBLANK('Unit Type (14)'!C65), " ", 'Unit Type (14)'!C65)</f>
        <v> </v>
      </c>
      <c r="C906" s="403" t="str">
        <f>B906*'Summary Sheet'!$C$16</f>
        <v>#VALUE!</v>
      </c>
    </row>
    <row r="907">
      <c r="A907" s="403" t="str">
        <f>IF(ISBLANK('Unit Type (14)'!B66), " ", 'Unit Type (14)'!B66)</f>
        <v> </v>
      </c>
      <c r="B907" s="403" t="str">
        <f>IF(ISBLANK('Unit Type (14)'!C66), " ", 'Unit Type (14)'!C66)</f>
        <v> </v>
      </c>
      <c r="C907" s="403" t="str">
        <f>B907*'Summary Sheet'!$C$16</f>
        <v>#VALUE!</v>
      </c>
    </row>
    <row r="908">
      <c r="A908" s="403" t="str">
        <f>IF(ISBLANK('Unit Type (14)'!B67), " ", 'Unit Type (14)'!B67)</f>
        <v> </v>
      </c>
      <c r="B908" s="403" t="str">
        <f>IF(ISBLANK('Unit Type (14)'!C67), " ", 'Unit Type (14)'!C67)</f>
        <v> </v>
      </c>
      <c r="C908" s="403" t="str">
        <f>B908*'Summary Sheet'!$C$16</f>
        <v>#VALUE!</v>
      </c>
    </row>
    <row r="909">
      <c r="A909" s="403" t="str">
        <f>IF(ISBLANK('Unit Type (14)'!B68), " ", 'Unit Type (14)'!B68)</f>
        <v> </v>
      </c>
      <c r="B909" s="403" t="str">
        <f>IF(ISBLANK('Unit Type (14)'!C68), " ", 'Unit Type (14)'!C68)</f>
        <v> </v>
      </c>
      <c r="C909" s="403" t="str">
        <f>B909*'Summary Sheet'!$C$16</f>
        <v>#VALUE!</v>
      </c>
    </row>
    <row r="910">
      <c r="A910" s="403" t="str">
        <f>IF(ISBLANK('Unit Type (14)'!B69), " ", 'Unit Type (14)'!B69)</f>
        <v> </v>
      </c>
      <c r="B910" s="403" t="str">
        <f>IF(ISBLANK('Unit Type (14)'!C69), " ", 'Unit Type (14)'!C69)</f>
        <v> </v>
      </c>
      <c r="C910" s="403" t="str">
        <f>B910*'Summary Sheet'!$C$16</f>
        <v>#VALUE!</v>
      </c>
    </row>
    <row r="911">
      <c r="A911" s="403" t="str">
        <f>IF(ISBLANK('Unit Type (14)'!B70), " ", 'Unit Type (14)'!B70)</f>
        <v> </v>
      </c>
      <c r="B911" s="403" t="str">
        <f>IF(ISBLANK('Unit Type (14)'!C70), " ", 'Unit Type (14)'!C70)</f>
        <v> </v>
      </c>
      <c r="C911" s="403" t="str">
        <f>B911*'Summary Sheet'!$C$16</f>
        <v>#VALUE!</v>
      </c>
    </row>
    <row r="912">
      <c r="A912" s="403" t="str">
        <f>IF(ISBLANK('Unit Type (15)'!B6), " ", 'Unit Type (15)'!B6)</f>
        <v> </v>
      </c>
      <c r="B912" s="403" t="str">
        <f>IF(ISBLANK('Unit Type (15)'!C6), " ", 'Unit Type (15)'!C6)</f>
        <v> </v>
      </c>
      <c r="C912" s="403" t="str">
        <f>B912*'Summary Sheet'!$C$17</f>
        <v>#VALUE!</v>
      </c>
    </row>
    <row r="913">
      <c r="A913" s="403" t="str">
        <f>IF(ISBLANK('Unit Type (15)'!B7), " ", 'Unit Type (15)'!B7)</f>
        <v> </v>
      </c>
      <c r="B913" s="403" t="str">
        <f>IF(ISBLANK('Unit Type (15)'!C7), " ", 'Unit Type (15)'!C7)</f>
        <v> </v>
      </c>
      <c r="C913" s="403" t="str">
        <f>B913*'Summary Sheet'!$C$17</f>
        <v>#VALUE!</v>
      </c>
    </row>
    <row r="914">
      <c r="A914" s="403" t="str">
        <f>IF(ISBLANK('Unit Type (15)'!B8), " ", 'Unit Type (15)'!B8)</f>
        <v> </v>
      </c>
      <c r="B914" s="403" t="str">
        <f>IF(ISBLANK('Unit Type (15)'!C8), " ", 'Unit Type (15)'!C8)</f>
        <v> </v>
      </c>
      <c r="C914" s="403" t="str">
        <f>B914*'Summary Sheet'!$C$17</f>
        <v>#VALUE!</v>
      </c>
    </row>
    <row r="915">
      <c r="A915" s="403" t="str">
        <f>IF(ISBLANK('Unit Type (15)'!B9), " ", 'Unit Type (15)'!B9)</f>
        <v> </v>
      </c>
      <c r="B915" s="403" t="str">
        <f>IF(ISBLANK('Unit Type (15)'!C9), " ", 'Unit Type (15)'!C9)</f>
        <v> </v>
      </c>
      <c r="C915" s="403" t="str">
        <f>B915*'Summary Sheet'!$C$17</f>
        <v>#VALUE!</v>
      </c>
    </row>
    <row r="916">
      <c r="A916" s="403" t="str">
        <f>IF(ISBLANK('Unit Type (15)'!B10), " ", 'Unit Type (15)'!B10)</f>
        <v> </v>
      </c>
      <c r="B916" s="403" t="str">
        <f>IF(ISBLANK('Unit Type (15)'!C10), " ", 'Unit Type (15)'!C10)</f>
        <v> </v>
      </c>
      <c r="C916" s="403" t="str">
        <f>B916*'Summary Sheet'!$C$17</f>
        <v>#VALUE!</v>
      </c>
    </row>
    <row r="917">
      <c r="A917" s="403" t="str">
        <f>IF(ISBLANK('Unit Type (15)'!B11), " ", 'Unit Type (15)'!B11)</f>
        <v> </v>
      </c>
      <c r="B917" s="403" t="str">
        <f>IF(ISBLANK('Unit Type (15)'!C11), " ", 'Unit Type (15)'!C11)</f>
        <v> </v>
      </c>
      <c r="C917" s="403" t="str">
        <f>B917*'Summary Sheet'!$C$17</f>
        <v>#VALUE!</v>
      </c>
    </row>
    <row r="918">
      <c r="A918" s="403" t="str">
        <f>IF(ISBLANK('Unit Type (15)'!B12), " ", 'Unit Type (15)'!B12)</f>
        <v> </v>
      </c>
      <c r="B918" s="403" t="str">
        <f>IF(ISBLANK('Unit Type (15)'!C12), " ", 'Unit Type (15)'!C12)</f>
        <v> </v>
      </c>
      <c r="C918" s="403" t="str">
        <f>B918*'Summary Sheet'!$C$17</f>
        <v>#VALUE!</v>
      </c>
    </row>
    <row r="919">
      <c r="A919" s="403" t="str">
        <f>IF(ISBLANK('Unit Type (15)'!B13), " ", 'Unit Type (15)'!B13)</f>
        <v> </v>
      </c>
      <c r="B919" s="403" t="str">
        <f>IF(ISBLANK('Unit Type (15)'!C13), " ", 'Unit Type (15)'!C13)</f>
        <v> </v>
      </c>
      <c r="C919" s="403" t="str">
        <f>B919*'Summary Sheet'!$C$17</f>
        <v>#VALUE!</v>
      </c>
    </row>
    <row r="920">
      <c r="A920" s="403" t="str">
        <f>IF(ISBLANK('Unit Type (15)'!B14), " ", 'Unit Type (15)'!B14)</f>
        <v> </v>
      </c>
      <c r="B920" s="403" t="str">
        <f>IF(ISBLANK('Unit Type (15)'!C14), " ", 'Unit Type (15)'!C14)</f>
        <v> </v>
      </c>
      <c r="C920" s="403" t="str">
        <f>B920*'Summary Sheet'!$C$17</f>
        <v>#VALUE!</v>
      </c>
    </row>
    <row r="921">
      <c r="A921" s="403" t="str">
        <f>IF(ISBLANK('Unit Type (15)'!B15), " ", 'Unit Type (15)'!B15)</f>
        <v> </v>
      </c>
      <c r="B921" s="403" t="str">
        <f>IF(ISBLANK('Unit Type (15)'!C15), " ", 'Unit Type (15)'!C15)</f>
        <v> </v>
      </c>
      <c r="C921" s="403" t="str">
        <f>B921*'Summary Sheet'!$C$17</f>
        <v>#VALUE!</v>
      </c>
    </row>
    <row r="922">
      <c r="A922" s="403" t="str">
        <f>IF(ISBLANK('Unit Type (15)'!B16), " ", 'Unit Type (15)'!B16)</f>
        <v> </v>
      </c>
      <c r="B922" s="403" t="str">
        <f>IF(ISBLANK('Unit Type (15)'!C16), " ", 'Unit Type (15)'!C16)</f>
        <v> </v>
      </c>
      <c r="C922" s="403" t="str">
        <f>B922*'Summary Sheet'!$C$17</f>
        <v>#VALUE!</v>
      </c>
    </row>
    <row r="923">
      <c r="A923" s="403" t="str">
        <f>IF(ISBLANK('Unit Type (15)'!B17), " ", 'Unit Type (15)'!B17)</f>
        <v> </v>
      </c>
      <c r="B923" s="403" t="str">
        <f>IF(ISBLANK('Unit Type (15)'!C17), " ", 'Unit Type (15)'!C17)</f>
        <v> </v>
      </c>
      <c r="C923" s="403" t="str">
        <f>B923*'Summary Sheet'!$C$17</f>
        <v>#VALUE!</v>
      </c>
    </row>
    <row r="924">
      <c r="A924" s="403" t="str">
        <f>IF(ISBLANK('Unit Type (15)'!B18), " ", 'Unit Type (15)'!B18)</f>
        <v> </v>
      </c>
      <c r="B924" s="403" t="str">
        <f>IF(ISBLANK('Unit Type (15)'!C18), " ", 'Unit Type (15)'!C18)</f>
        <v> </v>
      </c>
      <c r="C924" s="403" t="str">
        <f>B924*'Summary Sheet'!$C$17</f>
        <v>#VALUE!</v>
      </c>
    </row>
    <row r="925">
      <c r="A925" s="403" t="str">
        <f>IF(ISBLANK('Unit Type (15)'!B19), " ", 'Unit Type (15)'!B19)</f>
        <v> </v>
      </c>
      <c r="B925" s="403" t="str">
        <f>IF(ISBLANK('Unit Type (15)'!C19), " ", 'Unit Type (15)'!C19)</f>
        <v> </v>
      </c>
      <c r="C925" s="403" t="str">
        <f>B925*'Summary Sheet'!$C$17</f>
        <v>#VALUE!</v>
      </c>
    </row>
    <row r="926">
      <c r="A926" s="403" t="str">
        <f>IF(ISBLANK('Unit Type (15)'!B20), " ", 'Unit Type (15)'!B20)</f>
        <v> </v>
      </c>
      <c r="B926" s="403" t="str">
        <f>IF(ISBLANK('Unit Type (15)'!C20), " ", 'Unit Type (15)'!C20)</f>
        <v> </v>
      </c>
      <c r="C926" s="403" t="str">
        <f>B926*'Summary Sheet'!$C$17</f>
        <v>#VALUE!</v>
      </c>
    </row>
    <row r="927">
      <c r="A927" s="403" t="str">
        <f>IF(ISBLANK('Unit Type (15)'!B21), " ", 'Unit Type (15)'!B21)</f>
        <v> </v>
      </c>
      <c r="B927" s="403" t="str">
        <f>IF(ISBLANK('Unit Type (15)'!C21), " ", 'Unit Type (15)'!C21)</f>
        <v> </v>
      </c>
      <c r="C927" s="403" t="str">
        <f>B927*'Summary Sheet'!$C$17</f>
        <v>#VALUE!</v>
      </c>
    </row>
    <row r="928">
      <c r="A928" s="403" t="str">
        <f>IF(ISBLANK('Unit Type (15)'!B22), " ", 'Unit Type (15)'!B22)</f>
        <v> </v>
      </c>
      <c r="B928" s="403" t="str">
        <f>IF(ISBLANK('Unit Type (15)'!C22), " ", 'Unit Type (15)'!C22)</f>
        <v> </v>
      </c>
      <c r="C928" s="403" t="str">
        <f>B928*'Summary Sheet'!$C$17</f>
        <v>#VALUE!</v>
      </c>
    </row>
    <row r="929">
      <c r="A929" s="403" t="str">
        <f>IF(ISBLANK('Unit Type (15)'!B23), " ", 'Unit Type (15)'!B23)</f>
        <v> </v>
      </c>
      <c r="B929" s="403" t="str">
        <f>IF(ISBLANK('Unit Type (15)'!C23), " ", 'Unit Type (15)'!C23)</f>
        <v> </v>
      </c>
      <c r="C929" s="403" t="str">
        <f>B929*'Summary Sheet'!$C$17</f>
        <v>#VALUE!</v>
      </c>
    </row>
    <row r="930">
      <c r="A930" s="403" t="str">
        <f>IF(ISBLANK('Unit Type (15)'!B24), " ", 'Unit Type (15)'!B24)</f>
        <v> </v>
      </c>
      <c r="B930" s="403" t="str">
        <f>IF(ISBLANK('Unit Type (15)'!C24), " ", 'Unit Type (15)'!C24)</f>
        <v> </v>
      </c>
      <c r="C930" s="403" t="str">
        <f>B930*'Summary Sheet'!$C$17</f>
        <v>#VALUE!</v>
      </c>
    </row>
    <row r="931">
      <c r="A931" s="403" t="str">
        <f>IF(ISBLANK('Unit Type (15)'!B25), " ", 'Unit Type (15)'!B25)</f>
        <v> </v>
      </c>
      <c r="B931" s="403" t="str">
        <f>IF(ISBLANK('Unit Type (15)'!C25), " ", 'Unit Type (15)'!C25)</f>
        <v> </v>
      </c>
      <c r="C931" s="403" t="str">
        <f>B931*'Summary Sheet'!$C$17</f>
        <v>#VALUE!</v>
      </c>
    </row>
    <row r="932">
      <c r="A932" s="403" t="str">
        <f>IF(ISBLANK('Unit Type (15)'!B26), " ", 'Unit Type (15)'!B26)</f>
        <v> </v>
      </c>
      <c r="B932" s="403" t="str">
        <f>IF(ISBLANK('Unit Type (15)'!C26), " ", 'Unit Type (15)'!C26)</f>
        <v> </v>
      </c>
      <c r="C932" s="403" t="str">
        <f>B932*'Summary Sheet'!$C$17</f>
        <v>#VALUE!</v>
      </c>
    </row>
    <row r="933">
      <c r="A933" s="403" t="str">
        <f>IF(ISBLANK('Unit Type (15)'!B27), " ", 'Unit Type (15)'!B27)</f>
        <v> </v>
      </c>
      <c r="B933" s="403" t="str">
        <f>IF(ISBLANK('Unit Type (15)'!C27), " ", 'Unit Type (15)'!C27)</f>
        <v> </v>
      </c>
      <c r="C933" s="403" t="str">
        <f>B933*'Summary Sheet'!$C$17</f>
        <v>#VALUE!</v>
      </c>
    </row>
    <row r="934">
      <c r="A934" s="403" t="str">
        <f>IF(ISBLANK('Unit Type (15)'!B28), " ", 'Unit Type (15)'!B28)</f>
        <v> </v>
      </c>
      <c r="B934" s="403" t="str">
        <f>IF(ISBLANK('Unit Type (15)'!C28), " ", 'Unit Type (15)'!C28)</f>
        <v> </v>
      </c>
      <c r="C934" s="403" t="str">
        <f>B934*'Summary Sheet'!$C$17</f>
        <v>#VALUE!</v>
      </c>
    </row>
    <row r="935">
      <c r="A935" s="403" t="str">
        <f>IF(ISBLANK('Unit Type (15)'!B29), " ", 'Unit Type (15)'!B29)</f>
        <v> </v>
      </c>
      <c r="B935" s="403" t="str">
        <f>IF(ISBLANK('Unit Type (15)'!C29), " ", 'Unit Type (15)'!C29)</f>
        <v> </v>
      </c>
      <c r="C935" s="403" t="str">
        <f>B935*'Summary Sheet'!$C$17</f>
        <v>#VALUE!</v>
      </c>
    </row>
    <row r="936">
      <c r="A936" s="403" t="str">
        <f>IF(ISBLANK('Unit Type (15)'!B30), " ", 'Unit Type (15)'!B30)</f>
        <v> </v>
      </c>
      <c r="B936" s="403" t="str">
        <f>IF(ISBLANK('Unit Type (15)'!C30), " ", 'Unit Type (15)'!C30)</f>
        <v> </v>
      </c>
      <c r="C936" s="403" t="str">
        <f>B936*'Summary Sheet'!$C$17</f>
        <v>#VALUE!</v>
      </c>
    </row>
    <row r="937">
      <c r="A937" s="403" t="str">
        <f>IF(ISBLANK('Unit Type (15)'!B31), " ", 'Unit Type (15)'!B31)</f>
        <v> </v>
      </c>
      <c r="B937" s="403" t="str">
        <f>IF(ISBLANK('Unit Type (15)'!C31), " ", 'Unit Type (15)'!C31)</f>
        <v> </v>
      </c>
      <c r="C937" s="403" t="str">
        <f>B937*'Summary Sheet'!$C$17</f>
        <v>#VALUE!</v>
      </c>
    </row>
    <row r="938">
      <c r="A938" s="403" t="str">
        <f>IF(ISBLANK('Unit Type (15)'!B32), " ", 'Unit Type (15)'!B32)</f>
        <v> </v>
      </c>
      <c r="B938" s="403" t="str">
        <f>IF(ISBLANK('Unit Type (15)'!C32), " ", 'Unit Type (15)'!C32)</f>
        <v> </v>
      </c>
      <c r="C938" s="403" t="str">
        <f>B938*'Summary Sheet'!$C$17</f>
        <v>#VALUE!</v>
      </c>
    </row>
    <row r="939">
      <c r="A939" s="403" t="str">
        <f>IF(ISBLANK('Unit Type (15)'!B33), " ", 'Unit Type (15)'!B33)</f>
        <v> </v>
      </c>
      <c r="B939" s="403" t="str">
        <f>IF(ISBLANK('Unit Type (15)'!C33), " ", 'Unit Type (15)'!C33)</f>
        <v> </v>
      </c>
      <c r="C939" s="403" t="str">
        <f>B939*'Summary Sheet'!$C$17</f>
        <v>#VALUE!</v>
      </c>
    </row>
    <row r="940">
      <c r="A940" s="403" t="str">
        <f>IF(ISBLANK('Unit Type (15)'!B34), " ", 'Unit Type (15)'!B34)</f>
        <v> </v>
      </c>
      <c r="B940" s="403" t="str">
        <f>IF(ISBLANK('Unit Type (15)'!C34), " ", 'Unit Type (15)'!C34)</f>
        <v> </v>
      </c>
      <c r="C940" s="403" t="str">
        <f>B940*'Summary Sheet'!$C$17</f>
        <v>#VALUE!</v>
      </c>
    </row>
    <row r="941">
      <c r="A941" s="403" t="str">
        <f>IF(ISBLANK('Unit Type (15)'!B35), " ", 'Unit Type (15)'!B35)</f>
        <v> </v>
      </c>
      <c r="B941" s="403" t="str">
        <f>IF(ISBLANK('Unit Type (15)'!C35), " ", 'Unit Type (15)'!C35)</f>
        <v> </v>
      </c>
      <c r="C941" s="403" t="str">
        <f>B941*'Summary Sheet'!$C$17</f>
        <v>#VALUE!</v>
      </c>
    </row>
    <row r="942">
      <c r="A942" s="403" t="str">
        <f>IF(ISBLANK('Unit Type (15)'!B36), " ", 'Unit Type (15)'!B36)</f>
        <v> </v>
      </c>
      <c r="B942" s="403" t="str">
        <f>IF(ISBLANK('Unit Type (15)'!C36), " ", 'Unit Type (15)'!C36)</f>
        <v> </v>
      </c>
      <c r="C942" s="403" t="str">
        <f>B942*'Summary Sheet'!$C$17</f>
        <v>#VALUE!</v>
      </c>
    </row>
    <row r="943">
      <c r="A943" s="403" t="str">
        <f>IF(ISBLANK('Unit Type (15)'!B37), " ", 'Unit Type (15)'!B37)</f>
        <v> </v>
      </c>
      <c r="B943" s="403" t="str">
        <f>IF(ISBLANK('Unit Type (15)'!C37), " ", 'Unit Type (15)'!C37)</f>
        <v> </v>
      </c>
      <c r="C943" s="403" t="str">
        <f>B943*'Summary Sheet'!$C$17</f>
        <v>#VALUE!</v>
      </c>
    </row>
    <row r="944">
      <c r="A944" s="403" t="str">
        <f>IF(ISBLANK('Unit Type (15)'!B38), " ", 'Unit Type (15)'!B38)</f>
        <v> </v>
      </c>
      <c r="B944" s="403" t="str">
        <f>IF(ISBLANK('Unit Type (15)'!C38), " ", 'Unit Type (15)'!C38)</f>
        <v> </v>
      </c>
      <c r="C944" s="403" t="str">
        <f>B944*'Summary Sheet'!$C$17</f>
        <v>#VALUE!</v>
      </c>
    </row>
    <row r="945">
      <c r="A945" s="403" t="str">
        <f>IF(ISBLANK('Unit Type (15)'!B39), " ", 'Unit Type (15)'!B39)</f>
        <v> </v>
      </c>
      <c r="B945" s="403" t="str">
        <f>IF(ISBLANK('Unit Type (15)'!C39), " ", 'Unit Type (15)'!C39)</f>
        <v> </v>
      </c>
      <c r="C945" s="403" t="str">
        <f>B945*'Summary Sheet'!$C$17</f>
        <v>#VALUE!</v>
      </c>
    </row>
    <row r="946">
      <c r="A946" s="403" t="str">
        <f>IF(ISBLANK('Unit Type (15)'!B40), " ", 'Unit Type (15)'!B40)</f>
        <v> </v>
      </c>
      <c r="B946" s="403" t="str">
        <f>IF(ISBLANK('Unit Type (15)'!C40), " ", 'Unit Type (15)'!C40)</f>
        <v> </v>
      </c>
      <c r="C946" s="403" t="str">
        <f>B946*'Summary Sheet'!$C$17</f>
        <v>#VALUE!</v>
      </c>
    </row>
    <row r="947">
      <c r="A947" s="403" t="str">
        <f>IF(ISBLANK('Unit Type (15)'!B41), " ", 'Unit Type (15)'!B41)</f>
        <v> </v>
      </c>
      <c r="B947" s="403" t="str">
        <f>IF(ISBLANK('Unit Type (15)'!C41), " ", 'Unit Type (15)'!C41)</f>
        <v> </v>
      </c>
      <c r="C947" s="403" t="str">
        <f>B947*'Summary Sheet'!$C$17</f>
        <v>#VALUE!</v>
      </c>
    </row>
    <row r="948">
      <c r="A948" s="403" t="str">
        <f>IF(ISBLANK('Unit Type (15)'!B42), " ", 'Unit Type (15)'!B42)</f>
        <v> </v>
      </c>
      <c r="B948" s="403" t="str">
        <f>IF(ISBLANK('Unit Type (15)'!C42), " ", 'Unit Type (15)'!C42)</f>
        <v> </v>
      </c>
      <c r="C948" s="403" t="str">
        <f>B948*'Summary Sheet'!$C$17</f>
        <v>#VALUE!</v>
      </c>
    </row>
    <row r="949">
      <c r="A949" s="403" t="str">
        <f>IF(ISBLANK('Unit Type (15)'!B43), " ", 'Unit Type (15)'!B43)</f>
        <v> </v>
      </c>
      <c r="B949" s="403" t="str">
        <f>IF(ISBLANK('Unit Type (15)'!C43), " ", 'Unit Type (15)'!C43)</f>
        <v> </v>
      </c>
      <c r="C949" s="403" t="str">
        <f>B949*'Summary Sheet'!$C$17</f>
        <v>#VALUE!</v>
      </c>
    </row>
    <row r="950">
      <c r="A950" s="403" t="str">
        <f>IF(ISBLANK('Unit Type (15)'!B44), " ", 'Unit Type (15)'!B44)</f>
        <v> </v>
      </c>
      <c r="B950" s="403" t="str">
        <f>IF(ISBLANK('Unit Type (15)'!C44), " ", 'Unit Type (15)'!C44)</f>
        <v> </v>
      </c>
      <c r="C950" s="403" t="str">
        <f>B950*'Summary Sheet'!$C$17</f>
        <v>#VALUE!</v>
      </c>
    </row>
    <row r="951">
      <c r="A951" s="403" t="str">
        <f>IF(ISBLANK('Unit Type (15)'!B45), " ", 'Unit Type (15)'!B45)</f>
        <v> </v>
      </c>
      <c r="B951" s="403" t="str">
        <f>IF(ISBLANK('Unit Type (15)'!C45), " ", 'Unit Type (15)'!C45)</f>
        <v> </v>
      </c>
      <c r="C951" s="403" t="str">
        <f>B951*'Summary Sheet'!$C$17</f>
        <v>#VALUE!</v>
      </c>
    </row>
    <row r="952">
      <c r="A952" s="403" t="str">
        <f>IF(ISBLANK('Unit Type (15)'!B46), " ", 'Unit Type (15)'!B46)</f>
        <v> </v>
      </c>
      <c r="B952" s="403" t="str">
        <f>IF(ISBLANK('Unit Type (15)'!C46), " ", 'Unit Type (15)'!C46)</f>
        <v> </v>
      </c>
      <c r="C952" s="403" t="str">
        <f>B952*'Summary Sheet'!$C$17</f>
        <v>#VALUE!</v>
      </c>
    </row>
    <row r="953">
      <c r="A953" s="403" t="str">
        <f>IF(ISBLANK('Unit Type (15)'!B47), " ", 'Unit Type (15)'!B47)</f>
        <v> </v>
      </c>
      <c r="B953" s="403" t="str">
        <f>IF(ISBLANK('Unit Type (15)'!C47), " ", 'Unit Type (15)'!C47)</f>
        <v> </v>
      </c>
      <c r="C953" s="403" t="str">
        <f>B953*'Summary Sheet'!$C$17</f>
        <v>#VALUE!</v>
      </c>
    </row>
    <row r="954">
      <c r="A954" s="403" t="str">
        <f>IF(ISBLANK('Unit Type (15)'!B48), " ", 'Unit Type (15)'!B48)</f>
        <v> </v>
      </c>
      <c r="B954" s="403" t="str">
        <f>IF(ISBLANK('Unit Type (15)'!C48), " ", 'Unit Type (15)'!C48)</f>
        <v> </v>
      </c>
      <c r="C954" s="403" t="str">
        <f>B954*'Summary Sheet'!$C$17</f>
        <v>#VALUE!</v>
      </c>
    </row>
    <row r="955">
      <c r="A955" s="403" t="str">
        <f>IF(ISBLANK('Unit Type (15)'!B49), " ", 'Unit Type (15)'!B49)</f>
        <v> </v>
      </c>
      <c r="B955" s="403" t="str">
        <f>IF(ISBLANK('Unit Type (15)'!C49), " ", 'Unit Type (15)'!C49)</f>
        <v> </v>
      </c>
      <c r="C955" s="403" t="str">
        <f>B955*'Summary Sheet'!$C$17</f>
        <v>#VALUE!</v>
      </c>
    </row>
    <row r="956">
      <c r="A956" s="403" t="str">
        <f>IF(ISBLANK('Unit Type (15)'!B50), " ", 'Unit Type (15)'!B50)</f>
        <v> </v>
      </c>
      <c r="B956" s="403" t="str">
        <f>IF(ISBLANK('Unit Type (15)'!C50), " ", 'Unit Type (15)'!C50)</f>
        <v> </v>
      </c>
      <c r="C956" s="403" t="str">
        <f>B956*'Summary Sheet'!$C$17</f>
        <v>#VALUE!</v>
      </c>
    </row>
    <row r="957">
      <c r="A957" s="403" t="str">
        <f>IF(ISBLANK('Unit Type (15)'!B51), " ", 'Unit Type (15)'!B51)</f>
        <v> </v>
      </c>
      <c r="B957" s="403" t="str">
        <f>IF(ISBLANK('Unit Type (15)'!C51), " ", 'Unit Type (15)'!C51)</f>
        <v> </v>
      </c>
      <c r="C957" s="403" t="str">
        <f>B957*'Summary Sheet'!$C$17</f>
        <v>#VALUE!</v>
      </c>
    </row>
    <row r="958">
      <c r="A958" s="403" t="str">
        <f>IF(ISBLANK('Unit Type (15)'!B52), " ", 'Unit Type (15)'!B52)</f>
        <v> </v>
      </c>
      <c r="B958" s="403" t="str">
        <f>IF(ISBLANK('Unit Type (15)'!C52), " ", 'Unit Type (15)'!C52)</f>
        <v> </v>
      </c>
      <c r="C958" s="403" t="str">
        <f>B958*'Summary Sheet'!$C$17</f>
        <v>#VALUE!</v>
      </c>
    </row>
    <row r="959">
      <c r="A959" s="403" t="str">
        <f>IF(ISBLANK('Unit Type (15)'!B53), " ", 'Unit Type (15)'!B53)</f>
        <v> </v>
      </c>
      <c r="B959" s="403" t="str">
        <f>IF(ISBLANK('Unit Type (15)'!C53), " ", 'Unit Type (15)'!C53)</f>
        <v> </v>
      </c>
      <c r="C959" s="403" t="str">
        <f>B959*'Summary Sheet'!$C$17</f>
        <v>#VALUE!</v>
      </c>
    </row>
    <row r="960">
      <c r="A960" s="403" t="str">
        <f>IF(ISBLANK('Unit Type (15)'!B54), " ", 'Unit Type (15)'!B54)</f>
        <v> </v>
      </c>
      <c r="B960" s="403" t="str">
        <f>IF(ISBLANK('Unit Type (15)'!C54), " ", 'Unit Type (15)'!C54)</f>
        <v> </v>
      </c>
      <c r="C960" s="403" t="str">
        <f>B960*'Summary Sheet'!$C$17</f>
        <v>#VALUE!</v>
      </c>
    </row>
    <row r="961">
      <c r="A961" s="403" t="str">
        <f>IF(ISBLANK('Unit Type (15)'!B55), " ", 'Unit Type (15)'!B55)</f>
        <v> </v>
      </c>
      <c r="B961" s="403" t="str">
        <f>IF(ISBLANK('Unit Type (15)'!C55), " ", 'Unit Type (15)'!C55)</f>
        <v> </v>
      </c>
      <c r="C961" s="403" t="str">
        <f>B961*'Summary Sheet'!$C$17</f>
        <v>#VALUE!</v>
      </c>
    </row>
    <row r="962">
      <c r="A962" s="403" t="str">
        <f>IF(ISBLANK('Unit Type (15)'!B56), " ", 'Unit Type (15)'!B56)</f>
        <v> </v>
      </c>
      <c r="B962" s="403" t="str">
        <f>IF(ISBLANK('Unit Type (15)'!C56), " ", 'Unit Type (15)'!C56)</f>
        <v> </v>
      </c>
      <c r="C962" s="403" t="str">
        <f>B962*'Summary Sheet'!$C$17</f>
        <v>#VALUE!</v>
      </c>
    </row>
    <row r="963">
      <c r="A963" s="403" t="str">
        <f>IF(ISBLANK('Unit Type (15)'!B57), " ", 'Unit Type (15)'!B57)</f>
        <v> </v>
      </c>
      <c r="B963" s="403" t="str">
        <f>IF(ISBLANK('Unit Type (15)'!C57), " ", 'Unit Type (15)'!C57)</f>
        <v> </v>
      </c>
      <c r="C963" s="403" t="str">
        <f>B963*'Summary Sheet'!$C$17</f>
        <v>#VALUE!</v>
      </c>
    </row>
    <row r="964">
      <c r="A964" s="403" t="str">
        <f>IF(ISBLANK('Unit Type (15)'!B58), " ", 'Unit Type (15)'!B58)</f>
        <v> </v>
      </c>
      <c r="B964" s="403" t="str">
        <f>IF(ISBLANK('Unit Type (15)'!C58), " ", 'Unit Type (15)'!C58)</f>
        <v> </v>
      </c>
      <c r="C964" s="403" t="str">
        <f>B964*'Summary Sheet'!$C$17</f>
        <v>#VALUE!</v>
      </c>
    </row>
    <row r="965">
      <c r="A965" s="403" t="str">
        <f>IF(ISBLANK('Unit Type (15)'!B59), " ", 'Unit Type (15)'!B59)</f>
        <v> </v>
      </c>
      <c r="B965" s="403" t="str">
        <f>IF(ISBLANK('Unit Type (15)'!C59), " ", 'Unit Type (15)'!C59)</f>
        <v> </v>
      </c>
      <c r="C965" s="403" t="str">
        <f>B965*'Summary Sheet'!$C$17</f>
        <v>#VALUE!</v>
      </c>
    </row>
    <row r="966">
      <c r="A966" s="403" t="str">
        <f>IF(ISBLANK('Unit Type (15)'!B60), " ", 'Unit Type (15)'!B60)</f>
        <v> </v>
      </c>
      <c r="B966" s="403" t="str">
        <f>IF(ISBLANK('Unit Type (15)'!C60), " ", 'Unit Type (15)'!C60)</f>
        <v> </v>
      </c>
      <c r="C966" s="403" t="str">
        <f>B966*'Summary Sheet'!$C$17</f>
        <v>#VALUE!</v>
      </c>
    </row>
    <row r="967">
      <c r="A967" s="403" t="str">
        <f>IF(ISBLANK('Unit Type (15)'!B61), " ", 'Unit Type (15)'!B61)</f>
        <v> </v>
      </c>
      <c r="B967" s="403" t="str">
        <f>IF(ISBLANK('Unit Type (15)'!C61), " ", 'Unit Type (15)'!C61)</f>
        <v> </v>
      </c>
      <c r="C967" s="403" t="str">
        <f>B967*'Summary Sheet'!$C$17</f>
        <v>#VALUE!</v>
      </c>
    </row>
    <row r="968">
      <c r="A968" s="403" t="str">
        <f>IF(ISBLANK('Unit Type (15)'!B62), " ", 'Unit Type (15)'!B62)</f>
        <v> </v>
      </c>
      <c r="B968" s="403" t="str">
        <f>IF(ISBLANK('Unit Type (15)'!C62), " ", 'Unit Type (15)'!C62)</f>
        <v> </v>
      </c>
      <c r="C968" s="403" t="str">
        <f>B968*'Summary Sheet'!$C$17</f>
        <v>#VALUE!</v>
      </c>
    </row>
    <row r="969">
      <c r="A969" s="403" t="str">
        <f>IF(ISBLANK('Unit Type (15)'!B63), " ", 'Unit Type (15)'!B63)</f>
        <v> </v>
      </c>
      <c r="B969" s="403" t="str">
        <f>IF(ISBLANK('Unit Type (15)'!C63), " ", 'Unit Type (15)'!C63)</f>
        <v> </v>
      </c>
      <c r="C969" s="403" t="str">
        <f>B969*'Summary Sheet'!$C$17</f>
        <v>#VALUE!</v>
      </c>
    </row>
    <row r="970">
      <c r="A970" s="403" t="str">
        <f>IF(ISBLANK('Unit Type (15)'!B64), " ", 'Unit Type (15)'!B64)</f>
        <v> </v>
      </c>
      <c r="B970" s="403" t="str">
        <f>IF(ISBLANK('Unit Type (15)'!C64), " ", 'Unit Type (15)'!C64)</f>
        <v> </v>
      </c>
      <c r="C970" s="403" t="str">
        <f>B970*'Summary Sheet'!$C$17</f>
        <v>#VALUE!</v>
      </c>
    </row>
    <row r="971">
      <c r="A971" s="403" t="str">
        <f>IF(ISBLANK('Unit Type (15)'!B65), " ", 'Unit Type (15)'!B65)</f>
        <v> </v>
      </c>
      <c r="B971" s="403" t="str">
        <f>IF(ISBLANK('Unit Type (15)'!C65), " ", 'Unit Type (15)'!C65)</f>
        <v> </v>
      </c>
      <c r="C971" s="403" t="str">
        <f>B971*'Summary Sheet'!$C$17</f>
        <v>#VALUE!</v>
      </c>
    </row>
    <row r="972">
      <c r="A972" s="403" t="str">
        <f>IF(ISBLANK('Unit Type (15)'!B66), " ", 'Unit Type (15)'!B66)</f>
        <v> </v>
      </c>
      <c r="B972" s="403" t="str">
        <f>IF(ISBLANK('Unit Type (15)'!C66), " ", 'Unit Type (15)'!C66)</f>
        <v> </v>
      </c>
      <c r="C972" s="403" t="str">
        <f>B972*'Summary Sheet'!$C$17</f>
        <v>#VALUE!</v>
      </c>
    </row>
    <row r="973">
      <c r="A973" s="403" t="str">
        <f>IF(ISBLANK('Unit Type (15)'!B67), " ", 'Unit Type (15)'!B67)</f>
        <v> </v>
      </c>
      <c r="B973" s="403" t="str">
        <f>IF(ISBLANK('Unit Type (15)'!C67), " ", 'Unit Type (15)'!C67)</f>
        <v> </v>
      </c>
      <c r="C973" s="403" t="str">
        <f>B973*'Summary Sheet'!$C$17</f>
        <v>#VALUE!</v>
      </c>
    </row>
    <row r="974">
      <c r="A974" s="403" t="str">
        <f>IF(ISBLANK('Unit Type (15)'!B68), " ", 'Unit Type (15)'!B68)</f>
        <v> </v>
      </c>
      <c r="B974" s="403" t="str">
        <f>IF(ISBLANK('Unit Type (15)'!C68), " ", 'Unit Type (15)'!C68)</f>
        <v> </v>
      </c>
      <c r="C974" s="403" t="str">
        <f>B974*'Summary Sheet'!$C$17</f>
        <v>#VALUE!</v>
      </c>
    </row>
    <row r="975">
      <c r="A975" s="403" t="str">
        <f>IF(ISBLANK('Unit Type (15)'!B69), " ", 'Unit Type (15)'!B69)</f>
        <v> </v>
      </c>
      <c r="B975" s="403" t="str">
        <f>IF(ISBLANK('Unit Type (15)'!C69), " ", 'Unit Type (15)'!C69)</f>
        <v> </v>
      </c>
      <c r="C975" s="403" t="str">
        <f>B975*'Summary Sheet'!$C$17</f>
        <v>#VALUE!</v>
      </c>
    </row>
    <row r="976">
      <c r="A976" s="403" t="str">
        <f>IF(ISBLANK('Unit Type (15)'!B70), " ", 'Unit Type (15)'!B70)</f>
        <v> </v>
      </c>
      <c r="B976" s="403" t="str">
        <f>IF(ISBLANK('Unit Type (15)'!C70), " ", 'Unit Type (15)'!C70)</f>
        <v> </v>
      </c>
      <c r="C976" s="403" t="str">
        <f>B976*'Summary Sheet'!$C$17</f>
        <v>#VALUE!</v>
      </c>
    </row>
    <row r="977">
      <c r="A977" s="403" t="str">
        <f>IF(ISBLANK('Unit Type (16)'!B6), " ", 'Unit Type (16)'!B6)</f>
        <v> </v>
      </c>
      <c r="B977" s="403" t="str">
        <f>IF(ISBLANK('Unit Type (16)'!C6), " ", 'Unit Type (16)'!C6)</f>
        <v> </v>
      </c>
      <c r="C977" s="403" t="str">
        <f>B977*'Summary Sheet'!$C$18</f>
        <v>#VALUE!</v>
      </c>
    </row>
    <row r="978">
      <c r="A978" s="403" t="str">
        <f>IF(ISBLANK('Unit Type (16)'!B7), " ", 'Unit Type (16)'!B7)</f>
        <v> </v>
      </c>
      <c r="B978" s="403" t="str">
        <f>IF(ISBLANK('Unit Type (16)'!C7), " ", 'Unit Type (16)'!C7)</f>
        <v> </v>
      </c>
      <c r="C978" s="403" t="str">
        <f>B978*'Summary Sheet'!$C$18</f>
        <v>#VALUE!</v>
      </c>
    </row>
    <row r="979">
      <c r="A979" s="403" t="str">
        <f>IF(ISBLANK('Unit Type (16)'!B8), " ", 'Unit Type (16)'!B8)</f>
        <v> </v>
      </c>
      <c r="B979" s="403" t="str">
        <f>IF(ISBLANK('Unit Type (16)'!C8), " ", 'Unit Type (16)'!C8)</f>
        <v> </v>
      </c>
      <c r="C979" s="403" t="str">
        <f>B979*'Summary Sheet'!$C$18</f>
        <v>#VALUE!</v>
      </c>
    </row>
    <row r="980">
      <c r="A980" s="403" t="str">
        <f>IF(ISBLANK('Unit Type (16)'!B9), " ", 'Unit Type (16)'!B9)</f>
        <v> </v>
      </c>
      <c r="B980" s="403" t="str">
        <f>IF(ISBLANK('Unit Type (16)'!C9), " ", 'Unit Type (16)'!C9)</f>
        <v> </v>
      </c>
      <c r="C980" s="403" t="str">
        <f>B980*'Summary Sheet'!$C$18</f>
        <v>#VALUE!</v>
      </c>
    </row>
    <row r="981">
      <c r="A981" s="403" t="str">
        <f>IF(ISBLANK('Unit Type (16)'!B10), " ", 'Unit Type (16)'!B10)</f>
        <v> </v>
      </c>
      <c r="B981" s="403" t="str">
        <f>IF(ISBLANK('Unit Type (16)'!C10), " ", 'Unit Type (16)'!C10)</f>
        <v> </v>
      </c>
      <c r="C981" s="403" t="str">
        <f>B981*'Summary Sheet'!$C$18</f>
        <v>#VALUE!</v>
      </c>
    </row>
    <row r="982">
      <c r="A982" s="403" t="str">
        <f>IF(ISBLANK('Unit Type (16)'!B11), " ", 'Unit Type (16)'!B11)</f>
        <v> </v>
      </c>
      <c r="B982" s="403" t="str">
        <f>IF(ISBLANK('Unit Type (16)'!C11), " ", 'Unit Type (16)'!C11)</f>
        <v> </v>
      </c>
      <c r="C982" s="403" t="str">
        <f>B982*'Summary Sheet'!$C$18</f>
        <v>#VALUE!</v>
      </c>
    </row>
    <row r="983">
      <c r="A983" s="403" t="str">
        <f>IF(ISBLANK('Unit Type (16)'!B12), " ", 'Unit Type (16)'!B12)</f>
        <v> </v>
      </c>
      <c r="B983" s="403" t="str">
        <f>IF(ISBLANK('Unit Type (16)'!C12), " ", 'Unit Type (16)'!C12)</f>
        <v> </v>
      </c>
      <c r="C983" s="403" t="str">
        <f>B983*'Summary Sheet'!$C$18</f>
        <v>#VALUE!</v>
      </c>
    </row>
    <row r="984">
      <c r="A984" s="403" t="str">
        <f>IF(ISBLANK('Unit Type (16)'!B13), " ", 'Unit Type (16)'!B13)</f>
        <v> </v>
      </c>
      <c r="B984" s="403" t="str">
        <f>IF(ISBLANK('Unit Type (16)'!C13), " ", 'Unit Type (16)'!C13)</f>
        <v> </v>
      </c>
      <c r="C984" s="403" t="str">
        <f>B984*'Summary Sheet'!$C$18</f>
        <v>#VALUE!</v>
      </c>
    </row>
    <row r="985">
      <c r="A985" s="403" t="str">
        <f>IF(ISBLANK('Unit Type (16)'!B14), " ", 'Unit Type (16)'!B14)</f>
        <v> </v>
      </c>
      <c r="B985" s="403" t="str">
        <f>IF(ISBLANK('Unit Type (16)'!C14), " ", 'Unit Type (16)'!C14)</f>
        <v> </v>
      </c>
      <c r="C985" s="403" t="str">
        <f>B985*'Summary Sheet'!$C$18</f>
        <v>#VALUE!</v>
      </c>
    </row>
    <row r="986">
      <c r="A986" s="403" t="str">
        <f>IF(ISBLANK('Unit Type (16)'!B15), " ", 'Unit Type (16)'!B15)</f>
        <v> </v>
      </c>
      <c r="B986" s="403" t="str">
        <f>IF(ISBLANK('Unit Type (16)'!C15), " ", 'Unit Type (16)'!C15)</f>
        <v> </v>
      </c>
      <c r="C986" s="403" t="str">
        <f>B986*'Summary Sheet'!$C$18</f>
        <v>#VALUE!</v>
      </c>
    </row>
    <row r="987">
      <c r="A987" s="403" t="str">
        <f>IF(ISBLANK('Unit Type (16)'!B16), " ", 'Unit Type (16)'!B16)</f>
        <v> </v>
      </c>
      <c r="B987" s="403" t="str">
        <f>IF(ISBLANK('Unit Type (16)'!C16), " ", 'Unit Type (16)'!C16)</f>
        <v> </v>
      </c>
      <c r="C987" s="403" t="str">
        <f>B987*'Summary Sheet'!$C$18</f>
        <v>#VALUE!</v>
      </c>
    </row>
    <row r="988">
      <c r="A988" s="403" t="str">
        <f>IF(ISBLANK('Unit Type (16)'!B17), " ", 'Unit Type (16)'!B17)</f>
        <v> </v>
      </c>
      <c r="B988" s="403" t="str">
        <f>IF(ISBLANK('Unit Type (16)'!C17), " ", 'Unit Type (16)'!C17)</f>
        <v> </v>
      </c>
      <c r="C988" s="403" t="str">
        <f>B988*'Summary Sheet'!$C$18</f>
        <v>#VALUE!</v>
      </c>
    </row>
    <row r="989">
      <c r="A989" s="403" t="str">
        <f>IF(ISBLANK('Unit Type (16)'!B18), " ", 'Unit Type (16)'!B18)</f>
        <v> </v>
      </c>
      <c r="B989" s="403" t="str">
        <f>IF(ISBLANK('Unit Type (16)'!C18), " ", 'Unit Type (16)'!C18)</f>
        <v> </v>
      </c>
      <c r="C989" s="403" t="str">
        <f>B989*'Summary Sheet'!$C$18</f>
        <v>#VALUE!</v>
      </c>
    </row>
    <row r="990">
      <c r="A990" s="403" t="str">
        <f>IF(ISBLANK('Unit Type (16)'!B19), " ", 'Unit Type (16)'!B19)</f>
        <v> </v>
      </c>
      <c r="B990" s="403" t="str">
        <f>IF(ISBLANK('Unit Type (16)'!C19), " ", 'Unit Type (16)'!C19)</f>
        <v> </v>
      </c>
      <c r="C990" s="403" t="str">
        <f>B990*'Summary Sheet'!$C$18</f>
        <v>#VALUE!</v>
      </c>
    </row>
    <row r="991">
      <c r="A991" s="403" t="str">
        <f>IF(ISBLANK('Unit Type (16)'!B20), " ", 'Unit Type (16)'!B20)</f>
        <v> </v>
      </c>
      <c r="B991" s="403" t="str">
        <f>IF(ISBLANK('Unit Type (16)'!C20), " ", 'Unit Type (16)'!C20)</f>
        <v> </v>
      </c>
      <c r="C991" s="403" t="str">
        <f>B991*'Summary Sheet'!$C$18</f>
        <v>#VALUE!</v>
      </c>
    </row>
    <row r="992">
      <c r="A992" s="403" t="str">
        <f>IF(ISBLANK('Unit Type (16)'!B21), " ", 'Unit Type (16)'!B21)</f>
        <v> </v>
      </c>
      <c r="B992" s="403" t="str">
        <f>IF(ISBLANK('Unit Type (16)'!C21), " ", 'Unit Type (16)'!C21)</f>
        <v> </v>
      </c>
      <c r="C992" s="403" t="str">
        <f>B992*'Summary Sheet'!$C$18</f>
        <v>#VALUE!</v>
      </c>
    </row>
    <row r="993">
      <c r="A993" s="403" t="str">
        <f>IF(ISBLANK('Unit Type (16)'!B22), " ", 'Unit Type (16)'!B22)</f>
        <v> </v>
      </c>
      <c r="B993" s="403" t="str">
        <f>IF(ISBLANK('Unit Type (16)'!C22), " ", 'Unit Type (16)'!C22)</f>
        <v> </v>
      </c>
      <c r="C993" s="403" t="str">
        <f>B993*'Summary Sheet'!$C$18</f>
        <v>#VALUE!</v>
      </c>
    </row>
    <row r="994">
      <c r="A994" s="403" t="str">
        <f>IF(ISBLANK('Unit Type (16)'!B23), " ", 'Unit Type (16)'!B23)</f>
        <v> </v>
      </c>
      <c r="B994" s="403" t="str">
        <f>IF(ISBLANK('Unit Type (16)'!C23), " ", 'Unit Type (16)'!C23)</f>
        <v> </v>
      </c>
      <c r="C994" s="403" t="str">
        <f>B994*'Summary Sheet'!$C$18</f>
        <v>#VALUE!</v>
      </c>
    </row>
    <row r="995">
      <c r="A995" s="403" t="str">
        <f>IF(ISBLANK('Unit Type (16)'!B24), " ", 'Unit Type (16)'!B24)</f>
        <v> </v>
      </c>
      <c r="B995" s="403" t="str">
        <f>IF(ISBLANK('Unit Type (16)'!C24), " ", 'Unit Type (16)'!C24)</f>
        <v> </v>
      </c>
      <c r="C995" s="403" t="str">
        <f>B995*'Summary Sheet'!$C$18</f>
        <v>#VALUE!</v>
      </c>
    </row>
    <row r="996">
      <c r="A996" s="403" t="str">
        <f>IF(ISBLANK('Unit Type (16)'!B25), " ", 'Unit Type (16)'!B25)</f>
        <v> </v>
      </c>
      <c r="B996" s="403" t="str">
        <f>IF(ISBLANK('Unit Type (16)'!C25), " ", 'Unit Type (16)'!C25)</f>
        <v> </v>
      </c>
      <c r="C996" s="403" t="str">
        <f>B996*'Summary Sheet'!$C$18</f>
        <v>#VALUE!</v>
      </c>
    </row>
    <row r="997">
      <c r="A997" s="403" t="str">
        <f>IF(ISBLANK('Unit Type (16)'!B26), " ", 'Unit Type (16)'!B26)</f>
        <v> </v>
      </c>
      <c r="B997" s="403" t="str">
        <f>IF(ISBLANK('Unit Type (16)'!C26), " ", 'Unit Type (16)'!C26)</f>
        <v> </v>
      </c>
      <c r="C997" s="403" t="str">
        <f>B997*'Summary Sheet'!$C$18</f>
        <v>#VALUE!</v>
      </c>
    </row>
    <row r="998">
      <c r="A998" s="403" t="str">
        <f>IF(ISBLANK('Unit Type (16)'!B27), " ", 'Unit Type (16)'!B27)</f>
        <v> </v>
      </c>
      <c r="B998" s="403" t="str">
        <f>IF(ISBLANK('Unit Type (16)'!C27), " ", 'Unit Type (16)'!C27)</f>
        <v> </v>
      </c>
      <c r="C998" s="403" t="str">
        <f>B998*'Summary Sheet'!$C$18</f>
        <v>#VALUE!</v>
      </c>
    </row>
    <row r="999">
      <c r="A999" s="403" t="str">
        <f>IF(ISBLANK('Unit Type (16)'!B28), " ", 'Unit Type (16)'!B28)</f>
        <v> </v>
      </c>
      <c r="B999" s="403" t="str">
        <f>IF(ISBLANK('Unit Type (16)'!C28), " ", 'Unit Type (16)'!C28)</f>
        <v> </v>
      </c>
      <c r="C999" s="403" t="str">
        <f>B999*'Summary Sheet'!$C$18</f>
        <v>#VALUE!</v>
      </c>
    </row>
    <row r="1000">
      <c r="A1000" s="403" t="str">
        <f>IF(ISBLANK('Unit Type (16)'!B29), " ", 'Unit Type (16)'!B29)</f>
        <v> </v>
      </c>
      <c r="B1000" s="403" t="str">
        <f>IF(ISBLANK('Unit Type (16)'!C29), " ", 'Unit Type (16)'!C29)</f>
        <v> </v>
      </c>
      <c r="C1000" s="403" t="str">
        <f>B1000*'Summary Sheet'!$C$18</f>
        <v>#VALUE!</v>
      </c>
    </row>
    <row r="1001">
      <c r="A1001" s="403" t="str">
        <f>IF(ISBLANK('Unit Type (16)'!B30), " ", 'Unit Type (16)'!B30)</f>
        <v> </v>
      </c>
      <c r="B1001" s="403" t="str">
        <f>IF(ISBLANK('Unit Type (16)'!C30), " ", 'Unit Type (16)'!C30)</f>
        <v> </v>
      </c>
      <c r="C1001" s="403" t="str">
        <f>B1001*'Summary Sheet'!$C$18</f>
        <v>#VALUE!</v>
      </c>
    </row>
    <row r="1002">
      <c r="A1002" s="403" t="str">
        <f>IF(ISBLANK('Unit Type (16)'!B31), " ", 'Unit Type (16)'!B31)</f>
        <v> </v>
      </c>
      <c r="B1002" s="403" t="str">
        <f>IF(ISBLANK('Unit Type (16)'!C31), " ", 'Unit Type (16)'!C31)</f>
        <v> </v>
      </c>
      <c r="C1002" s="403" t="str">
        <f>B1002*'Summary Sheet'!$C$18</f>
        <v>#VALUE!</v>
      </c>
    </row>
    <row r="1003">
      <c r="A1003" s="403" t="str">
        <f>IF(ISBLANK('Unit Type (16)'!B32), " ", 'Unit Type (16)'!B32)</f>
        <v> </v>
      </c>
      <c r="B1003" s="403" t="str">
        <f>IF(ISBLANK('Unit Type (16)'!C32), " ", 'Unit Type (16)'!C32)</f>
        <v> </v>
      </c>
      <c r="C1003" s="403" t="str">
        <f>B1003*'Summary Sheet'!$C$18</f>
        <v>#VALUE!</v>
      </c>
    </row>
    <row r="1004">
      <c r="A1004" s="403" t="str">
        <f>IF(ISBLANK('Unit Type (16)'!B33), " ", 'Unit Type (16)'!B33)</f>
        <v> </v>
      </c>
      <c r="B1004" s="403" t="str">
        <f>IF(ISBLANK('Unit Type (16)'!C33), " ", 'Unit Type (16)'!C33)</f>
        <v> </v>
      </c>
      <c r="C1004" s="403" t="str">
        <f>B1004*'Summary Sheet'!$C$18</f>
        <v>#VALUE!</v>
      </c>
    </row>
    <row r="1005">
      <c r="A1005" s="403" t="str">
        <f>IF(ISBLANK('Unit Type (16)'!B34), " ", 'Unit Type (16)'!B34)</f>
        <v> </v>
      </c>
      <c r="B1005" s="403" t="str">
        <f>IF(ISBLANK('Unit Type (16)'!C34), " ", 'Unit Type (16)'!C34)</f>
        <v> </v>
      </c>
      <c r="C1005" s="403" t="str">
        <f>B1005*'Summary Sheet'!$C$18</f>
        <v>#VALUE!</v>
      </c>
    </row>
    <row r="1006">
      <c r="A1006" s="403" t="str">
        <f>IF(ISBLANK('Unit Type (16)'!B35), " ", 'Unit Type (16)'!B35)</f>
        <v> </v>
      </c>
      <c r="B1006" s="403" t="str">
        <f>IF(ISBLANK('Unit Type (16)'!C35), " ", 'Unit Type (16)'!C35)</f>
        <v> </v>
      </c>
      <c r="C1006" s="403" t="str">
        <f>B1006*'Summary Sheet'!$C$18</f>
        <v>#VALUE!</v>
      </c>
    </row>
    <row r="1007">
      <c r="A1007" s="403" t="str">
        <f>IF(ISBLANK('Unit Type (16)'!B36), " ", 'Unit Type (16)'!B36)</f>
        <v> </v>
      </c>
      <c r="B1007" s="403" t="str">
        <f>IF(ISBLANK('Unit Type (16)'!C36), " ", 'Unit Type (16)'!C36)</f>
        <v> </v>
      </c>
      <c r="C1007" s="403" t="str">
        <f>B1007*'Summary Sheet'!$C$18</f>
        <v>#VALUE!</v>
      </c>
    </row>
    <row r="1008">
      <c r="A1008" s="403" t="str">
        <f>IF(ISBLANK('Unit Type (16)'!B37), " ", 'Unit Type (16)'!B37)</f>
        <v> </v>
      </c>
      <c r="B1008" s="403" t="str">
        <f>IF(ISBLANK('Unit Type (16)'!C37), " ", 'Unit Type (16)'!C37)</f>
        <v> </v>
      </c>
      <c r="C1008" s="403" t="str">
        <f>B1008*'Summary Sheet'!$C$18</f>
        <v>#VALUE!</v>
      </c>
    </row>
    <row r="1009">
      <c r="A1009" s="403" t="str">
        <f>IF(ISBLANK('Unit Type (16)'!B38), " ", 'Unit Type (16)'!B38)</f>
        <v> </v>
      </c>
      <c r="B1009" s="403" t="str">
        <f>IF(ISBLANK('Unit Type (16)'!C38), " ", 'Unit Type (16)'!C38)</f>
        <v> </v>
      </c>
      <c r="C1009" s="403" t="str">
        <f>B1009*'Summary Sheet'!$C$18</f>
        <v>#VALUE!</v>
      </c>
    </row>
    <row r="1010">
      <c r="A1010" s="403" t="str">
        <f>IF(ISBLANK('Unit Type (16)'!B39), " ", 'Unit Type (16)'!B39)</f>
        <v> </v>
      </c>
      <c r="B1010" s="403" t="str">
        <f>IF(ISBLANK('Unit Type (16)'!C39), " ", 'Unit Type (16)'!C39)</f>
        <v> </v>
      </c>
      <c r="C1010" s="403" t="str">
        <f>B1010*'Summary Sheet'!$C$18</f>
        <v>#VALUE!</v>
      </c>
    </row>
    <row r="1011">
      <c r="A1011" s="403" t="str">
        <f>IF(ISBLANK('Unit Type (16)'!B40), " ", 'Unit Type (16)'!B40)</f>
        <v> </v>
      </c>
      <c r="B1011" s="403" t="str">
        <f>IF(ISBLANK('Unit Type (16)'!C40), " ", 'Unit Type (16)'!C40)</f>
        <v> </v>
      </c>
      <c r="C1011" s="403" t="str">
        <f>B1011*'Summary Sheet'!$C$18</f>
        <v>#VALUE!</v>
      </c>
    </row>
    <row r="1012">
      <c r="A1012" s="403" t="str">
        <f>IF(ISBLANK('Unit Type (16)'!B41), " ", 'Unit Type (16)'!B41)</f>
        <v> </v>
      </c>
      <c r="B1012" s="403" t="str">
        <f>IF(ISBLANK('Unit Type (16)'!C41), " ", 'Unit Type (16)'!C41)</f>
        <v> </v>
      </c>
      <c r="C1012" s="403" t="str">
        <f>B1012*'Summary Sheet'!$C$18</f>
        <v>#VALUE!</v>
      </c>
    </row>
    <row r="1013">
      <c r="A1013" s="403" t="str">
        <f>IF(ISBLANK('Unit Type (16)'!B42), " ", 'Unit Type (16)'!B42)</f>
        <v> </v>
      </c>
      <c r="B1013" s="403" t="str">
        <f>IF(ISBLANK('Unit Type (16)'!C42), " ", 'Unit Type (16)'!C42)</f>
        <v> </v>
      </c>
      <c r="C1013" s="403" t="str">
        <f>B1013*'Summary Sheet'!$C$18</f>
        <v>#VALUE!</v>
      </c>
    </row>
    <row r="1014">
      <c r="A1014" s="403" t="str">
        <f>IF(ISBLANK('Unit Type (16)'!B43), " ", 'Unit Type (16)'!B43)</f>
        <v> </v>
      </c>
      <c r="B1014" s="403" t="str">
        <f>IF(ISBLANK('Unit Type (16)'!C43), " ", 'Unit Type (16)'!C43)</f>
        <v> </v>
      </c>
      <c r="C1014" s="403" t="str">
        <f>B1014*'Summary Sheet'!$C$18</f>
        <v>#VALUE!</v>
      </c>
    </row>
    <row r="1015">
      <c r="A1015" s="403" t="str">
        <f>IF(ISBLANK('Unit Type (16)'!B44), " ", 'Unit Type (16)'!B44)</f>
        <v> </v>
      </c>
      <c r="B1015" s="403" t="str">
        <f>IF(ISBLANK('Unit Type (16)'!C44), " ", 'Unit Type (16)'!C44)</f>
        <v> </v>
      </c>
      <c r="C1015" s="403" t="str">
        <f>B1015*'Summary Sheet'!$C$18</f>
        <v>#VALUE!</v>
      </c>
    </row>
    <row r="1016">
      <c r="A1016" s="403" t="str">
        <f>IF(ISBLANK('Unit Type (16)'!B45), " ", 'Unit Type (16)'!B45)</f>
        <v> </v>
      </c>
      <c r="B1016" s="403" t="str">
        <f>IF(ISBLANK('Unit Type (16)'!C45), " ", 'Unit Type (16)'!C45)</f>
        <v> </v>
      </c>
      <c r="C1016" s="403" t="str">
        <f>B1016*'Summary Sheet'!$C$18</f>
        <v>#VALUE!</v>
      </c>
    </row>
    <row r="1017">
      <c r="A1017" s="403" t="str">
        <f>IF(ISBLANK('Unit Type (16)'!B46), " ", 'Unit Type (16)'!B46)</f>
        <v> </v>
      </c>
      <c r="B1017" s="403" t="str">
        <f>IF(ISBLANK('Unit Type (16)'!C46), " ", 'Unit Type (16)'!C46)</f>
        <v> </v>
      </c>
      <c r="C1017" s="403" t="str">
        <f>B1017*'Summary Sheet'!$C$18</f>
        <v>#VALUE!</v>
      </c>
    </row>
    <row r="1018">
      <c r="A1018" s="403" t="str">
        <f>IF(ISBLANK('Unit Type (16)'!B47), " ", 'Unit Type (16)'!B47)</f>
        <v> </v>
      </c>
      <c r="B1018" s="403" t="str">
        <f>IF(ISBLANK('Unit Type (16)'!C47), " ", 'Unit Type (16)'!C47)</f>
        <v> </v>
      </c>
      <c r="C1018" s="403" t="str">
        <f>B1018*'Summary Sheet'!$C$18</f>
        <v>#VALUE!</v>
      </c>
    </row>
    <row r="1019">
      <c r="A1019" s="403" t="str">
        <f>IF(ISBLANK('Unit Type (16)'!B48), " ", 'Unit Type (16)'!B48)</f>
        <v> </v>
      </c>
      <c r="B1019" s="403" t="str">
        <f>IF(ISBLANK('Unit Type (16)'!C48), " ", 'Unit Type (16)'!C48)</f>
        <v> </v>
      </c>
      <c r="C1019" s="403" t="str">
        <f>B1019*'Summary Sheet'!$C$18</f>
        <v>#VALUE!</v>
      </c>
    </row>
    <row r="1020">
      <c r="A1020" s="403" t="str">
        <f>IF(ISBLANK('Unit Type (16)'!B49), " ", 'Unit Type (16)'!B49)</f>
        <v> </v>
      </c>
      <c r="B1020" s="403" t="str">
        <f>IF(ISBLANK('Unit Type (16)'!C49), " ", 'Unit Type (16)'!C49)</f>
        <v> </v>
      </c>
      <c r="C1020" s="403" t="str">
        <f>B1020*'Summary Sheet'!$C$18</f>
        <v>#VALUE!</v>
      </c>
    </row>
    <row r="1021">
      <c r="A1021" s="403" t="str">
        <f>IF(ISBLANK('Unit Type (16)'!B50), " ", 'Unit Type (16)'!B50)</f>
        <v> </v>
      </c>
      <c r="B1021" s="403" t="str">
        <f>IF(ISBLANK('Unit Type (16)'!C50), " ", 'Unit Type (16)'!C50)</f>
        <v> </v>
      </c>
      <c r="C1021" s="403" t="str">
        <f>B1021*'Summary Sheet'!$C$18</f>
        <v>#VALUE!</v>
      </c>
    </row>
    <row r="1022">
      <c r="A1022" s="403" t="str">
        <f>IF(ISBLANK('Unit Type (16)'!B51), " ", 'Unit Type (16)'!B51)</f>
        <v> </v>
      </c>
      <c r="B1022" s="403" t="str">
        <f>IF(ISBLANK('Unit Type (16)'!C51), " ", 'Unit Type (16)'!C51)</f>
        <v> </v>
      </c>
      <c r="C1022" s="403" t="str">
        <f>B1022*'Summary Sheet'!$C$18</f>
        <v>#VALUE!</v>
      </c>
    </row>
    <row r="1023">
      <c r="A1023" s="403" t="str">
        <f>IF(ISBLANK('Unit Type (16)'!B52), " ", 'Unit Type (16)'!B52)</f>
        <v> </v>
      </c>
      <c r="B1023" s="403" t="str">
        <f>IF(ISBLANK('Unit Type (16)'!C52), " ", 'Unit Type (16)'!C52)</f>
        <v> </v>
      </c>
      <c r="C1023" s="403" t="str">
        <f>B1023*'Summary Sheet'!$C$18</f>
        <v>#VALUE!</v>
      </c>
    </row>
    <row r="1024">
      <c r="A1024" s="403" t="str">
        <f>IF(ISBLANK('Unit Type (16)'!B53), " ", 'Unit Type (16)'!B53)</f>
        <v> </v>
      </c>
      <c r="B1024" s="403" t="str">
        <f>IF(ISBLANK('Unit Type (16)'!C53), " ", 'Unit Type (16)'!C53)</f>
        <v> </v>
      </c>
      <c r="C1024" s="403" t="str">
        <f>B1024*'Summary Sheet'!$C$18</f>
        <v>#VALUE!</v>
      </c>
    </row>
    <row r="1025">
      <c r="A1025" s="403" t="str">
        <f>IF(ISBLANK('Unit Type (16)'!B54), " ", 'Unit Type (16)'!B54)</f>
        <v> </v>
      </c>
      <c r="B1025" s="403" t="str">
        <f>IF(ISBLANK('Unit Type (16)'!C54), " ", 'Unit Type (16)'!C54)</f>
        <v> </v>
      </c>
      <c r="C1025" s="403" t="str">
        <f>B1025*'Summary Sheet'!$C$18</f>
        <v>#VALUE!</v>
      </c>
    </row>
    <row r="1026">
      <c r="A1026" s="403" t="str">
        <f>IF(ISBLANK('Unit Type (16)'!B55), " ", 'Unit Type (16)'!B55)</f>
        <v> </v>
      </c>
      <c r="B1026" s="403" t="str">
        <f>IF(ISBLANK('Unit Type (16)'!C55), " ", 'Unit Type (16)'!C55)</f>
        <v> </v>
      </c>
      <c r="C1026" s="403" t="str">
        <f>B1026*'Summary Sheet'!$C$18</f>
        <v>#VALUE!</v>
      </c>
    </row>
    <row r="1027">
      <c r="A1027" s="403" t="str">
        <f>IF(ISBLANK('Unit Type (16)'!B56), " ", 'Unit Type (16)'!B56)</f>
        <v> </v>
      </c>
      <c r="B1027" s="403" t="str">
        <f>IF(ISBLANK('Unit Type (16)'!C56), " ", 'Unit Type (16)'!C56)</f>
        <v> </v>
      </c>
      <c r="C1027" s="403" t="str">
        <f>B1027*'Summary Sheet'!$C$18</f>
        <v>#VALUE!</v>
      </c>
    </row>
    <row r="1028">
      <c r="A1028" s="403" t="str">
        <f>IF(ISBLANK('Unit Type (16)'!B57), " ", 'Unit Type (16)'!B57)</f>
        <v> </v>
      </c>
      <c r="B1028" s="403" t="str">
        <f>IF(ISBLANK('Unit Type (16)'!C57), " ", 'Unit Type (16)'!C57)</f>
        <v> </v>
      </c>
      <c r="C1028" s="403" t="str">
        <f>B1028*'Summary Sheet'!$C$18</f>
        <v>#VALUE!</v>
      </c>
    </row>
    <row r="1029">
      <c r="A1029" s="403" t="str">
        <f>IF(ISBLANK('Unit Type (16)'!B58), " ", 'Unit Type (16)'!B58)</f>
        <v> </v>
      </c>
      <c r="B1029" s="403" t="str">
        <f>IF(ISBLANK('Unit Type (16)'!C58), " ", 'Unit Type (16)'!C58)</f>
        <v> </v>
      </c>
      <c r="C1029" s="403" t="str">
        <f>B1029*'Summary Sheet'!$C$18</f>
        <v>#VALUE!</v>
      </c>
    </row>
    <row r="1030">
      <c r="A1030" s="403" t="str">
        <f>IF(ISBLANK('Unit Type (16)'!B59), " ", 'Unit Type (16)'!B59)</f>
        <v> </v>
      </c>
      <c r="B1030" s="403" t="str">
        <f>IF(ISBLANK('Unit Type (16)'!C59), " ", 'Unit Type (16)'!C59)</f>
        <v> </v>
      </c>
      <c r="C1030" s="403" t="str">
        <f>B1030*'Summary Sheet'!$C$18</f>
        <v>#VALUE!</v>
      </c>
    </row>
    <row r="1031">
      <c r="A1031" s="403" t="str">
        <f>IF(ISBLANK('Unit Type (16)'!B60), " ", 'Unit Type (16)'!B60)</f>
        <v> </v>
      </c>
      <c r="B1031" s="403" t="str">
        <f>IF(ISBLANK('Unit Type (16)'!C60), " ", 'Unit Type (16)'!C60)</f>
        <v> </v>
      </c>
      <c r="C1031" s="403" t="str">
        <f>B1031*'Summary Sheet'!$C$18</f>
        <v>#VALUE!</v>
      </c>
    </row>
    <row r="1032">
      <c r="A1032" s="403" t="str">
        <f>IF(ISBLANK('Unit Type (16)'!B61), " ", 'Unit Type (16)'!B61)</f>
        <v> </v>
      </c>
      <c r="B1032" s="403" t="str">
        <f>IF(ISBLANK('Unit Type (16)'!C61), " ", 'Unit Type (16)'!C61)</f>
        <v> </v>
      </c>
      <c r="C1032" s="403" t="str">
        <f>B1032*'Summary Sheet'!$C$18</f>
        <v>#VALUE!</v>
      </c>
    </row>
    <row r="1033">
      <c r="A1033" s="403" t="str">
        <f>IF(ISBLANK('Unit Type (16)'!B62), " ", 'Unit Type (16)'!B62)</f>
        <v> </v>
      </c>
      <c r="B1033" s="403" t="str">
        <f>IF(ISBLANK('Unit Type (16)'!C62), " ", 'Unit Type (16)'!C62)</f>
        <v> </v>
      </c>
      <c r="C1033" s="403" t="str">
        <f>B1033*'Summary Sheet'!$C$18</f>
        <v>#VALUE!</v>
      </c>
    </row>
    <row r="1034">
      <c r="A1034" s="403" t="str">
        <f>IF(ISBLANK('Unit Type (16)'!B63), " ", 'Unit Type (16)'!B63)</f>
        <v> </v>
      </c>
      <c r="B1034" s="403" t="str">
        <f>IF(ISBLANK('Unit Type (16)'!C63), " ", 'Unit Type (16)'!C63)</f>
        <v> </v>
      </c>
      <c r="C1034" s="403" t="str">
        <f>B1034*'Summary Sheet'!$C$18</f>
        <v>#VALUE!</v>
      </c>
    </row>
    <row r="1035">
      <c r="A1035" s="403" t="str">
        <f>IF(ISBLANK('Unit Type (16)'!B64), " ", 'Unit Type (16)'!B64)</f>
        <v> </v>
      </c>
      <c r="B1035" s="403" t="str">
        <f>IF(ISBLANK('Unit Type (16)'!C64), " ", 'Unit Type (16)'!C64)</f>
        <v> </v>
      </c>
      <c r="C1035" s="403" t="str">
        <f>B1035*'Summary Sheet'!$C$18</f>
        <v>#VALUE!</v>
      </c>
    </row>
    <row r="1036">
      <c r="A1036" s="403" t="str">
        <f>IF(ISBLANK('Unit Type (16)'!B65), " ", 'Unit Type (16)'!B65)</f>
        <v> </v>
      </c>
      <c r="B1036" s="403" t="str">
        <f>IF(ISBLANK('Unit Type (16)'!C65), " ", 'Unit Type (16)'!C65)</f>
        <v> </v>
      </c>
      <c r="C1036" s="403" t="str">
        <f>B1036*'Summary Sheet'!$C$18</f>
        <v>#VALUE!</v>
      </c>
    </row>
    <row r="1037">
      <c r="A1037" s="403" t="str">
        <f>IF(ISBLANK('Unit Type (16)'!B66), " ", 'Unit Type (16)'!B66)</f>
        <v> </v>
      </c>
      <c r="B1037" s="403" t="str">
        <f>IF(ISBLANK('Unit Type (16)'!C66), " ", 'Unit Type (16)'!C66)</f>
        <v> </v>
      </c>
      <c r="C1037" s="403" t="str">
        <f>B1037*'Summary Sheet'!$C$18</f>
        <v>#VALUE!</v>
      </c>
    </row>
    <row r="1038">
      <c r="A1038" s="403" t="str">
        <f>IF(ISBLANK('Unit Type (16)'!B67), " ", 'Unit Type (16)'!B67)</f>
        <v> </v>
      </c>
      <c r="B1038" s="403" t="str">
        <f>IF(ISBLANK('Unit Type (16)'!C67), " ", 'Unit Type (16)'!C67)</f>
        <v> </v>
      </c>
      <c r="C1038" s="403" t="str">
        <f>B1038*'Summary Sheet'!$C$18</f>
        <v>#VALUE!</v>
      </c>
    </row>
    <row r="1039">
      <c r="A1039" s="403" t="str">
        <f>IF(ISBLANK('Unit Type (16)'!B68), " ", 'Unit Type (16)'!B68)</f>
        <v> </v>
      </c>
      <c r="B1039" s="403" t="str">
        <f>IF(ISBLANK('Unit Type (16)'!C68), " ", 'Unit Type (16)'!C68)</f>
        <v> </v>
      </c>
      <c r="C1039" s="403" t="str">
        <f>B1039*'Summary Sheet'!$C$18</f>
        <v>#VALUE!</v>
      </c>
    </row>
    <row r="1040">
      <c r="A1040" s="403" t="str">
        <f>IF(ISBLANK('Unit Type (16)'!B69), " ", 'Unit Type (16)'!B69)</f>
        <v> </v>
      </c>
      <c r="B1040" s="403" t="str">
        <f>IF(ISBLANK('Unit Type (16)'!C69), " ", 'Unit Type (16)'!C69)</f>
        <v> </v>
      </c>
      <c r="C1040" s="403" t="str">
        <f>B1040*'Summary Sheet'!$C$18</f>
        <v>#VALUE!</v>
      </c>
    </row>
    <row r="1041">
      <c r="A1041" s="403" t="str">
        <f>IF(ISBLANK('Unit Type (16)'!B70), " ", 'Unit Type (16)'!B70)</f>
        <v> </v>
      </c>
      <c r="B1041" s="403" t="str">
        <f>IF(ISBLANK('Unit Type (16)'!C70), " ", 'Unit Type (16)'!C70)</f>
        <v> </v>
      </c>
      <c r="C1041" s="403" t="str">
        <f>B1041*'Summary Sheet'!$C$18</f>
        <v>#VALUE!</v>
      </c>
    </row>
    <row r="1042">
      <c r="A1042" s="403" t="str">
        <f>IF(ISBLANK('Unit Type (17)'!B6), " ", 'Unit Type (17)'!B6)</f>
        <v> </v>
      </c>
      <c r="B1042" s="403" t="str">
        <f>IF(ISBLANK('Unit Type (17)'!C6), " ", 'Unit Type (17)'!C6)</f>
        <v> </v>
      </c>
      <c r="C1042" s="403" t="str">
        <f>B1042*'Summary Sheet'!$C$19</f>
        <v>#VALUE!</v>
      </c>
    </row>
    <row r="1043">
      <c r="A1043" s="403" t="str">
        <f>IF(ISBLANK('Unit Type (17)'!B7), " ", 'Unit Type (17)'!B7)</f>
        <v> </v>
      </c>
      <c r="B1043" s="403" t="str">
        <f>IF(ISBLANK('Unit Type (17)'!C7), " ", 'Unit Type (17)'!C7)</f>
        <v> </v>
      </c>
      <c r="C1043" s="403" t="str">
        <f>B1043*'Summary Sheet'!$C$19</f>
        <v>#VALUE!</v>
      </c>
    </row>
    <row r="1044">
      <c r="A1044" s="403" t="str">
        <f>IF(ISBLANK('Unit Type (17)'!B8), " ", 'Unit Type (17)'!B8)</f>
        <v> </v>
      </c>
      <c r="B1044" s="403" t="str">
        <f>IF(ISBLANK('Unit Type (17)'!C8), " ", 'Unit Type (17)'!C8)</f>
        <v> </v>
      </c>
      <c r="C1044" s="403" t="str">
        <f>B1044*'Summary Sheet'!$C$19</f>
        <v>#VALUE!</v>
      </c>
    </row>
    <row r="1045">
      <c r="A1045" s="403" t="str">
        <f>IF(ISBLANK('Unit Type (17)'!B9), " ", 'Unit Type (17)'!B9)</f>
        <v> </v>
      </c>
      <c r="B1045" s="403" t="str">
        <f>IF(ISBLANK('Unit Type (17)'!C9), " ", 'Unit Type (17)'!C9)</f>
        <v> </v>
      </c>
      <c r="C1045" s="403" t="str">
        <f>B1045*'Summary Sheet'!$C$19</f>
        <v>#VALUE!</v>
      </c>
    </row>
    <row r="1046">
      <c r="A1046" s="403" t="str">
        <f>IF(ISBLANK('Unit Type (17)'!B10), " ", 'Unit Type (17)'!B10)</f>
        <v> </v>
      </c>
      <c r="B1046" s="403" t="str">
        <f>IF(ISBLANK('Unit Type (17)'!C10), " ", 'Unit Type (17)'!C10)</f>
        <v> </v>
      </c>
      <c r="C1046" s="403" t="str">
        <f>B1046*'Summary Sheet'!$C$19</f>
        <v>#VALUE!</v>
      </c>
    </row>
    <row r="1047">
      <c r="A1047" s="403" t="str">
        <f>IF(ISBLANK('Unit Type (17)'!B11), " ", 'Unit Type (17)'!B11)</f>
        <v> </v>
      </c>
      <c r="B1047" s="403" t="str">
        <f>IF(ISBLANK('Unit Type (17)'!C11), " ", 'Unit Type (17)'!C11)</f>
        <v> </v>
      </c>
      <c r="C1047" s="403" t="str">
        <f>B1047*'Summary Sheet'!$C$19</f>
        <v>#VALUE!</v>
      </c>
    </row>
    <row r="1048">
      <c r="A1048" s="403" t="str">
        <f>IF(ISBLANK('Unit Type (17)'!B12), " ", 'Unit Type (17)'!B12)</f>
        <v> </v>
      </c>
      <c r="B1048" s="403" t="str">
        <f>IF(ISBLANK('Unit Type (17)'!C12), " ", 'Unit Type (17)'!C12)</f>
        <v> </v>
      </c>
      <c r="C1048" s="403" t="str">
        <f>B1048*'Summary Sheet'!$C$19</f>
        <v>#VALUE!</v>
      </c>
    </row>
    <row r="1049">
      <c r="A1049" s="403" t="str">
        <f>IF(ISBLANK('Unit Type (17)'!B13), " ", 'Unit Type (17)'!B13)</f>
        <v> </v>
      </c>
      <c r="B1049" s="403" t="str">
        <f>IF(ISBLANK('Unit Type (17)'!C13), " ", 'Unit Type (17)'!C13)</f>
        <v> </v>
      </c>
      <c r="C1049" s="403" t="str">
        <f>B1049*'Summary Sheet'!$C$19</f>
        <v>#VALUE!</v>
      </c>
    </row>
    <row r="1050">
      <c r="A1050" s="403" t="str">
        <f>IF(ISBLANK('Unit Type (17)'!B14), " ", 'Unit Type (17)'!B14)</f>
        <v> </v>
      </c>
      <c r="B1050" s="403" t="str">
        <f>IF(ISBLANK('Unit Type (17)'!C14), " ", 'Unit Type (17)'!C14)</f>
        <v> </v>
      </c>
      <c r="C1050" s="403" t="str">
        <f>B1050*'Summary Sheet'!$C$19</f>
        <v>#VALUE!</v>
      </c>
    </row>
    <row r="1051">
      <c r="A1051" s="403" t="str">
        <f>IF(ISBLANK('Unit Type (17)'!B15), " ", 'Unit Type (17)'!B15)</f>
        <v> </v>
      </c>
      <c r="B1051" s="403" t="str">
        <f>IF(ISBLANK('Unit Type (17)'!C15), " ", 'Unit Type (17)'!C15)</f>
        <v> </v>
      </c>
      <c r="C1051" s="403" t="str">
        <f>B1051*'Summary Sheet'!$C$19</f>
        <v>#VALUE!</v>
      </c>
    </row>
    <row r="1052">
      <c r="A1052" s="403" t="str">
        <f>IF(ISBLANK('Unit Type (17)'!B16), " ", 'Unit Type (17)'!B16)</f>
        <v> </v>
      </c>
      <c r="B1052" s="403" t="str">
        <f>IF(ISBLANK('Unit Type (17)'!C16), " ", 'Unit Type (17)'!C16)</f>
        <v> </v>
      </c>
      <c r="C1052" s="403" t="str">
        <f>B1052*'Summary Sheet'!$C$19</f>
        <v>#VALUE!</v>
      </c>
    </row>
    <row r="1053">
      <c r="A1053" s="403" t="str">
        <f>IF(ISBLANK('Unit Type (17)'!B17), " ", 'Unit Type (17)'!B17)</f>
        <v> </v>
      </c>
      <c r="B1053" s="403" t="str">
        <f>IF(ISBLANK('Unit Type (17)'!C17), " ", 'Unit Type (17)'!C17)</f>
        <v> </v>
      </c>
      <c r="C1053" s="403" t="str">
        <f>B1053*'Summary Sheet'!$C$19</f>
        <v>#VALUE!</v>
      </c>
    </row>
    <row r="1054">
      <c r="A1054" s="403" t="str">
        <f>IF(ISBLANK('Unit Type (17)'!B18), " ", 'Unit Type (17)'!B18)</f>
        <v> </v>
      </c>
      <c r="B1054" s="403" t="str">
        <f>IF(ISBLANK('Unit Type (17)'!C18), " ", 'Unit Type (17)'!C18)</f>
        <v> </v>
      </c>
      <c r="C1054" s="403" t="str">
        <f>B1054*'Summary Sheet'!$C$19</f>
        <v>#VALUE!</v>
      </c>
    </row>
    <row r="1055">
      <c r="A1055" s="403" t="str">
        <f>IF(ISBLANK('Unit Type (17)'!B19), " ", 'Unit Type (17)'!B19)</f>
        <v> </v>
      </c>
      <c r="B1055" s="403" t="str">
        <f>IF(ISBLANK('Unit Type (17)'!C19), " ", 'Unit Type (17)'!C19)</f>
        <v> </v>
      </c>
      <c r="C1055" s="403" t="str">
        <f>B1055*'Summary Sheet'!$C$19</f>
        <v>#VALUE!</v>
      </c>
    </row>
    <row r="1056">
      <c r="A1056" s="403" t="str">
        <f>IF(ISBLANK('Unit Type (17)'!B20), " ", 'Unit Type (17)'!B20)</f>
        <v> </v>
      </c>
      <c r="B1056" s="403" t="str">
        <f>IF(ISBLANK('Unit Type (17)'!C20), " ", 'Unit Type (17)'!C20)</f>
        <v> </v>
      </c>
      <c r="C1056" s="403" t="str">
        <f>B1056*'Summary Sheet'!$C$19</f>
        <v>#VALUE!</v>
      </c>
    </row>
    <row r="1057">
      <c r="A1057" s="403" t="str">
        <f>IF(ISBLANK('Unit Type (17)'!B21), " ", 'Unit Type (17)'!B21)</f>
        <v> </v>
      </c>
      <c r="B1057" s="403" t="str">
        <f>IF(ISBLANK('Unit Type (17)'!C21), " ", 'Unit Type (17)'!C21)</f>
        <v> </v>
      </c>
      <c r="C1057" s="403" t="str">
        <f>B1057*'Summary Sheet'!$C$19</f>
        <v>#VALUE!</v>
      </c>
    </row>
    <row r="1058">
      <c r="A1058" s="403" t="str">
        <f>IF(ISBLANK('Unit Type (17)'!B22), " ", 'Unit Type (17)'!B22)</f>
        <v> </v>
      </c>
      <c r="B1058" s="403" t="str">
        <f>IF(ISBLANK('Unit Type (17)'!C22), " ", 'Unit Type (17)'!C22)</f>
        <v> </v>
      </c>
      <c r="C1058" s="403" t="str">
        <f>B1058*'Summary Sheet'!$C$19</f>
        <v>#VALUE!</v>
      </c>
    </row>
    <row r="1059">
      <c r="A1059" s="403" t="str">
        <f>IF(ISBLANK('Unit Type (17)'!B23), " ", 'Unit Type (17)'!B23)</f>
        <v> </v>
      </c>
      <c r="B1059" s="403" t="str">
        <f>IF(ISBLANK('Unit Type (17)'!C23), " ", 'Unit Type (17)'!C23)</f>
        <v> </v>
      </c>
      <c r="C1059" s="403" t="str">
        <f>B1059*'Summary Sheet'!$C$19</f>
        <v>#VALUE!</v>
      </c>
    </row>
    <row r="1060">
      <c r="A1060" s="403" t="str">
        <f>IF(ISBLANK('Unit Type (17)'!B24), " ", 'Unit Type (17)'!B24)</f>
        <v> </v>
      </c>
      <c r="B1060" s="403" t="str">
        <f>IF(ISBLANK('Unit Type (17)'!C24), " ", 'Unit Type (17)'!C24)</f>
        <v> </v>
      </c>
      <c r="C1060" s="403" t="str">
        <f>B1060*'Summary Sheet'!$C$19</f>
        <v>#VALUE!</v>
      </c>
    </row>
    <row r="1061">
      <c r="A1061" s="403" t="str">
        <f>IF(ISBLANK('Unit Type (17)'!B25), " ", 'Unit Type (17)'!B25)</f>
        <v> </v>
      </c>
      <c r="B1061" s="403" t="str">
        <f>IF(ISBLANK('Unit Type (17)'!C25), " ", 'Unit Type (17)'!C25)</f>
        <v> </v>
      </c>
      <c r="C1061" s="403" t="str">
        <f>B1061*'Summary Sheet'!$C$19</f>
        <v>#VALUE!</v>
      </c>
    </row>
    <row r="1062">
      <c r="A1062" s="403" t="str">
        <f>IF(ISBLANK('Unit Type (17)'!B26), " ", 'Unit Type (17)'!B26)</f>
        <v> </v>
      </c>
      <c r="B1062" s="403" t="str">
        <f>IF(ISBLANK('Unit Type (17)'!C26), " ", 'Unit Type (17)'!C26)</f>
        <v> </v>
      </c>
      <c r="C1062" s="403" t="str">
        <f>B1062*'Summary Sheet'!$C$19</f>
        <v>#VALUE!</v>
      </c>
    </row>
    <row r="1063">
      <c r="A1063" s="403" t="str">
        <f>IF(ISBLANK('Unit Type (17)'!B27), " ", 'Unit Type (17)'!B27)</f>
        <v> </v>
      </c>
      <c r="B1063" s="403" t="str">
        <f>IF(ISBLANK('Unit Type (17)'!C27), " ", 'Unit Type (17)'!C27)</f>
        <v> </v>
      </c>
      <c r="C1063" s="403" t="str">
        <f>B1063*'Summary Sheet'!$C$19</f>
        <v>#VALUE!</v>
      </c>
    </row>
    <row r="1064">
      <c r="A1064" s="403" t="str">
        <f>IF(ISBLANK('Unit Type (17)'!B28), " ", 'Unit Type (17)'!B28)</f>
        <v> </v>
      </c>
      <c r="B1064" s="403" t="str">
        <f>IF(ISBLANK('Unit Type (17)'!C28), " ", 'Unit Type (17)'!C28)</f>
        <v> </v>
      </c>
      <c r="C1064" s="403" t="str">
        <f>B1064*'Summary Sheet'!$C$19</f>
        <v>#VALUE!</v>
      </c>
    </row>
    <row r="1065">
      <c r="A1065" s="403" t="str">
        <f>IF(ISBLANK('Unit Type (17)'!B29), " ", 'Unit Type (17)'!B29)</f>
        <v> </v>
      </c>
      <c r="B1065" s="403" t="str">
        <f>IF(ISBLANK('Unit Type (17)'!C29), " ", 'Unit Type (17)'!C29)</f>
        <v> </v>
      </c>
      <c r="C1065" s="403" t="str">
        <f>B1065*'Summary Sheet'!$C$19</f>
        <v>#VALUE!</v>
      </c>
    </row>
    <row r="1066">
      <c r="A1066" s="403" t="str">
        <f>IF(ISBLANK('Unit Type (17)'!B30), " ", 'Unit Type (17)'!B30)</f>
        <v> </v>
      </c>
      <c r="B1066" s="403" t="str">
        <f>IF(ISBLANK('Unit Type (17)'!C30), " ", 'Unit Type (17)'!C30)</f>
        <v> </v>
      </c>
      <c r="C1066" s="403" t="str">
        <f>B1066*'Summary Sheet'!$C$19</f>
        <v>#VALUE!</v>
      </c>
    </row>
    <row r="1067">
      <c r="A1067" s="403" t="str">
        <f>IF(ISBLANK('Unit Type (17)'!B31), " ", 'Unit Type (17)'!B31)</f>
        <v> </v>
      </c>
      <c r="B1067" s="403" t="str">
        <f>IF(ISBLANK('Unit Type (17)'!C31), " ", 'Unit Type (17)'!C31)</f>
        <v> </v>
      </c>
      <c r="C1067" s="403" t="str">
        <f>B1067*'Summary Sheet'!$C$19</f>
        <v>#VALUE!</v>
      </c>
    </row>
    <row r="1068">
      <c r="A1068" s="403" t="str">
        <f>IF(ISBLANK('Unit Type (17)'!B32), " ", 'Unit Type (17)'!B32)</f>
        <v> </v>
      </c>
      <c r="B1068" s="403" t="str">
        <f>IF(ISBLANK('Unit Type (17)'!C32), " ", 'Unit Type (17)'!C32)</f>
        <v> </v>
      </c>
      <c r="C1068" s="403" t="str">
        <f>B1068*'Summary Sheet'!$C$19</f>
        <v>#VALUE!</v>
      </c>
    </row>
    <row r="1069">
      <c r="A1069" s="403" t="str">
        <f>IF(ISBLANK('Unit Type (17)'!B33), " ", 'Unit Type (17)'!B33)</f>
        <v> </v>
      </c>
      <c r="B1069" s="403" t="str">
        <f>IF(ISBLANK('Unit Type (17)'!C33), " ", 'Unit Type (17)'!C33)</f>
        <v> </v>
      </c>
      <c r="C1069" s="403" t="str">
        <f>B1069*'Summary Sheet'!$C$19</f>
        <v>#VALUE!</v>
      </c>
    </row>
    <row r="1070">
      <c r="A1070" s="403" t="str">
        <f>IF(ISBLANK('Unit Type (17)'!B34), " ", 'Unit Type (17)'!B34)</f>
        <v> </v>
      </c>
      <c r="B1070" s="403" t="str">
        <f>IF(ISBLANK('Unit Type (17)'!C34), " ", 'Unit Type (17)'!C34)</f>
        <v> </v>
      </c>
      <c r="C1070" s="403" t="str">
        <f>B1070*'Summary Sheet'!$C$19</f>
        <v>#VALUE!</v>
      </c>
    </row>
    <row r="1071">
      <c r="A1071" s="403" t="str">
        <f>IF(ISBLANK('Unit Type (17)'!B35), " ", 'Unit Type (17)'!B35)</f>
        <v> </v>
      </c>
      <c r="B1071" s="403" t="str">
        <f>IF(ISBLANK('Unit Type (17)'!C35), " ", 'Unit Type (17)'!C35)</f>
        <v> </v>
      </c>
      <c r="C1071" s="403" t="str">
        <f>B1071*'Summary Sheet'!$C$19</f>
        <v>#VALUE!</v>
      </c>
    </row>
    <row r="1072">
      <c r="A1072" s="403" t="str">
        <f>IF(ISBLANK('Unit Type (17)'!B36), " ", 'Unit Type (17)'!B36)</f>
        <v> </v>
      </c>
      <c r="B1072" s="403" t="str">
        <f>IF(ISBLANK('Unit Type (17)'!C36), " ", 'Unit Type (17)'!C36)</f>
        <v> </v>
      </c>
      <c r="C1072" s="403" t="str">
        <f>B1072*'Summary Sheet'!$C$19</f>
        <v>#VALUE!</v>
      </c>
    </row>
    <row r="1073">
      <c r="A1073" s="403" t="str">
        <f>IF(ISBLANK('Unit Type (17)'!B37), " ", 'Unit Type (17)'!B37)</f>
        <v> </v>
      </c>
      <c r="B1073" s="403" t="str">
        <f>IF(ISBLANK('Unit Type (17)'!C37), " ", 'Unit Type (17)'!C37)</f>
        <v> </v>
      </c>
      <c r="C1073" s="403" t="str">
        <f>B1073*'Summary Sheet'!$C$19</f>
        <v>#VALUE!</v>
      </c>
    </row>
    <row r="1074">
      <c r="A1074" s="403" t="str">
        <f>IF(ISBLANK('Unit Type (17)'!B38), " ", 'Unit Type (17)'!B38)</f>
        <v> </v>
      </c>
      <c r="B1074" s="403" t="str">
        <f>IF(ISBLANK('Unit Type (17)'!C38), " ", 'Unit Type (17)'!C38)</f>
        <v> </v>
      </c>
      <c r="C1074" s="403" t="str">
        <f>B1074*'Summary Sheet'!$C$19</f>
        <v>#VALUE!</v>
      </c>
    </row>
    <row r="1075">
      <c r="A1075" s="403" t="str">
        <f>IF(ISBLANK('Unit Type (17)'!B39), " ", 'Unit Type (17)'!B39)</f>
        <v> </v>
      </c>
      <c r="B1075" s="403" t="str">
        <f>IF(ISBLANK('Unit Type (17)'!C39), " ", 'Unit Type (17)'!C39)</f>
        <v> </v>
      </c>
      <c r="C1075" s="403" t="str">
        <f>B1075*'Summary Sheet'!$C$19</f>
        <v>#VALUE!</v>
      </c>
    </row>
    <row r="1076">
      <c r="A1076" s="403" t="str">
        <f>IF(ISBLANK('Unit Type (17)'!B40), " ", 'Unit Type (17)'!B40)</f>
        <v> </v>
      </c>
      <c r="B1076" s="403" t="str">
        <f>IF(ISBLANK('Unit Type (17)'!C40), " ", 'Unit Type (17)'!C40)</f>
        <v> </v>
      </c>
      <c r="C1076" s="403" t="str">
        <f>B1076*'Summary Sheet'!$C$19</f>
        <v>#VALUE!</v>
      </c>
    </row>
    <row r="1077">
      <c r="A1077" s="403" t="str">
        <f>IF(ISBLANK('Unit Type (17)'!B41), " ", 'Unit Type (17)'!B41)</f>
        <v> </v>
      </c>
      <c r="B1077" s="403" t="str">
        <f>IF(ISBLANK('Unit Type (17)'!C41), " ", 'Unit Type (17)'!C41)</f>
        <v> </v>
      </c>
      <c r="C1077" s="403" t="str">
        <f>B1077*'Summary Sheet'!$C$19</f>
        <v>#VALUE!</v>
      </c>
    </row>
    <row r="1078">
      <c r="A1078" s="403" t="str">
        <f>IF(ISBLANK('Unit Type (17)'!B42), " ", 'Unit Type (17)'!B42)</f>
        <v> </v>
      </c>
      <c r="B1078" s="403" t="str">
        <f>IF(ISBLANK('Unit Type (17)'!C42), " ", 'Unit Type (17)'!C42)</f>
        <v> </v>
      </c>
      <c r="C1078" s="403" t="str">
        <f>B1078*'Summary Sheet'!$C$19</f>
        <v>#VALUE!</v>
      </c>
    </row>
    <row r="1079">
      <c r="A1079" s="403" t="str">
        <f>IF(ISBLANK('Unit Type (17)'!B43), " ", 'Unit Type (17)'!B43)</f>
        <v> </v>
      </c>
      <c r="B1079" s="403" t="str">
        <f>IF(ISBLANK('Unit Type (17)'!C43), " ", 'Unit Type (17)'!C43)</f>
        <v> </v>
      </c>
      <c r="C1079" s="403" t="str">
        <f>B1079*'Summary Sheet'!$C$19</f>
        <v>#VALUE!</v>
      </c>
    </row>
    <row r="1080">
      <c r="A1080" s="403" t="str">
        <f>IF(ISBLANK('Unit Type (17)'!B44), " ", 'Unit Type (17)'!B44)</f>
        <v> </v>
      </c>
      <c r="B1080" s="403" t="str">
        <f>IF(ISBLANK('Unit Type (17)'!C44), " ", 'Unit Type (17)'!C44)</f>
        <v> </v>
      </c>
      <c r="C1080" s="403" t="str">
        <f>B1080*'Summary Sheet'!$C$19</f>
        <v>#VALUE!</v>
      </c>
    </row>
    <row r="1081">
      <c r="A1081" s="403" t="str">
        <f>IF(ISBLANK('Unit Type (17)'!B45), " ", 'Unit Type (17)'!B45)</f>
        <v> </v>
      </c>
      <c r="B1081" s="403" t="str">
        <f>IF(ISBLANK('Unit Type (17)'!C45), " ", 'Unit Type (17)'!C45)</f>
        <v> </v>
      </c>
      <c r="C1081" s="403" t="str">
        <f>B1081*'Summary Sheet'!$C$19</f>
        <v>#VALUE!</v>
      </c>
    </row>
    <row r="1082">
      <c r="A1082" s="403" t="str">
        <f>IF(ISBLANK('Unit Type (17)'!B46), " ", 'Unit Type (17)'!B46)</f>
        <v> </v>
      </c>
      <c r="B1082" s="403" t="str">
        <f>IF(ISBLANK('Unit Type (17)'!C46), " ", 'Unit Type (17)'!C46)</f>
        <v> </v>
      </c>
      <c r="C1082" s="403" t="str">
        <f>B1082*'Summary Sheet'!$C$19</f>
        <v>#VALUE!</v>
      </c>
    </row>
    <row r="1083">
      <c r="A1083" s="403" t="str">
        <f>IF(ISBLANK('Unit Type (17)'!B47), " ", 'Unit Type (17)'!B47)</f>
        <v> </v>
      </c>
      <c r="B1083" s="403" t="str">
        <f>IF(ISBLANK('Unit Type (17)'!C47), " ", 'Unit Type (17)'!C47)</f>
        <v> </v>
      </c>
      <c r="C1083" s="403" t="str">
        <f>B1083*'Summary Sheet'!$C$19</f>
        <v>#VALUE!</v>
      </c>
    </row>
    <row r="1084">
      <c r="A1084" s="403" t="str">
        <f>IF(ISBLANK('Unit Type (17)'!B48), " ", 'Unit Type (17)'!B48)</f>
        <v> </v>
      </c>
      <c r="B1084" s="403" t="str">
        <f>IF(ISBLANK('Unit Type (17)'!C48), " ", 'Unit Type (17)'!C48)</f>
        <v> </v>
      </c>
      <c r="C1084" s="403" t="str">
        <f>B1084*'Summary Sheet'!$C$19</f>
        <v>#VALUE!</v>
      </c>
    </row>
    <row r="1085">
      <c r="A1085" s="403" t="str">
        <f>IF(ISBLANK('Unit Type (17)'!B49), " ", 'Unit Type (17)'!B49)</f>
        <v> </v>
      </c>
      <c r="B1085" s="403" t="str">
        <f>IF(ISBLANK('Unit Type (17)'!C49), " ", 'Unit Type (17)'!C49)</f>
        <v> </v>
      </c>
      <c r="C1085" s="403" t="str">
        <f>B1085*'Summary Sheet'!$C$19</f>
        <v>#VALUE!</v>
      </c>
    </row>
    <row r="1086">
      <c r="A1086" s="403" t="str">
        <f>IF(ISBLANK('Unit Type (17)'!B50), " ", 'Unit Type (17)'!B50)</f>
        <v> </v>
      </c>
      <c r="B1086" s="403" t="str">
        <f>IF(ISBLANK('Unit Type (17)'!C50), " ", 'Unit Type (17)'!C50)</f>
        <v> </v>
      </c>
      <c r="C1086" s="403" t="str">
        <f>B1086*'Summary Sheet'!$C$19</f>
        <v>#VALUE!</v>
      </c>
    </row>
    <row r="1087">
      <c r="A1087" s="403" t="str">
        <f>IF(ISBLANK('Unit Type (17)'!B51), " ", 'Unit Type (17)'!B51)</f>
        <v> </v>
      </c>
      <c r="B1087" s="403" t="str">
        <f>IF(ISBLANK('Unit Type (17)'!C51), " ", 'Unit Type (17)'!C51)</f>
        <v> </v>
      </c>
      <c r="C1087" s="403" t="str">
        <f>B1087*'Summary Sheet'!$C$19</f>
        <v>#VALUE!</v>
      </c>
    </row>
    <row r="1088">
      <c r="A1088" s="403" t="str">
        <f>IF(ISBLANK('Unit Type (17)'!B52), " ", 'Unit Type (17)'!B52)</f>
        <v> </v>
      </c>
      <c r="B1088" s="403" t="str">
        <f>IF(ISBLANK('Unit Type (17)'!C52), " ", 'Unit Type (17)'!C52)</f>
        <v> </v>
      </c>
      <c r="C1088" s="403" t="str">
        <f>B1088*'Summary Sheet'!$C$19</f>
        <v>#VALUE!</v>
      </c>
    </row>
    <row r="1089">
      <c r="A1089" s="403" t="str">
        <f>IF(ISBLANK('Unit Type (17)'!B53), " ", 'Unit Type (17)'!B53)</f>
        <v> </v>
      </c>
      <c r="B1089" s="403" t="str">
        <f>IF(ISBLANK('Unit Type (17)'!C53), " ", 'Unit Type (17)'!C53)</f>
        <v> </v>
      </c>
      <c r="C1089" s="403" t="str">
        <f>B1089*'Summary Sheet'!$C$19</f>
        <v>#VALUE!</v>
      </c>
    </row>
    <row r="1090">
      <c r="A1090" s="403" t="str">
        <f>IF(ISBLANK('Unit Type (17)'!B54), " ", 'Unit Type (17)'!B54)</f>
        <v> </v>
      </c>
      <c r="B1090" s="403" t="str">
        <f>IF(ISBLANK('Unit Type (17)'!C54), " ", 'Unit Type (17)'!C54)</f>
        <v> </v>
      </c>
      <c r="C1090" s="403" t="str">
        <f>B1090*'Summary Sheet'!$C$19</f>
        <v>#VALUE!</v>
      </c>
    </row>
    <row r="1091">
      <c r="A1091" s="403" t="str">
        <f>IF(ISBLANK('Unit Type (17)'!B55), " ", 'Unit Type (17)'!B55)</f>
        <v> </v>
      </c>
      <c r="B1091" s="403" t="str">
        <f>IF(ISBLANK('Unit Type (17)'!C55), " ", 'Unit Type (17)'!C55)</f>
        <v> </v>
      </c>
      <c r="C1091" s="403" t="str">
        <f>B1091*'Summary Sheet'!$C$19</f>
        <v>#VALUE!</v>
      </c>
    </row>
    <row r="1092">
      <c r="A1092" s="403" t="str">
        <f>IF(ISBLANK('Unit Type (17)'!B56), " ", 'Unit Type (17)'!B56)</f>
        <v> </v>
      </c>
      <c r="B1092" s="403" t="str">
        <f>IF(ISBLANK('Unit Type (17)'!C56), " ", 'Unit Type (17)'!C56)</f>
        <v> </v>
      </c>
      <c r="C1092" s="403" t="str">
        <f>B1092*'Summary Sheet'!$C$19</f>
        <v>#VALUE!</v>
      </c>
    </row>
    <row r="1093">
      <c r="A1093" s="403" t="str">
        <f>IF(ISBLANK('Unit Type (17)'!B57), " ", 'Unit Type (17)'!B57)</f>
        <v> </v>
      </c>
      <c r="B1093" s="403" t="str">
        <f>IF(ISBLANK('Unit Type (17)'!C57), " ", 'Unit Type (17)'!C57)</f>
        <v> </v>
      </c>
      <c r="C1093" s="403" t="str">
        <f>B1093*'Summary Sheet'!$C$19</f>
        <v>#VALUE!</v>
      </c>
    </row>
    <row r="1094">
      <c r="A1094" s="403" t="str">
        <f>IF(ISBLANK('Unit Type (17)'!B58), " ", 'Unit Type (17)'!B58)</f>
        <v> </v>
      </c>
      <c r="B1094" s="403" t="str">
        <f>IF(ISBLANK('Unit Type (17)'!C58), " ", 'Unit Type (17)'!C58)</f>
        <v> </v>
      </c>
      <c r="C1094" s="403" t="str">
        <f>B1094*'Summary Sheet'!$C$19</f>
        <v>#VALUE!</v>
      </c>
    </row>
    <row r="1095">
      <c r="A1095" s="403" t="str">
        <f>IF(ISBLANK('Unit Type (17)'!B59), " ", 'Unit Type (17)'!B59)</f>
        <v> </v>
      </c>
      <c r="B1095" s="403" t="str">
        <f>IF(ISBLANK('Unit Type (17)'!C59), " ", 'Unit Type (17)'!C59)</f>
        <v> </v>
      </c>
      <c r="C1095" s="403" t="str">
        <f>B1095*'Summary Sheet'!$C$19</f>
        <v>#VALUE!</v>
      </c>
    </row>
    <row r="1096">
      <c r="A1096" s="403" t="str">
        <f>IF(ISBLANK('Unit Type (17)'!B60), " ", 'Unit Type (17)'!B60)</f>
        <v> </v>
      </c>
      <c r="B1096" s="403" t="str">
        <f>IF(ISBLANK('Unit Type (17)'!C60), " ", 'Unit Type (17)'!C60)</f>
        <v> </v>
      </c>
      <c r="C1096" s="403" t="str">
        <f>B1096*'Summary Sheet'!$C$19</f>
        <v>#VALUE!</v>
      </c>
    </row>
    <row r="1097">
      <c r="A1097" s="403" t="str">
        <f>IF(ISBLANK('Unit Type (17)'!B61), " ", 'Unit Type (17)'!B61)</f>
        <v> </v>
      </c>
      <c r="B1097" s="403" t="str">
        <f>IF(ISBLANK('Unit Type (17)'!C61), " ", 'Unit Type (17)'!C61)</f>
        <v> </v>
      </c>
      <c r="C1097" s="403" t="str">
        <f>B1097*'Summary Sheet'!$C$19</f>
        <v>#VALUE!</v>
      </c>
    </row>
    <row r="1098">
      <c r="A1098" s="403" t="str">
        <f>IF(ISBLANK('Unit Type (17)'!B62), " ", 'Unit Type (17)'!B62)</f>
        <v> </v>
      </c>
      <c r="B1098" s="403" t="str">
        <f>IF(ISBLANK('Unit Type (17)'!C62), " ", 'Unit Type (17)'!C62)</f>
        <v> </v>
      </c>
      <c r="C1098" s="403" t="str">
        <f>B1098*'Summary Sheet'!$C$19</f>
        <v>#VALUE!</v>
      </c>
    </row>
    <row r="1099">
      <c r="A1099" s="403" t="str">
        <f>IF(ISBLANK('Unit Type (17)'!B63), " ", 'Unit Type (17)'!B63)</f>
        <v> </v>
      </c>
      <c r="B1099" s="403" t="str">
        <f>IF(ISBLANK('Unit Type (17)'!C63), " ", 'Unit Type (17)'!C63)</f>
        <v> </v>
      </c>
      <c r="C1099" s="403" t="str">
        <f>B1099*'Summary Sheet'!$C$19</f>
        <v>#VALUE!</v>
      </c>
    </row>
    <row r="1100">
      <c r="A1100" s="403" t="str">
        <f>IF(ISBLANK('Unit Type (17)'!B64), " ", 'Unit Type (17)'!B64)</f>
        <v> </v>
      </c>
      <c r="B1100" s="403" t="str">
        <f>IF(ISBLANK('Unit Type (17)'!C64), " ", 'Unit Type (17)'!C64)</f>
        <v> </v>
      </c>
      <c r="C1100" s="403" t="str">
        <f>B1100*'Summary Sheet'!$C$19</f>
        <v>#VALUE!</v>
      </c>
    </row>
    <row r="1101">
      <c r="A1101" s="403" t="str">
        <f>IF(ISBLANK('Unit Type (17)'!B65), " ", 'Unit Type (17)'!B65)</f>
        <v> </v>
      </c>
      <c r="B1101" s="403" t="str">
        <f>IF(ISBLANK('Unit Type (17)'!C65), " ", 'Unit Type (17)'!C65)</f>
        <v> </v>
      </c>
      <c r="C1101" s="403" t="str">
        <f>B1101*'Summary Sheet'!$C$19</f>
        <v>#VALUE!</v>
      </c>
    </row>
    <row r="1102">
      <c r="A1102" s="403" t="str">
        <f>IF(ISBLANK('Unit Type (17)'!B66), " ", 'Unit Type (17)'!B66)</f>
        <v> </v>
      </c>
      <c r="B1102" s="403" t="str">
        <f>IF(ISBLANK('Unit Type (17)'!C66), " ", 'Unit Type (17)'!C66)</f>
        <v> </v>
      </c>
      <c r="C1102" s="403" t="str">
        <f>B1102*'Summary Sheet'!$C$19</f>
        <v>#VALUE!</v>
      </c>
    </row>
    <row r="1103">
      <c r="A1103" s="403" t="str">
        <f>IF(ISBLANK('Unit Type (17)'!B67), " ", 'Unit Type (17)'!B67)</f>
        <v> </v>
      </c>
      <c r="B1103" s="403" t="str">
        <f>IF(ISBLANK('Unit Type (17)'!C67), " ", 'Unit Type (17)'!C67)</f>
        <v> </v>
      </c>
      <c r="C1103" s="403" t="str">
        <f>B1103*'Summary Sheet'!$C$19</f>
        <v>#VALUE!</v>
      </c>
    </row>
    <row r="1104">
      <c r="A1104" s="403" t="str">
        <f>IF(ISBLANK('Unit Type (17)'!B68), " ", 'Unit Type (17)'!B68)</f>
        <v> </v>
      </c>
      <c r="B1104" s="403" t="str">
        <f>IF(ISBLANK('Unit Type (17)'!C68), " ", 'Unit Type (17)'!C68)</f>
        <v> </v>
      </c>
      <c r="C1104" s="403" t="str">
        <f>B1104*'Summary Sheet'!$C$19</f>
        <v>#VALUE!</v>
      </c>
    </row>
    <row r="1105">
      <c r="A1105" s="403" t="str">
        <f>IF(ISBLANK('Unit Type (17)'!B69), " ", 'Unit Type (17)'!B69)</f>
        <v> </v>
      </c>
      <c r="B1105" s="403" t="str">
        <f>IF(ISBLANK('Unit Type (17)'!C69), " ", 'Unit Type (17)'!C69)</f>
        <v> </v>
      </c>
      <c r="C1105" s="403" t="str">
        <f>B1105*'Summary Sheet'!$C$19</f>
        <v>#VALUE!</v>
      </c>
    </row>
    <row r="1106">
      <c r="A1106" s="403" t="str">
        <f>IF(ISBLANK('Unit Type (17)'!B70), " ", 'Unit Type (17)'!B70)</f>
        <v> </v>
      </c>
      <c r="B1106" s="403" t="str">
        <f>IF(ISBLANK('Unit Type (17)'!C70), " ", 'Unit Type (17)'!C70)</f>
        <v> </v>
      </c>
      <c r="C1106" s="403" t="str">
        <f>B1106*'Summary Sheet'!$C$19</f>
        <v>#VALUE!</v>
      </c>
    </row>
    <row r="1107">
      <c r="A1107" s="403" t="str">
        <f>IF(ISBLANK('Unit Type (18)'!B6), " ", 'Unit Type (18)'!B6)</f>
        <v> </v>
      </c>
      <c r="B1107" s="403" t="str">
        <f>IF(ISBLANK('Unit Type (18)'!C6), " ", 'Unit Type (18)'!C6)</f>
        <v> </v>
      </c>
      <c r="C1107" s="403" t="str">
        <f>B1107*'Summary Sheet'!$C$20</f>
        <v>#VALUE!</v>
      </c>
    </row>
    <row r="1108">
      <c r="A1108" s="403" t="str">
        <f>IF(ISBLANK('Unit Type (18)'!B7), " ", 'Unit Type (18)'!B7)</f>
        <v> </v>
      </c>
      <c r="B1108" s="403" t="str">
        <f>IF(ISBLANK('Unit Type (18)'!C7), " ", 'Unit Type (18)'!C7)</f>
        <v> </v>
      </c>
      <c r="C1108" s="403" t="str">
        <f>B1108*'Summary Sheet'!$C$20</f>
        <v>#VALUE!</v>
      </c>
    </row>
    <row r="1109">
      <c r="A1109" s="403" t="str">
        <f>IF(ISBLANK('Unit Type (18)'!B8), " ", 'Unit Type (18)'!B8)</f>
        <v> </v>
      </c>
      <c r="B1109" s="403" t="str">
        <f>IF(ISBLANK('Unit Type (18)'!C8), " ", 'Unit Type (18)'!C8)</f>
        <v> </v>
      </c>
      <c r="C1109" s="403" t="str">
        <f>B1109*'Summary Sheet'!$C$20</f>
        <v>#VALUE!</v>
      </c>
    </row>
    <row r="1110">
      <c r="A1110" s="403" t="str">
        <f>IF(ISBLANK('Unit Type (18)'!B9), " ", 'Unit Type (18)'!B9)</f>
        <v> </v>
      </c>
      <c r="B1110" s="403" t="str">
        <f>IF(ISBLANK('Unit Type (18)'!C9), " ", 'Unit Type (18)'!C9)</f>
        <v> </v>
      </c>
      <c r="C1110" s="403" t="str">
        <f>B1110*'Summary Sheet'!$C$20</f>
        <v>#VALUE!</v>
      </c>
    </row>
    <row r="1111">
      <c r="A1111" s="403" t="str">
        <f>IF(ISBLANK('Unit Type (18)'!B10), " ", 'Unit Type (18)'!B10)</f>
        <v> </v>
      </c>
      <c r="B1111" s="403" t="str">
        <f>IF(ISBLANK('Unit Type (18)'!C10), " ", 'Unit Type (18)'!C10)</f>
        <v> </v>
      </c>
      <c r="C1111" s="403" t="str">
        <f>B1111*'Summary Sheet'!$C$20</f>
        <v>#VALUE!</v>
      </c>
    </row>
    <row r="1112">
      <c r="A1112" s="403" t="str">
        <f>IF(ISBLANK('Unit Type (18)'!B11), " ", 'Unit Type (18)'!B11)</f>
        <v> </v>
      </c>
      <c r="B1112" s="403" t="str">
        <f>IF(ISBLANK('Unit Type (18)'!C11), " ", 'Unit Type (18)'!C11)</f>
        <v> </v>
      </c>
      <c r="C1112" s="403" t="str">
        <f>B1112*'Summary Sheet'!$C$20</f>
        <v>#VALUE!</v>
      </c>
    </row>
    <row r="1113">
      <c r="A1113" s="403" t="str">
        <f>IF(ISBLANK('Unit Type (18)'!B12), " ", 'Unit Type (18)'!B12)</f>
        <v> </v>
      </c>
      <c r="B1113" s="403" t="str">
        <f>IF(ISBLANK('Unit Type (18)'!C12), " ", 'Unit Type (18)'!C12)</f>
        <v> </v>
      </c>
      <c r="C1113" s="403" t="str">
        <f>B1113*'Summary Sheet'!$C$20</f>
        <v>#VALUE!</v>
      </c>
    </row>
    <row r="1114">
      <c r="A1114" s="403" t="str">
        <f>IF(ISBLANK('Unit Type (18)'!B13), " ", 'Unit Type (18)'!B13)</f>
        <v> </v>
      </c>
      <c r="B1114" s="403" t="str">
        <f>IF(ISBLANK('Unit Type (18)'!C13), " ", 'Unit Type (18)'!C13)</f>
        <v> </v>
      </c>
      <c r="C1114" s="403" t="str">
        <f>B1114*'Summary Sheet'!$C$20</f>
        <v>#VALUE!</v>
      </c>
    </row>
    <row r="1115">
      <c r="A1115" s="403" t="str">
        <f>IF(ISBLANK('Unit Type (18)'!B14), " ", 'Unit Type (18)'!B14)</f>
        <v> </v>
      </c>
      <c r="B1115" s="403" t="str">
        <f>IF(ISBLANK('Unit Type (18)'!C14), " ", 'Unit Type (18)'!C14)</f>
        <v> </v>
      </c>
      <c r="C1115" s="403" t="str">
        <f>B1115*'Summary Sheet'!$C$20</f>
        <v>#VALUE!</v>
      </c>
    </row>
    <row r="1116">
      <c r="A1116" s="403" t="str">
        <f>IF(ISBLANK('Unit Type (18)'!B15), " ", 'Unit Type (18)'!B15)</f>
        <v> </v>
      </c>
      <c r="B1116" s="403" t="str">
        <f>IF(ISBLANK('Unit Type (18)'!C15), " ", 'Unit Type (18)'!C15)</f>
        <v> </v>
      </c>
      <c r="C1116" s="403" t="str">
        <f>B1116*'Summary Sheet'!$C$20</f>
        <v>#VALUE!</v>
      </c>
    </row>
    <row r="1117">
      <c r="A1117" s="403" t="str">
        <f>IF(ISBLANK('Unit Type (18)'!B16), " ", 'Unit Type (18)'!B16)</f>
        <v> </v>
      </c>
      <c r="B1117" s="403" t="str">
        <f>IF(ISBLANK('Unit Type (18)'!C16), " ", 'Unit Type (18)'!C16)</f>
        <v> </v>
      </c>
      <c r="C1117" s="403" t="str">
        <f>B1117*'Summary Sheet'!$C$20</f>
        <v>#VALUE!</v>
      </c>
    </row>
    <row r="1118">
      <c r="A1118" s="403" t="str">
        <f>IF(ISBLANK('Unit Type (18)'!B17), " ", 'Unit Type (18)'!B17)</f>
        <v> </v>
      </c>
      <c r="B1118" s="403" t="str">
        <f>IF(ISBLANK('Unit Type (18)'!C17), " ", 'Unit Type (18)'!C17)</f>
        <v> </v>
      </c>
      <c r="C1118" s="403" t="str">
        <f>B1118*'Summary Sheet'!$C$20</f>
        <v>#VALUE!</v>
      </c>
    </row>
    <row r="1119">
      <c r="A1119" s="403" t="str">
        <f>IF(ISBLANK('Unit Type (18)'!B18), " ", 'Unit Type (18)'!B18)</f>
        <v> </v>
      </c>
      <c r="B1119" s="403" t="str">
        <f>IF(ISBLANK('Unit Type (18)'!C18), " ", 'Unit Type (18)'!C18)</f>
        <v> </v>
      </c>
      <c r="C1119" s="403" t="str">
        <f>B1119*'Summary Sheet'!$C$20</f>
        <v>#VALUE!</v>
      </c>
    </row>
    <row r="1120">
      <c r="A1120" s="403" t="str">
        <f>IF(ISBLANK('Unit Type (18)'!B19), " ", 'Unit Type (18)'!B19)</f>
        <v> </v>
      </c>
      <c r="B1120" s="403" t="str">
        <f>IF(ISBLANK('Unit Type (18)'!C19), " ", 'Unit Type (18)'!C19)</f>
        <v> </v>
      </c>
      <c r="C1120" s="403" t="str">
        <f>B1120*'Summary Sheet'!$C$20</f>
        <v>#VALUE!</v>
      </c>
    </row>
    <row r="1121">
      <c r="A1121" s="403" t="str">
        <f>IF(ISBLANK('Unit Type (18)'!B20), " ", 'Unit Type (18)'!B20)</f>
        <v> </v>
      </c>
      <c r="B1121" s="403" t="str">
        <f>IF(ISBLANK('Unit Type (18)'!C20), " ", 'Unit Type (18)'!C20)</f>
        <v> </v>
      </c>
      <c r="C1121" s="403" t="str">
        <f>B1121*'Summary Sheet'!$C$20</f>
        <v>#VALUE!</v>
      </c>
    </row>
    <row r="1122">
      <c r="A1122" s="403" t="str">
        <f>IF(ISBLANK('Unit Type (18)'!B21), " ", 'Unit Type (18)'!B21)</f>
        <v> </v>
      </c>
      <c r="B1122" s="403" t="str">
        <f>IF(ISBLANK('Unit Type (18)'!C21), " ", 'Unit Type (18)'!C21)</f>
        <v> </v>
      </c>
      <c r="C1122" s="403" t="str">
        <f>B1122*'Summary Sheet'!$C$20</f>
        <v>#VALUE!</v>
      </c>
    </row>
    <row r="1123">
      <c r="A1123" s="403" t="str">
        <f>IF(ISBLANK('Unit Type (18)'!B22), " ", 'Unit Type (18)'!B22)</f>
        <v> </v>
      </c>
      <c r="B1123" s="403" t="str">
        <f>IF(ISBLANK('Unit Type (18)'!C22), " ", 'Unit Type (18)'!C22)</f>
        <v> </v>
      </c>
      <c r="C1123" s="403" t="str">
        <f>B1123*'Summary Sheet'!$C$20</f>
        <v>#VALUE!</v>
      </c>
    </row>
    <row r="1124">
      <c r="A1124" s="403" t="str">
        <f>IF(ISBLANK('Unit Type (18)'!B23), " ", 'Unit Type (18)'!B23)</f>
        <v> </v>
      </c>
      <c r="B1124" s="403" t="str">
        <f>IF(ISBLANK('Unit Type (18)'!C23), " ", 'Unit Type (18)'!C23)</f>
        <v> </v>
      </c>
      <c r="C1124" s="403" t="str">
        <f>B1124*'Summary Sheet'!$C$20</f>
        <v>#VALUE!</v>
      </c>
    </row>
    <row r="1125">
      <c r="A1125" s="403" t="str">
        <f>IF(ISBLANK('Unit Type (18)'!B24), " ", 'Unit Type (18)'!B24)</f>
        <v> </v>
      </c>
      <c r="B1125" s="403" t="str">
        <f>IF(ISBLANK('Unit Type (18)'!C24), " ", 'Unit Type (18)'!C24)</f>
        <v> </v>
      </c>
      <c r="C1125" s="403" t="str">
        <f>B1125*'Summary Sheet'!$C$20</f>
        <v>#VALUE!</v>
      </c>
    </row>
    <row r="1126">
      <c r="A1126" s="403" t="str">
        <f>IF(ISBLANK('Unit Type (18)'!B25), " ", 'Unit Type (18)'!B25)</f>
        <v> </v>
      </c>
      <c r="B1126" s="403" t="str">
        <f>IF(ISBLANK('Unit Type (18)'!C25), " ", 'Unit Type (18)'!C25)</f>
        <v> </v>
      </c>
      <c r="C1126" s="403" t="str">
        <f>B1126*'Summary Sheet'!$C$20</f>
        <v>#VALUE!</v>
      </c>
    </row>
    <row r="1127">
      <c r="A1127" s="403" t="str">
        <f>IF(ISBLANK('Unit Type (18)'!B26), " ", 'Unit Type (18)'!B26)</f>
        <v> </v>
      </c>
      <c r="B1127" s="403" t="str">
        <f>IF(ISBLANK('Unit Type (18)'!C26), " ", 'Unit Type (18)'!C26)</f>
        <v> </v>
      </c>
      <c r="C1127" s="403" t="str">
        <f>B1127*'Summary Sheet'!$C$20</f>
        <v>#VALUE!</v>
      </c>
    </row>
    <row r="1128">
      <c r="A1128" s="403" t="str">
        <f>IF(ISBLANK('Unit Type (18)'!B27), " ", 'Unit Type (18)'!B27)</f>
        <v> </v>
      </c>
      <c r="B1128" s="403" t="str">
        <f>IF(ISBLANK('Unit Type (18)'!C27), " ", 'Unit Type (18)'!C27)</f>
        <v> </v>
      </c>
      <c r="C1128" s="403" t="str">
        <f>B1128*'Summary Sheet'!$C$20</f>
        <v>#VALUE!</v>
      </c>
    </row>
    <row r="1129">
      <c r="A1129" s="403" t="str">
        <f>IF(ISBLANK('Unit Type (18)'!B28), " ", 'Unit Type (18)'!B28)</f>
        <v> </v>
      </c>
      <c r="B1129" s="403" t="str">
        <f>IF(ISBLANK('Unit Type (18)'!C28), " ", 'Unit Type (18)'!C28)</f>
        <v> </v>
      </c>
      <c r="C1129" s="403" t="str">
        <f>B1129*'Summary Sheet'!$C$20</f>
        <v>#VALUE!</v>
      </c>
    </row>
    <row r="1130">
      <c r="A1130" s="403" t="str">
        <f>IF(ISBLANK('Unit Type (18)'!B29), " ", 'Unit Type (18)'!B29)</f>
        <v> </v>
      </c>
      <c r="B1130" s="403" t="str">
        <f>IF(ISBLANK('Unit Type (18)'!C29), " ", 'Unit Type (18)'!C29)</f>
        <v> </v>
      </c>
      <c r="C1130" s="403" t="str">
        <f>B1130*'Summary Sheet'!$C$20</f>
        <v>#VALUE!</v>
      </c>
    </row>
    <row r="1131">
      <c r="A1131" s="403" t="str">
        <f>IF(ISBLANK('Unit Type (18)'!B30), " ", 'Unit Type (18)'!B30)</f>
        <v> </v>
      </c>
      <c r="B1131" s="403" t="str">
        <f>IF(ISBLANK('Unit Type (18)'!C30), " ", 'Unit Type (18)'!C30)</f>
        <v> </v>
      </c>
      <c r="C1131" s="403" t="str">
        <f>B1131*'Summary Sheet'!$C$20</f>
        <v>#VALUE!</v>
      </c>
    </row>
    <row r="1132">
      <c r="A1132" s="403" t="str">
        <f>IF(ISBLANK('Unit Type (18)'!B31), " ", 'Unit Type (18)'!B31)</f>
        <v> </v>
      </c>
      <c r="B1132" s="403" t="str">
        <f>IF(ISBLANK('Unit Type (18)'!C31), " ", 'Unit Type (18)'!C31)</f>
        <v> </v>
      </c>
      <c r="C1132" s="403" t="str">
        <f>B1132*'Summary Sheet'!$C$20</f>
        <v>#VALUE!</v>
      </c>
    </row>
    <row r="1133">
      <c r="A1133" s="403" t="str">
        <f>IF(ISBLANK('Unit Type (18)'!B32), " ", 'Unit Type (18)'!B32)</f>
        <v> </v>
      </c>
      <c r="B1133" s="403" t="str">
        <f>IF(ISBLANK('Unit Type (18)'!C32), " ", 'Unit Type (18)'!C32)</f>
        <v> </v>
      </c>
      <c r="C1133" s="403" t="str">
        <f>B1133*'Summary Sheet'!$C$20</f>
        <v>#VALUE!</v>
      </c>
    </row>
    <row r="1134">
      <c r="A1134" s="403" t="str">
        <f>IF(ISBLANK('Unit Type (18)'!B33), " ", 'Unit Type (18)'!B33)</f>
        <v> </v>
      </c>
      <c r="B1134" s="403" t="str">
        <f>IF(ISBLANK('Unit Type (18)'!C33), " ", 'Unit Type (18)'!C33)</f>
        <v> </v>
      </c>
      <c r="C1134" s="403" t="str">
        <f>B1134*'Summary Sheet'!$C$20</f>
        <v>#VALUE!</v>
      </c>
    </row>
    <row r="1135">
      <c r="A1135" s="403" t="str">
        <f>IF(ISBLANK('Unit Type (18)'!B34), " ", 'Unit Type (18)'!B34)</f>
        <v> </v>
      </c>
      <c r="B1135" s="403" t="str">
        <f>IF(ISBLANK('Unit Type (18)'!C34), " ", 'Unit Type (18)'!C34)</f>
        <v> </v>
      </c>
      <c r="C1135" s="403" t="str">
        <f>B1135*'Summary Sheet'!$C$20</f>
        <v>#VALUE!</v>
      </c>
    </row>
    <row r="1136">
      <c r="A1136" s="403" t="str">
        <f>IF(ISBLANK('Unit Type (18)'!B35), " ", 'Unit Type (18)'!B35)</f>
        <v> </v>
      </c>
      <c r="B1136" s="403" t="str">
        <f>IF(ISBLANK('Unit Type (18)'!C35), " ", 'Unit Type (18)'!C35)</f>
        <v> </v>
      </c>
      <c r="C1136" s="403" t="str">
        <f>B1136*'Summary Sheet'!$C$20</f>
        <v>#VALUE!</v>
      </c>
    </row>
    <row r="1137">
      <c r="A1137" s="403" t="str">
        <f>IF(ISBLANK('Unit Type (18)'!B36), " ", 'Unit Type (18)'!B36)</f>
        <v> </v>
      </c>
      <c r="B1137" s="403" t="str">
        <f>IF(ISBLANK('Unit Type (18)'!C36), " ", 'Unit Type (18)'!C36)</f>
        <v> </v>
      </c>
      <c r="C1137" s="403" t="str">
        <f>B1137*'Summary Sheet'!$C$20</f>
        <v>#VALUE!</v>
      </c>
    </row>
    <row r="1138">
      <c r="A1138" s="403" t="str">
        <f>IF(ISBLANK('Unit Type (18)'!B37), " ", 'Unit Type (18)'!B37)</f>
        <v> </v>
      </c>
      <c r="B1138" s="403" t="str">
        <f>IF(ISBLANK('Unit Type (18)'!C37), " ", 'Unit Type (18)'!C37)</f>
        <v> </v>
      </c>
      <c r="C1138" s="403" t="str">
        <f>B1138*'Summary Sheet'!$C$20</f>
        <v>#VALUE!</v>
      </c>
    </row>
    <row r="1139">
      <c r="A1139" s="403" t="str">
        <f>IF(ISBLANK('Unit Type (18)'!B38), " ", 'Unit Type (18)'!B38)</f>
        <v> </v>
      </c>
      <c r="B1139" s="403" t="str">
        <f>IF(ISBLANK('Unit Type (18)'!C38), " ", 'Unit Type (18)'!C38)</f>
        <v> </v>
      </c>
      <c r="C1139" s="403" t="str">
        <f>B1139*'Summary Sheet'!$C$20</f>
        <v>#VALUE!</v>
      </c>
    </row>
    <row r="1140">
      <c r="A1140" s="403" t="str">
        <f>IF(ISBLANK('Unit Type (18)'!B39), " ", 'Unit Type (18)'!B39)</f>
        <v> </v>
      </c>
      <c r="B1140" s="403" t="str">
        <f>IF(ISBLANK('Unit Type (18)'!C39), " ", 'Unit Type (18)'!C39)</f>
        <v> </v>
      </c>
      <c r="C1140" s="403" t="str">
        <f>B1140*'Summary Sheet'!$C$20</f>
        <v>#VALUE!</v>
      </c>
    </row>
    <row r="1141">
      <c r="A1141" s="403" t="str">
        <f>IF(ISBLANK('Unit Type (18)'!B40), " ", 'Unit Type (18)'!B40)</f>
        <v> </v>
      </c>
      <c r="B1141" s="403" t="str">
        <f>IF(ISBLANK('Unit Type (18)'!C40), " ", 'Unit Type (18)'!C40)</f>
        <v> </v>
      </c>
      <c r="C1141" s="403" t="str">
        <f>B1141*'Summary Sheet'!$C$20</f>
        <v>#VALUE!</v>
      </c>
    </row>
    <row r="1142">
      <c r="A1142" s="403" t="str">
        <f>IF(ISBLANK('Unit Type (18)'!B41), " ", 'Unit Type (18)'!B41)</f>
        <v> </v>
      </c>
      <c r="B1142" s="403" t="str">
        <f>IF(ISBLANK('Unit Type (18)'!C41), " ", 'Unit Type (18)'!C41)</f>
        <v> </v>
      </c>
      <c r="C1142" s="403" t="str">
        <f>B1142*'Summary Sheet'!$C$20</f>
        <v>#VALUE!</v>
      </c>
    </row>
    <row r="1143">
      <c r="A1143" s="403" t="str">
        <f>IF(ISBLANK('Unit Type (18)'!B42), " ", 'Unit Type (18)'!B42)</f>
        <v> </v>
      </c>
      <c r="B1143" s="403" t="str">
        <f>IF(ISBLANK('Unit Type (18)'!C42), " ", 'Unit Type (18)'!C42)</f>
        <v> </v>
      </c>
      <c r="C1143" s="403" t="str">
        <f>B1143*'Summary Sheet'!$C$20</f>
        <v>#VALUE!</v>
      </c>
    </row>
    <row r="1144">
      <c r="A1144" s="403" t="str">
        <f>IF(ISBLANK('Unit Type (18)'!B43), " ", 'Unit Type (18)'!B43)</f>
        <v> </v>
      </c>
      <c r="B1144" s="403" t="str">
        <f>IF(ISBLANK('Unit Type (18)'!C43), " ", 'Unit Type (18)'!C43)</f>
        <v> </v>
      </c>
      <c r="C1144" s="403" t="str">
        <f>B1144*'Summary Sheet'!$C$20</f>
        <v>#VALUE!</v>
      </c>
    </row>
    <row r="1145">
      <c r="A1145" s="403" t="str">
        <f>IF(ISBLANK('Unit Type (18)'!B44), " ", 'Unit Type (18)'!B44)</f>
        <v> </v>
      </c>
      <c r="B1145" s="403" t="str">
        <f>IF(ISBLANK('Unit Type (18)'!C44), " ", 'Unit Type (18)'!C44)</f>
        <v> </v>
      </c>
      <c r="C1145" s="403" t="str">
        <f>B1145*'Summary Sheet'!$C$20</f>
        <v>#VALUE!</v>
      </c>
    </row>
    <row r="1146">
      <c r="A1146" s="403" t="str">
        <f>IF(ISBLANK('Unit Type (18)'!B45), " ", 'Unit Type (18)'!B45)</f>
        <v> </v>
      </c>
      <c r="B1146" s="403" t="str">
        <f>IF(ISBLANK('Unit Type (18)'!C45), " ", 'Unit Type (18)'!C45)</f>
        <v> </v>
      </c>
      <c r="C1146" s="403" t="str">
        <f>B1146*'Summary Sheet'!$C$20</f>
        <v>#VALUE!</v>
      </c>
    </row>
    <row r="1147">
      <c r="A1147" s="403" t="str">
        <f>IF(ISBLANK('Unit Type (18)'!B46), " ", 'Unit Type (18)'!B46)</f>
        <v> </v>
      </c>
      <c r="B1147" s="403" t="str">
        <f>IF(ISBLANK('Unit Type (18)'!C46), " ", 'Unit Type (18)'!C46)</f>
        <v> </v>
      </c>
      <c r="C1147" s="403" t="str">
        <f>B1147*'Summary Sheet'!$C$20</f>
        <v>#VALUE!</v>
      </c>
    </row>
    <row r="1148">
      <c r="A1148" s="403" t="str">
        <f>IF(ISBLANK('Unit Type (18)'!B47), " ", 'Unit Type (18)'!B47)</f>
        <v> </v>
      </c>
      <c r="B1148" s="403" t="str">
        <f>IF(ISBLANK('Unit Type (18)'!C47), " ", 'Unit Type (18)'!C47)</f>
        <v> </v>
      </c>
      <c r="C1148" s="403" t="str">
        <f>B1148*'Summary Sheet'!$C$20</f>
        <v>#VALUE!</v>
      </c>
    </row>
    <row r="1149">
      <c r="A1149" s="403" t="str">
        <f>IF(ISBLANK('Unit Type (18)'!B48), " ", 'Unit Type (18)'!B48)</f>
        <v> </v>
      </c>
      <c r="B1149" s="403" t="str">
        <f>IF(ISBLANK('Unit Type (18)'!C48), " ", 'Unit Type (18)'!C48)</f>
        <v> </v>
      </c>
      <c r="C1149" s="403" t="str">
        <f>B1149*'Summary Sheet'!$C$20</f>
        <v>#VALUE!</v>
      </c>
    </row>
    <row r="1150">
      <c r="A1150" s="403" t="str">
        <f>IF(ISBLANK('Unit Type (18)'!B49), " ", 'Unit Type (18)'!B49)</f>
        <v> </v>
      </c>
      <c r="B1150" s="403" t="str">
        <f>IF(ISBLANK('Unit Type (18)'!C49), " ", 'Unit Type (18)'!C49)</f>
        <v> </v>
      </c>
      <c r="C1150" s="403" t="str">
        <f>B1150*'Summary Sheet'!$C$20</f>
        <v>#VALUE!</v>
      </c>
    </row>
    <row r="1151">
      <c r="A1151" s="403" t="str">
        <f>IF(ISBLANK('Unit Type (18)'!B50), " ", 'Unit Type (18)'!B50)</f>
        <v> </v>
      </c>
      <c r="B1151" s="403" t="str">
        <f>IF(ISBLANK('Unit Type (18)'!C50), " ", 'Unit Type (18)'!C50)</f>
        <v> </v>
      </c>
      <c r="C1151" s="403" t="str">
        <f>B1151*'Summary Sheet'!$C$20</f>
        <v>#VALUE!</v>
      </c>
    </row>
    <row r="1152">
      <c r="A1152" s="403" t="str">
        <f>IF(ISBLANK('Unit Type (18)'!B51), " ", 'Unit Type (18)'!B51)</f>
        <v> </v>
      </c>
      <c r="B1152" s="403" t="str">
        <f>IF(ISBLANK('Unit Type (18)'!C51), " ", 'Unit Type (18)'!C51)</f>
        <v> </v>
      </c>
      <c r="C1152" s="403" t="str">
        <f>B1152*'Summary Sheet'!$C$20</f>
        <v>#VALUE!</v>
      </c>
    </row>
    <row r="1153">
      <c r="A1153" s="403" t="str">
        <f>IF(ISBLANK('Unit Type (18)'!B52), " ", 'Unit Type (18)'!B52)</f>
        <v> </v>
      </c>
      <c r="B1153" s="403" t="str">
        <f>IF(ISBLANK('Unit Type (18)'!C52), " ", 'Unit Type (18)'!C52)</f>
        <v> </v>
      </c>
      <c r="C1153" s="403" t="str">
        <f>B1153*'Summary Sheet'!$C$20</f>
        <v>#VALUE!</v>
      </c>
    </row>
    <row r="1154">
      <c r="A1154" s="403" t="str">
        <f>IF(ISBLANK('Unit Type (18)'!B53), " ", 'Unit Type (18)'!B53)</f>
        <v> </v>
      </c>
      <c r="B1154" s="403" t="str">
        <f>IF(ISBLANK('Unit Type (18)'!C53), " ", 'Unit Type (18)'!C53)</f>
        <v> </v>
      </c>
      <c r="C1154" s="403" t="str">
        <f>B1154*'Summary Sheet'!$C$20</f>
        <v>#VALUE!</v>
      </c>
    </row>
    <row r="1155">
      <c r="A1155" s="403" t="str">
        <f>IF(ISBLANK('Unit Type (18)'!B54), " ", 'Unit Type (18)'!B54)</f>
        <v> </v>
      </c>
      <c r="B1155" s="403" t="str">
        <f>IF(ISBLANK('Unit Type (18)'!C54), " ", 'Unit Type (18)'!C54)</f>
        <v> </v>
      </c>
      <c r="C1155" s="403" t="str">
        <f>B1155*'Summary Sheet'!$C$20</f>
        <v>#VALUE!</v>
      </c>
    </row>
    <row r="1156">
      <c r="A1156" s="403" t="str">
        <f>IF(ISBLANK('Unit Type (18)'!B55), " ", 'Unit Type (18)'!B55)</f>
        <v> </v>
      </c>
      <c r="B1156" s="403" t="str">
        <f>IF(ISBLANK('Unit Type (18)'!C55), " ", 'Unit Type (18)'!C55)</f>
        <v> </v>
      </c>
      <c r="C1156" s="403" t="str">
        <f>B1156*'Summary Sheet'!$C$20</f>
        <v>#VALUE!</v>
      </c>
    </row>
    <row r="1157">
      <c r="A1157" s="403" t="str">
        <f>IF(ISBLANK('Unit Type (18)'!B56), " ", 'Unit Type (18)'!B56)</f>
        <v> </v>
      </c>
      <c r="B1157" s="403" t="str">
        <f>IF(ISBLANK('Unit Type (18)'!C56), " ", 'Unit Type (18)'!C56)</f>
        <v> </v>
      </c>
      <c r="C1157" s="403" t="str">
        <f>B1157*'Summary Sheet'!$C$20</f>
        <v>#VALUE!</v>
      </c>
    </row>
    <row r="1158">
      <c r="A1158" s="403" t="str">
        <f>IF(ISBLANK('Unit Type (18)'!B57), " ", 'Unit Type (18)'!B57)</f>
        <v> </v>
      </c>
      <c r="B1158" s="403" t="str">
        <f>IF(ISBLANK('Unit Type (18)'!C57), " ", 'Unit Type (18)'!C57)</f>
        <v> </v>
      </c>
      <c r="C1158" s="403" t="str">
        <f>B1158*'Summary Sheet'!$C$20</f>
        <v>#VALUE!</v>
      </c>
    </row>
    <row r="1159">
      <c r="A1159" s="403" t="str">
        <f>IF(ISBLANK('Unit Type (18)'!B58), " ", 'Unit Type (18)'!B58)</f>
        <v> </v>
      </c>
      <c r="B1159" s="403" t="str">
        <f>IF(ISBLANK('Unit Type (18)'!C58), " ", 'Unit Type (18)'!C58)</f>
        <v> </v>
      </c>
      <c r="C1159" s="403" t="str">
        <f>B1159*'Summary Sheet'!$C$20</f>
        <v>#VALUE!</v>
      </c>
    </row>
    <row r="1160">
      <c r="A1160" s="403" t="str">
        <f>IF(ISBLANK('Unit Type (18)'!B59), " ", 'Unit Type (18)'!B59)</f>
        <v> </v>
      </c>
      <c r="B1160" s="403" t="str">
        <f>IF(ISBLANK('Unit Type (18)'!C59), " ", 'Unit Type (18)'!C59)</f>
        <v> </v>
      </c>
      <c r="C1160" s="403" t="str">
        <f>B1160*'Summary Sheet'!$C$20</f>
        <v>#VALUE!</v>
      </c>
    </row>
    <row r="1161">
      <c r="A1161" s="403" t="str">
        <f>IF(ISBLANK('Unit Type (18)'!B60), " ", 'Unit Type (18)'!B60)</f>
        <v> </v>
      </c>
      <c r="B1161" s="403" t="str">
        <f>IF(ISBLANK('Unit Type (18)'!C60), " ", 'Unit Type (18)'!C60)</f>
        <v> </v>
      </c>
      <c r="C1161" s="403" t="str">
        <f>B1161*'Summary Sheet'!$C$20</f>
        <v>#VALUE!</v>
      </c>
    </row>
    <row r="1162">
      <c r="A1162" s="403" t="str">
        <f>IF(ISBLANK('Unit Type (18)'!B61), " ", 'Unit Type (18)'!B61)</f>
        <v> </v>
      </c>
      <c r="B1162" s="403" t="str">
        <f>IF(ISBLANK('Unit Type (18)'!C61), " ", 'Unit Type (18)'!C61)</f>
        <v> </v>
      </c>
      <c r="C1162" s="403" t="str">
        <f>B1162*'Summary Sheet'!$C$20</f>
        <v>#VALUE!</v>
      </c>
    </row>
    <row r="1163">
      <c r="A1163" s="403" t="str">
        <f>IF(ISBLANK('Unit Type (18)'!B62), " ", 'Unit Type (18)'!B62)</f>
        <v> </v>
      </c>
      <c r="B1163" s="403" t="str">
        <f>IF(ISBLANK('Unit Type (18)'!C62), " ", 'Unit Type (18)'!C62)</f>
        <v> </v>
      </c>
      <c r="C1163" s="403" t="str">
        <f>B1163*'Summary Sheet'!$C$20</f>
        <v>#VALUE!</v>
      </c>
    </row>
    <row r="1164">
      <c r="A1164" s="403" t="str">
        <f>IF(ISBLANK('Unit Type (18)'!B63), " ", 'Unit Type (18)'!B63)</f>
        <v> </v>
      </c>
      <c r="B1164" s="403" t="str">
        <f>IF(ISBLANK('Unit Type (18)'!C63), " ", 'Unit Type (18)'!C63)</f>
        <v> </v>
      </c>
      <c r="C1164" s="403" t="str">
        <f>B1164*'Summary Sheet'!$C$20</f>
        <v>#VALUE!</v>
      </c>
    </row>
    <row r="1165">
      <c r="A1165" s="403" t="str">
        <f>IF(ISBLANK('Unit Type (18)'!B64), " ", 'Unit Type (18)'!B64)</f>
        <v> </v>
      </c>
      <c r="B1165" s="403" t="str">
        <f>IF(ISBLANK('Unit Type (18)'!C64), " ", 'Unit Type (18)'!C64)</f>
        <v> </v>
      </c>
      <c r="C1165" s="403" t="str">
        <f>B1165*'Summary Sheet'!$C$20</f>
        <v>#VALUE!</v>
      </c>
    </row>
    <row r="1166">
      <c r="A1166" s="403" t="str">
        <f>IF(ISBLANK('Unit Type (18)'!B65), " ", 'Unit Type (18)'!B65)</f>
        <v> </v>
      </c>
      <c r="B1166" s="403" t="str">
        <f>IF(ISBLANK('Unit Type (18)'!C65), " ", 'Unit Type (18)'!C65)</f>
        <v> </v>
      </c>
      <c r="C1166" s="403" t="str">
        <f>B1166*'Summary Sheet'!$C$20</f>
        <v>#VALUE!</v>
      </c>
    </row>
    <row r="1167">
      <c r="A1167" s="403" t="str">
        <f>IF(ISBLANK('Unit Type (18)'!B66), " ", 'Unit Type (18)'!B66)</f>
        <v> </v>
      </c>
      <c r="B1167" s="403" t="str">
        <f>IF(ISBLANK('Unit Type (18)'!C66), " ", 'Unit Type (18)'!C66)</f>
        <v> </v>
      </c>
      <c r="C1167" s="403" t="str">
        <f>B1167*'Summary Sheet'!$C$20</f>
        <v>#VALUE!</v>
      </c>
    </row>
    <row r="1168">
      <c r="A1168" s="403" t="str">
        <f>IF(ISBLANK('Unit Type (18)'!B67), " ", 'Unit Type (18)'!B67)</f>
        <v> </v>
      </c>
      <c r="B1168" s="403" t="str">
        <f>IF(ISBLANK('Unit Type (18)'!C67), " ", 'Unit Type (18)'!C67)</f>
        <v> </v>
      </c>
      <c r="C1168" s="403" t="str">
        <f>B1168*'Summary Sheet'!$C$20</f>
        <v>#VALUE!</v>
      </c>
    </row>
    <row r="1169">
      <c r="A1169" s="403" t="str">
        <f>IF(ISBLANK('Unit Type (18)'!B68), " ", 'Unit Type (18)'!B68)</f>
        <v> </v>
      </c>
      <c r="B1169" s="403" t="str">
        <f>IF(ISBLANK('Unit Type (18)'!C68), " ", 'Unit Type (18)'!C68)</f>
        <v> </v>
      </c>
      <c r="C1169" s="403" t="str">
        <f>B1169*'Summary Sheet'!$C$20</f>
        <v>#VALUE!</v>
      </c>
    </row>
    <row r="1170">
      <c r="A1170" s="403" t="str">
        <f>IF(ISBLANK('Unit Type (18)'!B69), " ", 'Unit Type (18)'!B69)</f>
        <v> </v>
      </c>
      <c r="B1170" s="403" t="str">
        <f>IF(ISBLANK('Unit Type (18)'!C69), " ", 'Unit Type (18)'!C69)</f>
        <v> </v>
      </c>
      <c r="C1170" s="403" t="str">
        <f>B1170*'Summary Sheet'!$C$20</f>
        <v>#VALUE!</v>
      </c>
    </row>
    <row r="1171">
      <c r="A1171" s="403" t="str">
        <f>IF(ISBLANK('Unit Type (18)'!B70), " ", 'Unit Type (18)'!B70)</f>
        <v> </v>
      </c>
      <c r="B1171" s="403" t="str">
        <f>IF(ISBLANK('Unit Type (18)'!C70), " ", 'Unit Type (18)'!C70)</f>
        <v> </v>
      </c>
      <c r="C1171" s="403" t="str">
        <f>B1171*'Summary Sheet'!$C$20</f>
        <v>#VALUE!</v>
      </c>
    </row>
    <row r="1172">
      <c r="A1172" s="403" t="str">
        <f>IF(ISBLANK('Unit Type (19)'!B6), " ", 'Unit Type (19)'!B6)</f>
        <v> </v>
      </c>
      <c r="B1172" s="403" t="str">
        <f>IF(ISBLANK('Unit Type (19)'!C6), " ", 'Unit Type (19)'!C6)</f>
        <v> </v>
      </c>
      <c r="C1172" s="403" t="str">
        <f>B1172*'Summary Sheet'!$C$21</f>
        <v>#VALUE!</v>
      </c>
    </row>
    <row r="1173">
      <c r="A1173" s="403" t="str">
        <f>IF(ISBLANK('Unit Type (19)'!B7), " ", 'Unit Type (19)'!B7)</f>
        <v> </v>
      </c>
      <c r="B1173" s="403" t="str">
        <f>IF(ISBLANK('Unit Type (19)'!C7), " ", 'Unit Type (19)'!C7)</f>
        <v> </v>
      </c>
      <c r="C1173" s="403" t="str">
        <f>B1173*'Summary Sheet'!$C$21</f>
        <v>#VALUE!</v>
      </c>
    </row>
    <row r="1174">
      <c r="A1174" s="403" t="str">
        <f>IF(ISBLANK('Unit Type (19)'!B8), " ", 'Unit Type (19)'!B8)</f>
        <v> </v>
      </c>
      <c r="B1174" s="403" t="str">
        <f>IF(ISBLANK('Unit Type (19)'!C8), " ", 'Unit Type (19)'!C8)</f>
        <v> </v>
      </c>
      <c r="C1174" s="403" t="str">
        <f>B1174*'Summary Sheet'!$C$21</f>
        <v>#VALUE!</v>
      </c>
    </row>
    <row r="1175">
      <c r="A1175" s="403" t="str">
        <f>IF(ISBLANK('Unit Type (19)'!B9), " ", 'Unit Type (19)'!B9)</f>
        <v> </v>
      </c>
      <c r="B1175" s="403" t="str">
        <f>IF(ISBLANK('Unit Type (19)'!C9), " ", 'Unit Type (19)'!C9)</f>
        <v> </v>
      </c>
      <c r="C1175" s="403" t="str">
        <f>B1175*'Summary Sheet'!$C$21</f>
        <v>#VALUE!</v>
      </c>
    </row>
    <row r="1176">
      <c r="A1176" s="403" t="str">
        <f>IF(ISBLANK('Unit Type (19)'!B10), " ", 'Unit Type (19)'!B10)</f>
        <v> </v>
      </c>
      <c r="B1176" s="403" t="str">
        <f>IF(ISBLANK('Unit Type (19)'!C10), " ", 'Unit Type (19)'!C10)</f>
        <v> </v>
      </c>
      <c r="C1176" s="403" t="str">
        <f>B1176*'Summary Sheet'!$C$21</f>
        <v>#VALUE!</v>
      </c>
    </row>
    <row r="1177">
      <c r="A1177" s="403" t="str">
        <f>IF(ISBLANK('Unit Type (19)'!B11), " ", 'Unit Type (19)'!B11)</f>
        <v> </v>
      </c>
      <c r="B1177" s="403" t="str">
        <f>IF(ISBLANK('Unit Type (19)'!C11), " ", 'Unit Type (19)'!C11)</f>
        <v> </v>
      </c>
      <c r="C1177" s="403" t="str">
        <f>B1177*'Summary Sheet'!$C$21</f>
        <v>#VALUE!</v>
      </c>
    </row>
    <row r="1178">
      <c r="A1178" s="403" t="str">
        <f>IF(ISBLANK('Unit Type (19)'!B12), " ", 'Unit Type (19)'!B12)</f>
        <v> </v>
      </c>
      <c r="B1178" s="403" t="str">
        <f>IF(ISBLANK('Unit Type (19)'!C12), " ", 'Unit Type (19)'!C12)</f>
        <v> </v>
      </c>
      <c r="C1178" s="403" t="str">
        <f>B1178*'Summary Sheet'!$C$21</f>
        <v>#VALUE!</v>
      </c>
    </row>
    <row r="1179">
      <c r="A1179" s="403" t="str">
        <f>IF(ISBLANK('Unit Type (19)'!B13), " ", 'Unit Type (19)'!B13)</f>
        <v> </v>
      </c>
      <c r="B1179" s="403" t="str">
        <f>IF(ISBLANK('Unit Type (19)'!C13), " ", 'Unit Type (19)'!C13)</f>
        <v> </v>
      </c>
      <c r="C1179" s="403" t="str">
        <f>B1179*'Summary Sheet'!$C$21</f>
        <v>#VALUE!</v>
      </c>
    </row>
    <row r="1180">
      <c r="A1180" s="403" t="str">
        <f>IF(ISBLANK('Unit Type (19)'!B14), " ", 'Unit Type (19)'!B14)</f>
        <v> </v>
      </c>
      <c r="B1180" s="403" t="str">
        <f>IF(ISBLANK('Unit Type (19)'!C14), " ", 'Unit Type (19)'!C14)</f>
        <v> </v>
      </c>
      <c r="C1180" s="403" t="str">
        <f>B1180*'Summary Sheet'!$C$21</f>
        <v>#VALUE!</v>
      </c>
    </row>
    <row r="1181">
      <c r="A1181" s="403" t="str">
        <f>IF(ISBLANK('Unit Type (19)'!B15), " ", 'Unit Type (19)'!B15)</f>
        <v> </v>
      </c>
      <c r="B1181" s="403" t="str">
        <f>IF(ISBLANK('Unit Type (19)'!C15), " ", 'Unit Type (19)'!C15)</f>
        <v> </v>
      </c>
      <c r="C1181" s="403" t="str">
        <f>B1181*'Summary Sheet'!$C$21</f>
        <v>#VALUE!</v>
      </c>
    </row>
    <row r="1182">
      <c r="A1182" s="403" t="str">
        <f>IF(ISBLANK('Unit Type (19)'!B16), " ", 'Unit Type (19)'!B16)</f>
        <v> </v>
      </c>
      <c r="B1182" s="403" t="str">
        <f>IF(ISBLANK('Unit Type (19)'!C16), " ", 'Unit Type (19)'!C16)</f>
        <v> </v>
      </c>
      <c r="C1182" s="403" t="str">
        <f>B1182*'Summary Sheet'!$C$21</f>
        <v>#VALUE!</v>
      </c>
    </row>
    <row r="1183">
      <c r="A1183" s="403" t="str">
        <f>IF(ISBLANK('Unit Type (19)'!B17), " ", 'Unit Type (19)'!B17)</f>
        <v> </v>
      </c>
      <c r="B1183" s="403" t="str">
        <f>IF(ISBLANK('Unit Type (19)'!C17), " ", 'Unit Type (19)'!C17)</f>
        <v> </v>
      </c>
      <c r="C1183" s="403" t="str">
        <f>B1183*'Summary Sheet'!$C$21</f>
        <v>#VALUE!</v>
      </c>
    </row>
    <row r="1184">
      <c r="A1184" s="403" t="str">
        <f>IF(ISBLANK('Unit Type (19)'!B18), " ", 'Unit Type (19)'!B18)</f>
        <v> </v>
      </c>
      <c r="B1184" s="403" t="str">
        <f>IF(ISBLANK('Unit Type (19)'!C18), " ", 'Unit Type (19)'!C18)</f>
        <v> </v>
      </c>
      <c r="C1184" s="403" t="str">
        <f>B1184*'Summary Sheet'!$C$21</f>
        <v>#VALUE!</v>
      </c>
    </row>
    <row r="1185">
      <c r="A1185" s="403" t="str">
        <f>IF(ISBLANK('Unit Type (19)'!B19), " ", 'Unit Type (19)'!B19)</f>
        <v> </v>
      </c>
      <c r="B1185" s="403" t="str">
        <f>IF(ISBLANK('Unit Type (19)'!C19), " ", 'Unit Type (19)'!C19)</f>
        <v> </v>
      </c>
      <c r="C1185" s="403" t="str">
        <f>B1185*'Summary Sheet'!$C$21</f>
        <v>#VALUE!</v>
      </c>
    </row>
    <row r="1186">
      <c r="A1186" s="403" t="str">
        <f>IF(ISBLANK('Unit Type (19)'!B20), " ", 'Unit Type (19)'!B20)</f>
        <v> </v>
      </c>
      <c r="B1186" s="403" t="str">
        <f>IF(ISBLANK('Unit Type (19)'!C20), " ", 'Unit Type (19)'!C20)</f>
        <v> </v>
      </c>
      <c r="C1186" s="403" t="str">
        <f>B1186*'Summary Sheet'!$C$21</f>
        <v>#VALUE!</v>
      </c>
    </row>
    <row r="1187">
      <c r="A1187" s="403" t="str">
        <f>IF(ISBLANK('Unit Type (19)'!B21), " ", 'Unit Type (19)'!B21)</f>
        <v> </v>
      </c>
      <c r="B1187" s="403" t="str">
        <f>IF(ISBLANK('Unit Type (19)'!C21), " ", 'Unit Type (19)'!C21)</f>
        <v> </v>
      </c>
      <c r="C1187" s="403" t="str">
        <f>B1187*'Summary Sheet'!$C$21</f>
        <v>#VALUE!</v>
      </c>
    </row>
    <row r="1188">
      <c r="A1188" s="403" t="str">
        <f>IF(ISBLANK('Unit Type (19)'!B22), " ", 'Unit Type (19)'!B22)</f>
        <v> </v>
      </c>
      <c r="B1188" s="403" t="str">
        <f>IF(ISBLANK('Unit Type (19)'!C22), " ", 'Unit Type (19)'!C22)</f>
        <v> </v>
      </c>
      <c r="C1188" s="403" t="str">
        <f>B1188*'Summary Sheet'!$C$21</f>
        <v>#VALUE!</v>
      </c>
    </row>
    <row r="1189">
      <c r="A1189" s="403" t="str">
        <f>IF(ISBLANK('Unit Type (19)'!B23), " ", 'Unit Type (19)'!B23)</f>
        <v> </v>
      </c>
      <c r="B1189" s="403" t="str">
        <f>IF(ISBLANK('Unit Type (19)'!C23), " ", 'Unit Type (19)'!C23)</f>
        <v> </v>
      </c>
      <c r="C1189" s="403" t="str">
        <f>B1189*'Summary Sheet'!$C$21</f>
        <v>#VALUE!</v>
      </c>
    </row>
    <row r="1190">
      <c r="A1190" s="403" t="str">
        <f>IF(ISBLANK('Unit Type (19)'!B24), " ", 'Unit Type (19)'!B24)</f>
        <v> </v>
      </c>
      <c r="B1190" s="403" t="str">
        <f>IF(ISBLANK('Unit Type (19)'!C24), " ", 'Unit Type (19)'!C24)</f>
        <v> </v>
      </c>
      <c r="C1190" s="403" t="str">
        <f>B1190*'Summary Sheet'!$C$21</f>
        <v>#VALUE!</v>
      </c>
    </row>
    <row r="1191">
      <c r="A1191" s="403" t="str">
        <f>IF(ISBLANK('Unit Type (19)'!B25), " ", 'Unit Type (19)'!B25)</f>
        <v> </v>
      </c>
      <c r="B1191" s="403" t="str">
        <f>IF(ISBLANK('Unit Type (19)'!C25), " ", 'Unit Type (19)'!C25)</f>
        <v> </v>
      </c>
      <c r="C1191" s="403" t="str">
        <f>B1191*'Summary Sheet'!$C$21</f>
        <v>#VALUE!</v>
      </c>
    </row>
    <row r="1192">
      <c r="A1192" s="403" t="str">
        <f>IF(ISBLANK('Unit Type (19)'!B26), " ", 'Unit Type (19)'!B26)</f>
        <v> </v>
      </c>
      <c r="B1192" s="403" t="str">
        <f>IF(ISBLANK('Unit Type (19)'!C26), " ", 'Unit Type (19)'!C26)</f>
        <v> </v>
      </c>
      <c r="C1192" s="403" t="str">
        <f>B1192*'Summary Sheet'!$C$21</f>
        <v>#VALUE!</v>
      </c>
    </row>
    <row r="1193">
      <c r="A1193" s="403" t="str">
        <f>IF(ISBLANK('Unit Type (19)'!B27), " ", 'Unit Type (19)'!B27)</f>
        <v> </v>
      </c>
      <c r="B1193" s="403" t="str">
        <f>IF(ISBLANK('Unit Type (19)'!C27), " ", 'Unit Type (19)'!C27)</f>
        <v> </v>
      </c>
      <c r="C1193" s="403" t="str">
        <f>B1193*'Summary Sheet'!$C$21</f>
        <v>#VALUE!</v>
      </c>
    </row>
    <row r="1194">
      <c r="A1194" s="403" t="str">
        <f>IF(ISBLANK('Unit Type (19)'!B28), " ", 'Unit Type (19)'!B28)</f>
        <v> </v>
      </c>
      <c r="B1194" s="403" t="str">
        <f>IF(ISBLANK('Unit Type (19)'!C28), " ", 'Unit Type (19)'!C28)</f>
        <v> </v>
      </c>
      <c r="C1194" s="403" t="str">
        <f>B1194*'Summary Sheet'!$C$21</f>
        <v>#VALUE!</v>
      </c>
    </row>
    <row r="1195">
      <c r="A1195" s="403" t="str">
        <f>IF(ISBLANK('Unit Type (19)'!B29), " ", 'Unit Type (19)'!B29)</f>
        <v> </v>
      </c>
      <c r="B1195" s="403" t="str">
        <f>IF(ISBLANK('Unit Type (19)'!C29), " ", 'Unit Type (19)'!C29)</f>
        <v> </v>
      </c>
      <c r="C1195" s="403" t="str">
        <f>B1195*'Summary Sheet'!$C$21</f>
        <v>#VALUE!</v>
      </c>
    </row>
    <row r="1196">
      <c r="A1196" s="403" t="str">
        <f>IF(ISBLANK('Unit Type (19)'!B30), " ", 'Unit Type (19)'!B30)</f>
        <v> </v>
      </c>
      <c r="B1196" s="403" t="str">
        <f>IF(ISBLANK('Unit Type (19)'!C30), " ", 'Unit Type (19)'!C30)</f>
        <v> </v>
      </c>
      <c r="C1196" s="403" t="str">
        <f>B1196*'Summary Sheet'!$C$21</f>
        <v>#VALUE!</v>
      </c>
    </row>
    <row r="1197">
      <c r="A1197" s="403" t="str">
        <f>IF(ISBLANK('Unit Type (19)'!B31), " ", 'Unit Type (19)'!B31)</f>
        <v> </v>
      </c>
      <c r="B1197" s="403" t="str">
        <f>IF(ISBLANK('Unit Type (19)'!C31), " ", 'Unit Type (19)'!C31)</f>
        <v> </v>
      </c>
      <c r="C1197" s="403" t="str">
        <f>B1197*'Summary Sheet'!$C$21</f>
        <v>#VALUE!</v>
      </c>
    </row>
    <row r="1198">
      <c r="A1198" s="403" t="str">
        <f>IF(ISBLANK('Unit Type (19)'!B32), " ", 'Unit Type (19)'!B32)</f>
        <v> </v>
      </c>
      <c r="B1198" s="403" t="str">
        <f>IF(ISBLANK('Unit Type (19)'!C32), " ", 'Unit Type (19)'!C32)</f>
        <v> </v>
      </c>
      <c r="C1198" s="403" t="str">
        <f>B1198*'Summary Sheet'!$C$21</f>
        <v>#VALUE!</v>
      </c>
    </row>
    <row r="1199">
      <c r="A1199" s="403" t="str">
        <f>IF(ISBLANK('Unit Type (19)'!B33), " ", 'Unit Type (19)'!B33)</f>
        <v> </v>
      </c>
      <c r="B1199" s="403" t="str">
        <f>IF(ISBLANK('Unit Type (19)'!C33), " ", 'Unit Type (19)'!C33)</f>
        <v> </v>
      </c>
      <c r="C1199" s="403" t="str">
        <f>B1199*'Summary Sheet'!$C$21</f>
        <v>#VALUE!</v>
      </c>
    </row>
    <row r="1200">
      <c r="A1200" s="403" t="str">
        <f>IF(ISBLANK('Unit Type (19)'!B34), " ", 'Unit Type (19)'!B34)</f>
        <v> </v>
      </c>
      <c r="B1200" s="403" t="str">
        <f>IF(ISBLANK('Unit Type (19)'!C34), " ", 'Unit Type (19)'!C34)</f>
        <v> </v>
      </c>
      <c r="C1200" s="403" t="str">
        <f>B1200*'Summary Sheet'!$C$21</f>
        <v>#VALUE!</v>
      </c>
    </row>
    <row r="1201">
      <c r="A1201" s="403" t="str">
        <f>IF(ISBLANK('Unit Type (19)'!B35), " ", 'Unit Type (19)'!B35)</f>
        <v> </v>
      </c>
      <c r="B1201" s="403" t="str">
        <f>IF(ISBLANK('Unit Type (19)'!C35), " ", 'Unit Type (19)'!C35)</f>
        <v> </v>
      </c>
      <c r="C1201" s="403" t="str">
        <f>B1201*'Summary Sheet'!$C$21</f>
        <v>#VALUE!</v>
      </c>
    </row>
    <row r="1202">
      <c r="A1202" s="403" t="str">
        <f>IF(ISBLANK('Unit Type (19)'!B36), " ", 'Unit Type (19)'!B36)</f>
        <v> </v>
      </c>
      <c r="B1202" s="403" t="str">
        <f>IF(ISBLANK('Unit Type (19)'!C36), " ", 'Unit Type (19)'!C36)</f>
        <v> </v>
      </c>
      <c r="C1202" s="403" t="str">
        <f>B1202*'Summary Sheet'!$C$21</f>
        <v>#VALUE!</v>
      </c>
    </row>
    <row r="1203">
      <c r="A1203" s="403" t="str">
        <f>IF(ISBLANK('Unit Type (19)'!B37), " ", 'Unit Type (19)'!B37)</f>
        <v> </v>
      </c>
      <c r="B1203" s="403" t="str">
        <f>IF(ISBLANK('Unit Type (19)'!C37), " ", 'Unit Type (19)'!C37)</f>
        <v> </v>
      </c>
      <c r="C1203" s="403" t="str">
        <f>B1203*'Summary Sheet'!$C$21</f>
        <v>#VALUE!</v>
      </c>
    </row>
    <row r="1204">
      <c r="A1204" s="403" t="str">
        <f>IF(ISBLANK('Unit Type (19)'!B38), " ", 'Unit Type (19)'!B38)</f>
        <v> </v>
      </c>
      <c r="B1204" s="403" t="str">
        <f>IF(ISBLANK('Unit Type (19)'!C38), " ", 'Unit Type (19)'!C38)</f>
        <v> </v>
      </c>
      <c r="C1204" s="403" t="str">
        <f>B1204*'Summary Sheet'!$C$21</f>
        <v>#VALUE!</v>
      </c>
    </row>
    <row r="1205">
      <c r="A1205" s="403" t="str">
        <f>IF(ISBLANK('Unit Type (19)'!B39), " ", 'Unit Type (19)'!B39)</f>
        <v> </v>
      </c>
      <c r="B1205" s="403" t="str">
        <f>IF(ISBLANK('Unit Type (19)'!C39), " ", 'Unit Type (19)'!C39)</f>
        <v> </v>
      </c>
      <c r="C1205" s="403" t="str">
        <f>B1205*'Summary Sheet'!$C$21</f>
        <v>#VALUE!</v>
      </c>
    </row>
    <row r="1206">
      <c r="A1206" s="403" t="str">
        <f>IF(ISBLANK('Unit Type (19)'!B40), " ", 'Unit Type (19)'!B40)</f>
        <v> </v>
      </c>
      <c r="B1206" s="403" t="str">
        <f>IF(ISBLANK('Unit Type (19)'!C40), " ", 'Unit Type (19)'!C40)</f>
        <v> </v>
      </c>
      <c r="C1206" s="403" t="str">
        <f>B1206*'Summary Sheet'!$C$21</f>
        <v>#VALUE!</v>
      </c>
    </row>
    <row r="1207">
      <c r="A1207" s="403" t="str">
        <f>IF(ISBLANK('Unit Type (19)'!B41), " ", 'Unit Type (19)'!B41)</f>
        <v> </v>
      </c>
      <c r="B1207" s="403" t="str">
        <f>IF(ISBLANK('Unit Type (19)'!C41), " ", 'Unit Type (19)'!C41)</f>
        <v> </v>
      </c>
      <c r="C1207" s="403" t="str">
        <f>B1207*'Summary Sheet'!$C$21</f>
        <v>#VALUE!</v>
      </c>
    </row>
    <row r="1208">
      <c r="A1208" s="403" t="str">
        <f>IF(ISBLANK('Unit Type (19)'!B42), " ", 'Unit Type (19)'!B42)</f>
        <v> </v>
      </c>
      <c r="B1208" s="403" t="str">
        <f>IF(ISBLANK('Unit Type (19)'!C42), " ", 'Unit Type (19)'!C42)</f>
        <v> </v>
      </c>
      <c r="C1208" s="403" t="str">
        <f>B1208*'Summary Sheet'!$C$21</f>
        <v>#VALUE!</v>
      </c>
    </row>
    <row r="1209">
      <c r="A1209" s="403" t="str">
        <f>IF(ISBLANK('Unit Type (19)'!B43), " ", 'Unit Type (19)'!B43)</f>
        <v> </v>
      </c>
      <c r="B1209" s="403" t="str">
        <f>IF(ISBLANK('Unit Type (19)'!C43), " ", 'Unit Type (19)'!C43)</f>
        <v> </v>
      </c>
      <c r="C1209" s="403" t="str">
        <f>B1209*'Summary Sheet'!$C$21</f>
        <v>#VALUE!</v>
      </c>
    </row>
    <row r="1210">
      <c r="A1210" s="403" t="str">
        <f>IF(ISBLANK('Unit Type (19)'!B44), " ", 'Unit Type (19)'!B44)</f>
        <v> </v>
      </c>
      <c r="B1210" s="403" t="str">
        <f>IF(ISBLANK('Unit Type (19)'!C44), " ", 'Unit Type (19)'!C44)</f>
        <v> </v>
      </c>
      <c r="C1210" s="403" t="str">
        <f>B1210*'Summary Sheet'!$C$21</f>
        <v>#VALUE!</v>
      </c>
    </row>
    <row r="1211">
      <c r="A1211" s="403" t="str">
        <f>IF(ISBLANK('Unit Type (19)'!B45), " ", 'Unit Type (19)'!B45)</f>
        <v> </v>
      </c>
      <c r="B1211" s="403" t="str">
        <f>IF(ISBLANK('Unit Type (19)'!C45), " ", 'Unit Type (19)'!C45)</f>
        <v> </v>
      </c>
      <c r="C1211" s="403" t="str">
        <f>B1211*'Summary Sheet'!$C$21</f>
        <v>#VALUE!</v>
      </c>
    </row>
    <row r="1212">
      <c r="A1212" s="403" t="str">
        <f>IF(ISBLANK('Unit Type (19)'!B46), " ", 'Unit Type (19)'!B46)</f>
        <v> </v>
      </c>
      <c r="B1212" s="403" t="str">
        <f>IF(ISBLANK('Unit Type (19)'!C46), " ", 'Unit Type (19)'!C46)</f>
        <v> </v>
      </c>
      <c r="C1212" s="403" t="str">
        <f>B1212*'Summary Sheet'!$C$21</f>
        <v>#VALUE!</v>
      </c>
    </row>
    <row r="1213">
      <c r="A1213" s="403" t="str">
        <f>IF(ISBLANK('Unit Type (19)'!B47), " ", 'Unit Type (19)'!B47)</f>
        <v> </v>
      </c>
      <c r="B1213" s="403" t="str">
        <f>IF(ISBLANK('Unit Type (19)'!C47), " ", 'Unit Type (19)'!C47)</f>
        <v> </v>
      </c>
      <c r="C1213" s="403" t="str">
        <f>B1213*'Summary Sheet'!$C$21</f>
        <v>#VALUE!</v>
      </c>
    </row>
    <row r="1214">
      <c r="A1214" s="403" t="str">
        <f>IF(ISBLANK('Unit Type (19)'!B48), " ", 'Unit Type (19)'!B48)</f>
        <v> </v>
      </c>
      <c r="B1214" s="403" t="str">
        <f>IF(ISBLANK('Unit Type (19)'!C48), " ", 'Unit Type (19)'!C48)</f>
        <v> </v>
      </c>
      <c r="C1214" s="403" t="str">
        <f>B1214*'Summary Sheet'!$C$21</f>
        <v>#VALUE!</v>
      </c>
    </row>
    <row r="1215">
      <c r="A1215" s="403" t="str">
        <f>IF(ISBLANK('Unit Type (19)'!B49), " ", 'Unit Type (19)'!B49)</f>
        <v> </v>
      </c>
      <c r="B1215" s="403" t="str">
        <f>IF(ISBLANK('Unit Type (19)'!C49), " ", 'Unit Type (19)'!C49)</f>
        <v> </v>
      </c>
      <c r="C1215" s="403" t="str">
        <f>B1215*'Summary Sheet'!$C$21</f>
        <v>#VALUE!</v>
      </c>
    </row>
    <row r="1216">
      <c r="A1216" s="403" t="str">
        <f>IF(ISBLANK('Unit Type (19)'!B50), " ", 'Unit Type (19)'!B50)</f>
        <v> </v>
      </c>
      <c r="B1216" s="403" t="str">
        <f>IF(ISBLANK('Unit Type (19)'!C50), " ", 'Unit Type (19)'!C50)</f>
        <v> </v>
      </c>
      <c r="C1216" s="403" t="str">
        <f>B1216*'Summary Sheet'!$C$21</f>
        <v>#VALUE!</v>
      </c>
    </row>
    <row r="1217">
      <c r="A1217" s="403" t="str">
        <f>IF(ISBLANK('Unit Type (19)'!B51), " ", 'Unit Type (19)'!B51)</f>
        <v> </v>
      </c>
      <c r="B1217" s="403" t="str">
        <f>IF(ISBLANK('Unit Type (19)'!C51), " ", 'Unit Type (19)'!C51)</f>
        <v> </v>
      </c>
      <c r="C1217" s="403" t="str">
        <f>B1217*'Summary Sheet'!$C$21</f>
        <v>#VALUE!</v>
      </c>
    </row>
    <row r="1218">
      <c r="A1218" s="403" t="str">
        <f>IF(ISBLANK('Unit Type (19)'!B52), " ", 'Unit Type (19)'!B52)</f>
        <v> </v>
      </c>
      <c r="B1218" s="403" t="str">
        <f>IF(ISBLANK('Unit Type (19)'!C52), " ", 'Unit Type (19)'!C52)</f>
        <v> </v>
      </c>
      <c r="C1218" s="403" t="str">
        <f>B1218*'Summary Sheet'!$C$21</f>
        <v>#VALUE!</v>
      </c>
    </row>
    <row r="1219">
      <c r="A1219" s="403" t="str">
        <f>IF(ISBLANK('Unit Type (19)'!B53), " ", 'Unit Type (19)'!B53)</f>
        <v> </v>
      </c>
      <c r="B1219" s="403" t="str">
        <f>IF(ISBLANK('Unit Type (19)'!C53), " ", 'Unit Type (19)'!C53)</f>
        <v> </v>
      </c>
      <c r="C1219" s="403" t="str">
        <f>B1219*'Summary Sheet'!$C$21</f>
        <v>#VALUE!</v>
      </c>
    </row>
    <row r="1220">
      <c r="A1220" s="403" t="str">
        <f>IF(ISBLANK('Unit Type (19)'!B54), " ", 'Unit Type (19)'!B54)</f>
        <v> </v>
      </c>
      <c r="B1220" s="403" t="str">
        <f>IF(ISBLANK('Unit Type (19)'!C54), " ", 'Unit Type (19)'!C54)</f>
        <v> </v>
      </c>
      <c r="C1220" s="403" t="str">
        <f>B1220*'Summary Sheet'!$C$21</f>
        <v>#VALUE!</v>
      </c>
    </row>
    <row r="1221">
      <c r="A1221" s="403" t="str">
        <f>IF(ISBLANK('Unit Type (19)'!B55), " ", 'Unit Type (19)'!B55)</f>
        <v> </v>
      </c>
      <c r="B1221" s="403" t="str">
        <f>IF(ISBLANK('Unit Type (19)'!C55), " ", 'Unit Type (19)'!C55)</f>
        <v> </v>
      </c>
      <c r="C1221" s="403" t="str">
        <f>B1221*'Summary Sheet'!$C$21</f>
        <v>#VALUE!</v>
      </c>
    </row>
    <row r="1222">
      <c r="A1222" s="403" t="str">
        <f>IF(ISBLANK('Unit Type (19)'!B56), " ", 'Unit Type (19)'!B56)</f>
        <v> </v>
      </c>
      <c r="B1222" s="403" t="str">
        <f>IF(ISBLANK('Unit Type (19)'!C56), " ", 'Unit Type (19)'!C56)</f>
        <v> </v>
      </c>
      <c r="C1222" s="403" t="str">
        <f>B1222*'Summary Sheet'!$C$21</f>
        <v>#VALUE!</v>
      </c>
    </row>
    <row r="1223">
      <c r="A1223" s="403" t="str">
        <f>IF(ISBLANK('Unit Type (19)'!B57), " ", 'Unit Type (19)'!B57)</f>
        <v> </v>
      </c>
      <c r="B1223" s="403" t="str">
        <f>IF(ISBLANK('Unit Type (19)'!C57), " ", 'Unit Type (19)'!C57)</f>
        <v> </v>
      </c>
      <c r="C1223" s="403" t="str">
        <f>B1223*'Summary Sheet'!$C$21</f>
        <v>#VALUE!</v>
      </c>
    </row>
    <row r="1224">
      <c r="A1224" s="403" t="str">
        <f>IF(ISBLANK('Unit Type (19)'!B58), " ", 'Unit Type (19)'!B58)</f>
        <v> </v>
      </c>
      <c r="B1224" s="403" t="str">
        <f>IF(ISBLANK('Unit Type (19)'!C58), " ", 'Unit Type (19)'!C58)</f>
        <v> </v>
      </c>
      <c r="C1224" s="403" t="str">
        <f>B1224*'Summary Sheet'!$C$21</f>
        <v>#VALUE!</v>
      </c>
    </row>
    <row r="1225">
      <c r="A1225" s="403" t="str">
        <f>IF(ISBLANK('Unit Type (19)'!B59), " ", 'Unit Type (19)'!B59)</f>
        <v> </v>
      </c>
      <c r="B1225" s="403" t="str">
        <f>IF(ISBLANK('Unit Type (19)'!C59), " ", 'Unit Type (19)'!C59)</f>
        <v> </v>
      </c>
      <c r="C1225" s="403" t="str">
        <f>B1225*'Summary Sheet'!$C$21</f>
        <v>#VALUE!</v>
      </c>
    </row>
    <row r="1226">
      <c r="A1226" s="403" t="str">
        <f>IF(ISBLANK('Unit Type (19)'!B60), " ", 'Unit Type (19)'!B60)</f>
        <v> </v>
      </c>
      <c r="B1226" s="403" t="str">
        <f>IF(ISBLANK('Unit Type (19)'!C60), " ", 'Unit Type (19)'!C60)</f>
        <v> </v>
      </c>
      <c r="C1226" s="403" t="str">
        <f>B1226*'Summary Sheet'!$C$21</f>
        <v>#VALUE!</v>
      </c>
    </row>
    <row r="1227">
      <c r="A1227" s="403" t="str">
        <f>IF(ISBLANK('Unit Type (19)'!B61), " ", 'Unit Type (19)'!B61)</f>
        <v> </v>
      </c>
      <c r="B1227" s="403" t="str">
        <f>IF(ISBLANK('Unit Type (19)'!C61), " ", 'Unit Type (19)'!C61)</f>
        <v> </v>
      </c>
      <c r="C1227" s="403" t="str">
        <f>B1227*'Summary Sheet'!$C$21</f>
        <v>#VALUE!</v>
      </c>
    </row>
    <row r="1228">
      <c r="A1228" s="403" t="str">
        <f>IF(ISBLANK('Unit Type (19)'!B62), " ", 'Unit Type (19)'!B62)</f>
        <v> </v>
      </c>
      <c r="B1228" s="403" t="str">
        <f>IF(ISBLANK('Unit Type (19)'!C62), " ", 'Unit Type (19)'!C62)</f>
        <v> </v>
      </c>
      <c r="C1228" s="403" t="str">
        <f>B1228*'Summary Sheet'!$C$21</f>
        <v>#VALUE!</v>
      </c>
    </row>
    <row r="1229">
      <c r="A1229" s="403" t="str">
        <f>IF(ISBLANK('Unit Type (19)'!B63), " ", 'Unit Type (19)'!B63)</f>
        <v> </v>
      </c>
      <c r="B1229" s="403" t="str">
        <f>IF(ISBLANK('Unit Type (19)'!C63), " ", 'Unit Type (19)'!C63)</f>
        <v> </v>
      </c>
      <c r="C1229" s="403" t="str">
        <f>B1229*'Summary Sheet'!$C$21</f>
        <v>#VALUE!</v>
      </c>
    </row>
    <row r="1230">
      <c r="A1230" s="403" t="str">
        <f>IF(ISBLANK('Unit Type (19)'!B64), " ", 'Unit Type (19)'!B64)</f>
        <v> </v>
      </c>
      <c r="B1230" s="403" t="str">
        <f>IF(ISBLANK('Unit Type (19)'!C64), " ", 'Unit Type (19)'!C64)</f>
        <v> </v>
      </c>
      <c r="C1230" s="403" t="str">
        <f>B1230*'Summary Sheet'!$C$21</f>
        <v>#VALUE!</v>
      </c>
    </row>
    <row r="1231">
      <c r="A1231" s="403" t="str">
        <f>IF(ISBLANK('Unit Type (19)'!B65), " ", 'Unit Type (19)'!B65)</f>
        <v> </v>
      </c>
      <c r="B1231" s="403" t="str">
        <f>IF(ISBLANK('Unit Type (19)'!C65), " ", 'Unit Type (19)'!C65)</f>
        <v> </v>
      </c>
      <c r="C1231" s="403" t="str">
        <f>B1231*'Summary Sheet'!$C$21</f>
        <v>#VALUE!</v>
      </c>
    </row>
    <row r="1232">
      <c r="A1232" s="403" t="str">
        <f>IF(ISBLANK('Unit Type (19)'!B66), " ", 'Unit Type (19)'!B66)</f>
        <v> </v>
      </c>
      <c r="B1232" s="403" t="str">
        <f>IF(ISBLANK('Unit Type (19)'!C66), " ", 'Unit Type (19)'!C66)</f>
        <v> </v>
      </c>
      <c r="C1232" s="403" t="str">
        <f>B1232*'Summary Sheet'!$C$21</f>
        <v>#VALUE!</v>
      </c>
    </row>
    <row r="1233">
      <c r="A1233" s="403" t="str">
        <f>IF(ISBLANK('Unit Type (19)'!B67), " ", 'Unit Type (19)'!B67)</f>
        <v> </v>
      </c>
      <c r="B1233" s="403" t="str">
        <f>IF(ISBLANK('Unit Type (19)'!C67), " ", 'Unit Type (19)'!C67)</f>
        <v> </v>
      </c>
      <c r="C1233" s="403" t="str">
        <f>B1233*'Summary Sheet'!$C$21</f>
        <v>#VALUE!</v>
      </c>
    </row>
    <row r="1234">
      <c r="A1234" s="403" t="str">
        <f>IF(ISBLANK('Unit Type (19)'!B68), " ", 'Unit Type (19)'!B68)</f>
        <v> </v>
      </c>
      <c r="B1234" s="403" t="str">
        <f>IF(ISBLANK('Unit Type (19)'!C68), " ", 'Unit Type (19)'!C68)</f>
        <v> </v>
      </c>
      <c r="C1234" s="403" t="str">
        <f>B1234*'Summary Sheet'!$C$21</f>
        <v>#VALUE!</v>
      </c>
    </row>
    <row r="1235">
      <c r="A1235" s="403" t="str">
        <f>IF(ISBLANK('Unit Type (19)'!B69), " ", 'Unit Type (19)'!B69)</f>
        <v> </v>
      </c>
      <c r="B1235" s="403" t="str">
        <f>IF(ISBLANK('Unit Type (19)'!C69), " ", 'Unit Type (19)'!C69)</f>
        <v> </v>
      </c>
      <c r="C1235" s="403" t="str">
        <f>B1235*'Summary Sheet'!$C$21</f>
        <v>#VALUE!</v>
      </c>
    </row>
    <row r="1236">
      <c r="A1236" s="403" t="str">
        <f>IF(ISBLANK('Unit Type (19)'!B70), " ", 'Unit Type (19)'!B70)</f>
        <v> </v>
      </c>
      <c r="B1236" s="403" t="str">
        <f>IF(ISBLANK('Unit Type (19)'!C70), " ", 'Unit Type (19)'!C70)</f>
        <v> </v>
      </c>
      <c r="C1236" s="403" t="str">
        <f>B1236*'Summary Sheet'!$C$21</f>
        <v>#VALUE!</v>
      </c>
    </row>
    <row r="1237">
      <c r="A1237" s="403" t="str">
        <f>IF(ISBLANK('Unit Type (20)'!B6), " ", 'Unit Type (20)'!B6)</f>
        <v> </v>
      </c>
      <c r="B1237" s="403" t="str">
        <f>IF(ISBLANK('Unit Type (20)'!C6), " ", 'Unit Type (20)'!C6)</f>
        <v> </v>
      </c>
      <c r="C1237" s="403" t="str">
        <f>B1237*'Summary Sheet'!$C$22</f>
        <v>#VALUE!</v>
      </c>
    </row>
    <row r="1238">
      <c r="A1238" s="403" t="str">
        <f>IF(ISBLANK('Unit Type (20)'!B7), " ", 'Unit Type (20)'!B7)</f>
        <v> </v>
      </c>
      <c r="B1238" s="403" t="str">
        <f>IF(ISBLANK('Unit Type (20)'!C7), " ", 'Unit Type (20)'!C7)</f>
        <v> </v>
      </c>
      <c r="C1238" s="403" t="str">
        <f>B1238*'Summary Sheet'!$C$22</f>
        <v>#VALUE!</v>
      </c>
    </row>
    <row r="1239">
      <c r="A1239" s="403" t="str">
        <f>IF(ISBLANK('Unit Type (20)'!B8), " ", 'Unit Type (20)'!B8)</f>
        <v> </v>
      </c>
      <c r="B1239" s="403" t="str">
        <f>IF(ISBLANK('Unit Type (20)'!C8), " ", 'Unit Type (20)'!C8)</f>
        <v> </v>
      </c>
      <c r="C1239" s="403" t="str">
        <f>B1239*'Summary Sheet'!$C$22</f>
        <v>#VALUE!</v>
      </c>
    </row>
    <row r="1240">
      <c r="A1240" s="403" t="str">
        <f>IF(ISBLANK('Unit Type (20)'!B9), " ", 'Unit Type (20)'!B9)</f>
        <v> </v>
      </c>
      <c r="B1240" s="403" t="str">
        <f>IF(ISBLANK('Unit Type (20)'!C9), " ", 'Unit Type (20)'!C9)</f>
        <v> </v>
      </c>
      <c r="C1240" s="403" t="str">
        <f>B1240*'Summary Sheet'!$C$22</f>
        <v>#VALUE!</v>
      </c>
    </row>
    <row r="1241">
      <c r="A1241" s="403" t="str">
        <f>IF(ISBLANK('Unit Type (20)'!B10), " ", 'Unit Type (20)'!B10)</f>
        <v> </v>
      </c>
      <c r="B1241" s="403" t="str">
        <f>IF(ISBLANK('Unit Type (20)'!C10), " ", 'Unit Type (20)'!C10)</f>
        <v> </v>
      </c>
      <c r="C1241" s="403" t="str">
        <f>B1241*'Summary Sheet'!$C$22</f>
        <v>#VALUE!</v>
      </c>
    </row>
    <row r="1242">
      <c r="A1242" s="403" t="str">
        <f>IF(ISBLANK('Unit Type (20)'!B11), " ", 'Unit Type (20)'!B11)</f>
        <v> </v>
      </c>
      <c r="B1242" s="403" t="str">
        <f>IF(ISBLANK('Unit Type (20)'!C11), " ", 'Unit Type (20)'!C11)</f>
        <v> </v>
      </c>
      <c r="C1242" s="403" t="str">
        <f>B1242*'Summary Sheet'!$C$22</f>
        <v>#VALUE!</v>
      </c>
    </row>
    <row r="1243">
      <c r="A1243" s="403" t="str">
        <f>IF(ISBLANK('Unit Type (20)'!B12), " ", 'Unit Type (20)'!B12)</f>
        <v> </v>
      </c>
      <c r="B1243" s="403" t="str">
        <f>IF(ISBLANK('Unit Type (20)'!C12), " ", 'Unit Type (20)'!C12)</f>
        <v> </v>
      </c>
      <c r="C1243" s="403" t="str">
        <f>B1243*'Summary Sheet'!$C$22</f>
        <v>#VALUE!</v>
      </c>
    </row>
    <row r="1244">
      <c r="A1244" s="403" t="str">
        <f>IF(ISBLANK('Unit Type (20)'!B13), " ", 'Unit Type (20)'!B13)</f>
        <v> </v>
      </c>
      <c r="B1244" s="403" t="str">
        <f>IF(ISBLANK('Unit Type (20)'!C13), " ", 'Unit Type (20)'!C13)</f>
        <v> </v>
      </c>
      <c r="C1244" s="403" t="str">
        <f>B1244*'Summary Sheet'!$C$22</f>
        <v>#VALUE!</v>
      </c>
    </row>
    <row r="1245">
      <c r="A1245" s="403" t="str">
        <f>IF(ISBLANK('Unit Type (20)'!B14), " ", 'Unit Type (20)'!B14)</f>
        <v> </v>
      </c>
      <c r="B1245" s="403" t="str">
        <f>IF(ISBLANK('Unit Type (20)'!C14), " ", 'Unit Type (20)'!C14)</f>
        <v> </v>
      </c>
      <c r="C1245" s="403" t="str">
        <f>B1245*'Summary Sheet'!$C$22</f>
        <v>#VALUE!</v>
      </c>
    </row>
    <row r="1246">
      <c r="A1246" s="403" t="str">
        <f>IF(ISBLANK('Unit Type (20)'!B15), " ", 'Unit Type (20)'!B15)</f>
        <v> </v>
      </c>
      <c r="B1246" s="403" t="str">
        <f>IF(ISBLANK('Unit Type (20)'!C15), " ", 'Unit Type (20)'!C15)</f>
        <v> </v>
      </c>
      <c r="C1246" s="403" t="str">
        <f>B1246*'Summary Sheet'!$C$22</f>
        <v>#VALUE!</v>
      </c>
    </row>
    <row r="1247">
      <c r="A1247" s="403" t="str">
        <f>IF(ISBLANK('Unit Type (20)'!B16), " ", 'Unit Type (20)'!B16)</f>
        <v> </v>
      </c>
      <c r="B1247" s="403" t="str">
        <f>IF(ISBLANK('Unit Type (20)'!C16), " ", 'Unit Type (20)'!C16)</f>
        <v> </v>
      </c>
      <c r="C1247" s="403" t="str">
        <f>B1247*'Summary Sheet'!$C$22</f>
        <v>#VALUE!</v>
      </c>
    </row>
    <row r="1248">
      <c r="A1248" s="403" t="str">
        <f>IF(ISBLANK('Unit Type (20)'!B17), " ", 'Unit Type (20)'!B17)</f>
        <v> </v>
      </c>
      <c r="B1248" s="403" t="str">
        <f>IF(ISBLANK('Unit Type (20)'!C17), " ", 'Unit Type (20)'!C17)</f>
        <v> </v>
      </c>
      <c r="C1248" s="403" t="str">
        <f>B1248*'Summary Sheet'!$C$22</f>
        <v>#VALUE!</v>
      </c>
    </row>
    <row r="1249">
      <c r="A1249" s="403" t="str">
        <f>IF(ISBLANK('Unit Type (20)'!B18), " ", 'Unit Type (20)'!B18)</f>
        <v> </v>
      </c>
      <c r="B1249" s="403" t="str">
        <f>IF(ISBLANK('Unit Type (20)'!C18), " ", 'Unit Type (20)'!C18)</f>
        <v> </v>
      </c>
      <c r="C1249" s="403" t="str">
        <f>B1249*'Summary Sheet'!$C$22</f>
        <v>#VALUE!</v>
      </c>
    </row>
    <row r="1250">
      <c r="A1250" s="403" t="str">
        <f>IF(ISBLANK('Unit Type (20)'!B19), " ", 'Unit Type (20)'!B19)</f>
        <v> </v>
      </c>
      <c r="B1250" s="403" t="str">
        <f>IF(ISBLANK('Unit Type (20)'!C19), " ", 'Unit Type (20)'!C19)</f>
        <v> </v>
      </c>
      <c r="C1250" s="403" t="str">
        <f>B1250*'Summary Sheet'!$C$22</f>
        <v>#VALUE!</v>
      </c>
    </row>
    <row r="1251">
      <c r="A1251" s="403" t="str">
        <f>IF(ISBLANK('Unit Type (20)'!B20), " ", 'Unit Type (20)'!B20)</f>
        <v> </v>
      </c>
      <c r="B1251" s="403" t="str">
        <f>IF(ISBLANK('Unit Type (20)'!C20), " ", 'Unit Type (20)'!C20)</f>
        <v> </v>
      </c>
      <c r="C1251" s="403" t="str">
        <f>B1251*'Summary Sheet'!$C$22</f>
        <v>#VALUE!</v>
      </c>
    </row>
    <row r="1252">
      <c r="A1252" s="403" t="str">
        <f>IF(ISBLANK('Unit Type (20)'!B21), " ", 'Unit Type (20)'!B21)</f>
        <v> </v>
      </c>
      <c r="B1252" s="403" t="str">
        <f>IF(ISBLANK('Unit Type (20)'!C21), " ", 'Unit Type (20)'!C21)</f>
        <v> </v>
      </c>
      <c r="C1252" s="403" t="str">
        <f>B1252*'Summary Sheet'!$C$22</f>
        <v>#VALUE!</v>
      </c>
    </row>
    <row r="1253">
      <c r="A1253" s="403" t="str">
        <f>IF(ISBLANK('Unit Type (20)'!B22), " ", 'Unit Type (20)'!B22)</f>
        <v> </v>
      </c>
      <c r="B1253" s="403" t="str">
        <f>IF(ISBLANK('Unit Type (20)'!C22), " ", 'Unit Type (20)'!C22)</f>
        <v> </v>
      </c>
      <c r="C1253" s="403" t="str">
        <f>B1253*'Summary Sheet'!$C$22</f>
        <v>#VALUE!</v>
      </c>
    </row>
    <row r="1254">
      <c r="A1254" s="403" t="str">
        <f>IF(ISBLANK('Unit Type (20)'!B23), " ", 'Unit Type (20)'!B23)</f>
        <v> </v>
      </c>
      <c r="B1254" s="403" t="str">
        <f>IF(ISBLANK('Unit Type (20)'!C23), " ", 'Unit Type (20)'!C23)</f>
        <v> </v>
      </c>
      <c r="C1254" s="403" t="str">
        <f>B1254*'Summary Sheet'!$C$22</f>
        <v>#VALUE!</v>
      </c>
    </row>
    <row r="1255">
      <c r="A1255" s="403" t="str">
        <f>IF(ISBLANK('Unit Type (20)'!B24), " ", 'Unit Type (20)'!B24)</f>
        <v> </v>
      </c>
      <c r="B1255" s="403" t="str">
        <f>IF(ISBLANK('Unit Type (20)'!C24), " ", 'Unit Type (20)'!C24)</f>
        <v> </v>
      </c>
      <c r="C1255" s="403" t="str">
        <f>B1255*'Summary Sheet'!$C$22</f>
        <v>#VALUE!</v>
      </c>
    </row>
    <row r="1256">
      <c r="A1256" s="403" t="str">
        <f>IF(ISBLANK('Unit Type (20)'!B25), " ", 'Unit Type (20)'!B25)</f>
        <v> </v>
      </c>
      <c r="B1256" s="403" t="str">
        <f>IF(ISBLANK('Unit Type (20)'!C25), " ", 'Unit Type (20)'!C25)</f>
        <v> </v>
      </c>
      <c r="C1256" s="403" t="str">
        <f>B1256*'Summary Sheet'!$C$22</f>
        <v>#VALUE!</v>
      </c>
    </row>
    <row r="1257">
      <c r="A1257" s="403" t="str">
        <f>IF(ISBLANK('Unit Type (20)'!B26), " ", 'Unit Type (20)'!B26)</f>
        <v> </v>
      </c>
      <c r="B1257" s="403" t="str">
        <f>IF(ISBLANK('Unit Type (20)'!C26), " ", 'Unit Type (20)'!C26)</f>
        <v> </v>
      </c>
      <c r="C1257" s="403" t="str">
        <f>B1257*'Summary Sheet'!$C$22</f>
        <v>#VALUE!</v>
      </c>
    </row>
    <row r="1258">
      <c r="A1258" s="403" t="str">
        <f>IF(ISBLANK('Unit Type (20)'!B27), " ", 'Unit Type (20)'!B27)</f>
        <v> </v>
      </c>
      <c r="B1258" s="403" t="str">
        <f>IF(ISBLANK('Unit Type (20)'!C27), " ", 'Unit Type (20)'!C27)</f>
        <v> </v>
      </c>
      <c r="C1258" s="403" t="str">
        <f>B1258*'Summary Sheet'!$C$22</f>
        <v>#VALUE!</v>
      </c>
    </row>
    <row r="1259">
      <c r="A1259" s="403" t="str">
        <f>IF(ISBLANK('Unit Type (20)'!B28), " ", 'Unit Type (20)'!B28)</f>
        <v> </v>
      </c>
      <c r="B1259" s="403" t="str">
        <f>IF(ISBLANK('Unit Type (20)'!C28), " ", 'Unit Type (20)'!C28)</f>
        <v> </v>
      </c>
      <c r="C1259" s="403" t="str">
        <f>B1259*'Summary Sheet'!$C$22</f>
        <v>#VALUE!</v>
      </c>
    </row>
    <row r="1260">
      <c r="A1260" s="403" t="str">
        <f>IF(ISBLANK('Unit Type (20)'!B29), " ", 'Unit Type (20)'!B29)</f>
        <v> </v>
      </c>
      <c r="B1260" s="403" t="str">
        <f>IF(ISBLANK('Unit Type (20)'!C29), " ", 'Unit Type (20)'!C29)</f>
        <v> </v>
      </c>
      <c r="C1260" s="403" t="str">
        <f>B1260*'Summary Sheet'!$C$22</f>
        <v>#VALUE!</v>
      </c>
    </row>
    <row r="1261">
      <c r="A1261" s="403" t="str">
        <f>IF(ISBLANK('Unit Type (20)'!B30), " ", 'Unit Type (20)'!B30)</f>
        <v> </v>
      </c>
      <c r="B1261" s="403" t="str">
        <f>IF(ISBLANK('Unit Type (20)'!C30), " ", 'Unit Type (20)'!C30)</f>
        <v> </v>
      </c>
      <c r="C1261" s="403" t="str">
        <f>B1261*'Summary Sheet'!$C$22</f>
        <v>#VALUE!</v>
      </c>
    </row>
    <row r="1262">
      <c r="A1262" s="403" t="str">
        <f>IF(ISBLANK('Unit Type (20)'!B31), " ", 'Unit Type (20)'!B31)</f>
        <v> </v>
      </c>
      <c r="B1262" s="403" t="str">
        <f>IF(ISBLANK('Unit Type (20)'!C31), " ", 'Unit Type (20)'!C31)</f>
        <v> </v>
      </c>
      <c r="C1262" s="403" t="str">
        <f>B1262*'Summary Sheet'!$C$22</f>
        <v>#VALUE!</v>
      </c>
    </row>
    <row r="1263">
      <c r="A1263" s="403" t="str">
        <f>IF(ISBLANK('Unit Type (20)'!B32), " ", 'Unit Type (20)'!B32)</f>
        <v> </v>
      </c>
      <c r="B1263" s="403" t="str">
        <f>IF(ISBLANK('Unit Type (20)'!C32), " ", 'Unit Type (20)'!C32)</f>
        <v> </v>
      </c>
      <c r="C1263" s="403" t="str">
        <f>B1263*'Summary Sheet'!$C$22</f>
        <v>#VALUE!</v>
      </c>
    </row>
    <row r="1264">
      <c r="A1264" s="403" t="str">
        <f>IF(ISBLANK('Unit Type (20)'!B33), " ", 'Unit Type (20)'!B33)</f>
        <v> </v>
      </c>
      <c r="B1264" s="403" t="str">
        <f>IF(ISBLANK('Unit Type (20)'!C33), " ", 'Unit Type (20)'!C33)</f>
        <v> </v>
      </c>
      <c r="C1264" s="403" t="str">
        <f>B1264*'Summary Sheet'!$C$22</f>
        <v>#VALUE!</v>
      </c>
    </row>
    <row r="1265">
      <c r="A1265" s="403" t="str">
        <f>IF(ISBLANK('Unit Type (20)'!B34), " ", 'Unit Type (20)'!B34)</f>
        <v> </v>
      </c>
      <c r="B1265" s="403" t="str">
        <f>IF(ISBLANK('Unit Type (20)'!C34), " ", 'Unit Type (20)'!C34)</f>
        <v> </v>
      </c>
      <c r="C1265" s="403" t="str">
        <f>B1265*'Summary Sheet'!$C$22</f>
        <v>#VALUE!</v>
      </c>
    </row>
    <row r="1266">
      <c r="A1266" s="403" t="str">
        <f>IF(ISBLANK('Unit Type (20)'!B35), " ", 'Unit Type (20)'!B35)</f>
        <v> </v>
      </c>
      <c r="B1266" s="403" t="str">
        <f>IF(ISBLANK('Unit Type (20)'!C35), " ", 'Unit Type (20)'!C35)</f>
        <v> </v>
      </c>
      <c r="C1266" s="403" t="str">
        <f>B1266*'Summary Sheet'!$C$22</f>
        <v>#VALUE!</v>
      </c>
    </row>
    <row r="1267">
      <c r="A1267" s="403" t="str">
        <f>IF(ISBLANK('Unit Type (20)'!B36), " ", 'Unit Type (20)'!B36)</f>
        <v> </v>
      </c>
      <c r="B1267" s="403" t="str">
        <f>IF(ISBLANK('Unit Type (20)'!C36), " ", 'Unit Type (20)'!C36)</f>
        <v> </v>
      </c>
      <c r="C1267" s="403" t="str">
        <f>B1267*'Summary Sheet'!$C$22</f>
        <v>#VALUE!</v>
      </c>
    </row>
    <row r="1268">
      <c r="A1268" s="403" t="str">
        <f>IF(ISBLANK('Unit Type (20)'!B37), " ", 'Unit Type (20)'!B37)</f>
        <v> </v>
      </c>
      <c r="B1268" s="403" t="str">
        <f>IF(ISBLANK('Unit Type (20)'!C37), " ", 'Unit Type (20)'!C37)</f>
        <v> </v>
      </c>
      <c r="C1268" s="403" t="str">
        <f>B1268*'Summary Sheet'!$C$22</f>
        <v>#VALUE!</v>
      </c>
    </row>
    <row r="1269">
      <c r="A1269" s="403" t="str">
        <f>IF(ISBLANK('Unit Type (20)'!B38), " ", 'Unit Type (20)'!B38)</f>
        <v> </v>
      </c>
      <c r="B1269" s="403" t="str">
        <f>IF(ISBLANK('Unit Type (20)'!C38), " ", 'Unit Type (20)'!C38)</f>
        <v> </v>
      </c>
      <c r="C1269" s="403" t="str">
        <f>B1269*'Summary Sheet'!$C$22</f>
        <v>#VALUE!</v>
      </c>
    </row>
    <row r="1270">
      <c r="A1270" s="403" t="str">
        <f>IF(ISBLANK('Unit Type (20)'!B39), " ", 'Unit Type (20)'!B39)</f>
        <v> </v>
      </c>
      <c r="B1270" s="403" t="str">
        <f>IF(ISBLANK('Unit Type (20)'!C39), " ", 'Unit Type (20)'!C39)</f>
        <v> </v>
      </c>
      <c r="C1270" s="403" t="str">
        <f>B1270*'Summary Sheet'!$C$22</f>
        <v>#VALUE!</v>
      </c>
    </row>
    <row r="1271">
      <c r="A1271" s="403" t="str">
        <f>IF(ISBLANK('Unit Type (20)'!B40), " ", 'Unit Type (20)'!B40)</f>
        <v> </v>
      </c>
      <c r="B1271" s="403" t="str">
        <f>IF(ISBLANK('Unit Type (20)'!C40), " ", 'Unit Type (20)'!C40)</f>
        <v> </v>
      </c>
      <c r="C1271" s="403" t="str">
        <f>B1271*'Summary Sheet'!$C$22</f>
        <v>#VALUE!</v>
      </c>
    </row>
    <row r="1272">
      <c r="A1272" s="403" t="str">
        <f>IF(ISBLANK('Unit Type (20)'!B41), " ", 'Unit Type (20)'!B41)</f>
        <v> </v>
      </c>
      <c r="B1272" s="403" t="str">
        <f>IF(ISBLANK('Unit Type (20)'!C41), " ", 'Unit Type (20)'!C41)</f>
        <v> </v>
      </c>
      <c r="C1272" s="403" t="str">
        <f>B1272*'Summary Sheet'!$C$22</f>
        <v>#VALUE!</v>
      </c>
    </row>
    <row r="1273">
      <c r="A1273" s="403" t="str">
        <f>IF(ISBLANK('Unit Type (20)'!B42), " ", 'Unit Type (20)'!B42)</f>
        <v> </v>
      </c>
      <c r="B1273" s="403" t="str">
        <f>IF(ISBLANK('Unit Type (20)'!C42), " ", 'Unit Type (20)'!C42)</f>
        <v> </v>
      </c>
      <c r="C1273" s="403" t="str">
        <f>B1273*'Summary Sheet'!$C$22</f>
        <v>#VALUE!</v>
      </c>
    </row>
    <row r="1274">
      <c r="A1274" s="403" t="str">
        <f>IF(ISBLANK('Unit Type (20)'!B43), " ", 'Unit Type (20)'!B43)</f>
        <v> </v>
      </c>
      <c r="B1274" s="403" t="str">
        <f>IF(ISBLANK('Unit Type (20)'!C43), " ", 'Unit Type (20)'!C43)</f>
        <v> </v>
      </c>
      <c r="C1274" s="403" t="str">
        <f>B1274*'Summary Sheet'!$C$22</f>
        <v>#VALUE!</v>
      </c>
    </row>
    <row r="1275">
      <c r="A1275" s="403" t="str">
        <f>IF(ISBLANK('Unit Type (20)'!B44), " ", 'Unit Type (20)'!B44)</f>
        <v> </v>
      </c>
      <c r="B1275" s="403" t="str">
        <f>IF(ISBLANK('Unit Type (20)'!C44), " ", 'Unit Type (20)'!C44)</f>
        <v> </v>
      </c>
      <c r="C1275" s="403" t="str">
        <f>B1275*'Summary Sheet'!$C$22</f>
        <v>#VALUE!</v>
      </c>
    </row>
    <row r="1276">
      <c r="A1276" s="403" t="str">
        <f>IF(ISBLANK('Unit Type (20)'!B45), " ", 'Unit Type (20)'!B45)</f>
        <v> </v>
      </c>
      <c r="B1276" s="403" t="str">
        <f>IF(ISBLANK('Unit Type (20)'!C45), " ", 'Unit Type (20)'!C45)</f>
        <v> </v>
      </c>
      <c r="C1276" s="403" t="str">
        <f>B1276*'Summary Sheet'!$C$22</f>
        <v>#VALUE!</v>
      </c>
    </row>
    <row r="1277">
      <c r="A1277" s="403" t="str">
        <f>IF(ISBLANK('Unit Type (20)'!B46), " ", 'Unit Type (20)'!B46)</f>
        <v> </v>
      </c>
      <c r="B1277" s="403" t="str">
        <f>IF(ISBLANK('Unit Type (20)'!C46), " ", 'Unit Type (20)'!C46)</f>
        <v> </v>
      </c>
      <c r="C1277" s="403" t="str">
        <f>B1277*'Summary Sheet'!$C$22</f>
        <v>#VALUE!</v>
      </c>
    </row>
    <row r="1278">
      <c r="A1278" s="403" t="str">
        <f>IF(ISBLANK('Unit Type (20)'!B47), " ", 'Unit Type (20)'!B47)</f>
        <v> </v>
      </c>
      <c r="B1278" s="403" t="str">
        <f>IF(ISBLANK('Unit Type (20)'!C47), " ", 'Unit Type (20)'!C47)</f>
        <v> </v>
      </c>
      <c r="C1278" s="403" t="str">
        <f>B1278*'Summary Sheet'!$C$22</f>
        <v>#VALUE!</v>
      </c>
    </row>
    <row r="1279">
      <c r="A1279" s="403" t="str">
        <f>IF(ISBLANK('Unit Type (20)'!B48), " ", 'Unit Type (20)'!B48)</f>
        <v> </v>
      </c>
      <c r="B1279" s="403" t="str">
        <f>IF(ISBLANK('Unit Type (20)'!C48), " ", 'Unit Type (20)'!C48)</f>
        <v> </v>
      </c>
      <c r="C1279" s="403" t="str">
        <f>B1279*'Summary Sheet'!$C$22</f>
        <v>#VALUE!</v>
      </c>
    </row>
    <row r="1280">
      <c r="A1280" s="403" t="str">
        <f>IF(ISBLANK('Unit Type (20)'!B49), " ", 'Unit Type (20)'!B49)</f>
        <v> </v>
      </c>
      <c r="B1280" s="403" t="str">
        <f>IF(ISBLANK('Unit Type (20)'!C49), " ", 'Unit Type (20)'!C49)</f>
        <v> </v>
      </c>
      <c r="C1280" s="403" t="str">
        <f>B1280*'Summary Sheet'!$C$22</f>
        <v>#VALUE!</v>
      </c>
    </row>
    <row r="1281">
      <c r="A1281" s="403" t="str">
        <f>IF(ISBLANK('Unit Type (20)'!B50), " ", 'Unit Type (20)'!B50)</f>
        <v> </v>
      </c>
      <c r="B1281" s="403" t="str">
        <f>IF(ISBLANK('Unit Type (20)'!C50), " ", 'Unit Type (20)'!C50)</f>
        <v> </v>
      </c>
      <c r="C1281" s="403" t="str">
        <f>B1281*'Summary Sheet'!$C$22</f>
        <v>#VALUE!</v>
      </c>
    </row>
    <row r="1282">
      <c r="A1282" s="403" t="str">
        <f>IF(ISBLANK('Unit Type (20)'!B51), " ", 'Unit Type (20)'!B51)</f>
        <v> </v>
      </c>
      <c r="B1282" s="403" t="str">
        <f>IF(ISBLANK('Unit Type (20)'!C51), " ", 'Unit Type (20)'!C51)</f>
        <v> </v>
      </c>
      <c r="C1282" s="403" t="str">
        <f>B1282*'Summary Sheet'!$C$22</f>
        <v>#VALUE!</v>
      </c>
    </row>
    <row r="1283">
      <c r="A1283" s="403" t="str">
        <f>IF(ISBLANK('Unit Type (20)'!B52), " ", 'Unit Type (20)'!B52)</f>
        <v> </v>
      </c>
      <c r="B1283" s="403" t="str">
        <f>IF(ISBLANK('Unit Type (20)'!C52), " ", 'Unit Type (20)'!C52)</f>
        <v> </v>
      </c>
      <c r="C1283" s="403" t="str">
        <f>B1283*'Summary Sheet'!$C$22</f>
        <v>#VALUE!</v>
      </c>
    </row>
    <row r="1284">
      <c r="A1284" s="403" t="str">
        <f>IF(ISBLANK('Unit Type (20)'!B53), " ", 'Unit Type (20)'!B53)</f>
        <v> </v>
      </c>
      <c r="B1284" s="403" t="str">
        <f>IF(ISBLANK('Unit Type (20)'!C53), " ", 'Unit Type (20)'!C53)</f>
        <v> </v>
      </c>
      <c r="C1284" s="403" t="str">
        <f>B1284*'Summary Sheet'!$C$22</f>
        <v>#VALUE!</v>
      </c>
    </row>
    <row r="1285">
      <c r="A1285" s="403" t="str">
        <f>IF(ISBLANK('Unit Type (20)'!B54), " ", 'Unit Type (20)'!B54)</f>
        <v> </v>
      </c>
      <c r="B1285" s="403" t="str">
        <f>IF(ISBLANK('Unit Type (20)'!C54), " ", 'Unit Type (20)'!C54)</f>
        <v> </v>
      </c>
      <c r="C1285" s="403" t="str">
        <f>B1285*'Summary Sheet'!$C$22</f>
        <v>#VALUE!</v>
      </c>
    </row>
    <row r="1286">
      <c r="A1286" s="403" t="str">
        <f>IF(ISBLANK('Unit Type (20)'!B55), " ", 'Unit Type (20)'!B55)</f>
        <v> </v>
      </c>
      <c r="B1286" s="403" t="str">
        <f>IF(ISBLANK('Unit Type (20)'!C55), " ", 'Unit Type (20)'!C55)</f>
        <v> </v>
      </c>
      <c r="C1286" s="403" t="str">
        <f>B1286*'Summary Sheet'!$C$22</f>
        <v>#VALUE!</v>
      </c>
    </row>
    <row r="1287">
      <c r="A1287" s="403" t="str">
        <f>IF(ISBLANK('Unit Type (20)'!B56), " ", 'Unit Type (20)'!B56)</f>
        <v> </v>
      </c>
      <c r="B1287" s="403" t="str">
        <f>IF(ISBLANK('Unit Type (20)'!C56), " ", 'Unit Type (20)'!C56)</f>
        <v> </v>
      </c>
      <c r="C1287" s="403" t="str">
        <f>B1287*'Summary Sheet'!$C$22</f>
        <v>#VALUE!</v>
      </c>
    </row>
    <row r="1288">
      <c r="A1288" s="403" t="str">
        <f>IF(ISBLANK('Unit Type (20)'!B57), " ", 'Unit Type (20)'!B57)</f>
        <v> </v>
      </c>
      <c r="B1288" s="403" t="str">
        <f>IF(ISBLANK('Unit Type (20)'!C57), " ", 'Unit Type (20)'!C57)</f>
        <v> </v>
      </c>
      <c r="C1288" s="403" t="str">
        <f>B1288*'Summary Sheet'!$C$22</f>
        <v>#VALUE!</v>
      </c>
    </row>
    <row r="1289">
      <c r="A1289" s="403" t="str">
        <f>IF(ISBLANK('Unit Type (20)'!B58), " ", 'Unit Type (20)'!B58)</f>
        <v> </v>
      </c>
      <c r="B1289" s="403" t="str">
        <f>IF(ISBLANK('Unit Type (20)'!C58), " ", 'Unit Type (20)'!C58)</f>
        <v> </v>
      </c>
      <c r="C1289" s="403" t="str">
        <f>B1289*'Summary Sheet'!$C$22</f>
        <v>#VALUE!</v>
      </c>
    </row>
    <row r="1290">
      <c r="A1290" s="403" t="str">
        <f>IF(ISBLANK('Unit Type (20)'!B59), " ", 'Unit Type (20)'!B59)</f>
        <v> </v>
      </c>
      <c r="B1290" s="403" t="str">
        <f>IF(ISBLANK('Unit Type (20)'!C59), " ", 'Unit Type (20)'!C59)</f>
        <v> </v>
      </c>
      <c r="C1290" s="403" t="str">
        <f>B1290*'Summary Sheet'!$C$22</f>
        <v>#VALUE!</v>
      </c>
    </row>
    <row r="1291">
      <c r="A1291" s="403" t="str">
        <f>IF(ISBLANK('Unit Type (20)'!B60), " ", 'Unit Type (20)'!B60)</f>
        <v> </v>
      </c>
      <c r="B1291" s="403" t="str">
        <f>IF(ISBLANK('Unit Type (20)'!C60), " ", 'Unit Type (20)'!C60)</f>
        <v> </v>
      </c>
      <c r="C1291" s="403" t="str">
        <f>B1291*'Summary Sheet'!$C$22</f>
        <v>#VALUE!</v>
      </c>
    </row>
    <row r="1292">
      <c r="A1292" s="403" t="str">
        <f>IF(ISBLANK('Unit Type (20)'!B61), " ", 'Unit Type (20)'!B61)</f>
        <v> </v>
      </c>
      <c r="B1292" s="403" t="str">
        <f>IF(ISBLANK('Unit Type (20)'!C61), " ", 'Unit Type (20)'!C61)</f>
        <v> </v>
      </c>
      <c r="C1292" s="403" t="str">
        <f>B1292*'Summary Sheet'!$C$22</f>
        <v>#VALUE!</v>
      </c>
    </row>
    <row r="1293">
      <c r="A1293" s="403" t="str">
        <f>IF(ISBLANK('Unit Type (20)'!B62), " ", 'Unit Type (20)'!B62)</f>
        <v> </v>
      </c>
      <c r="B1293" s="403" t="str">
        <f>IF(ISBLANK('Unit Type (20)'!C62), " ", 'Unit Type (20)'!C62)</f>
        <v> </v>
      </c>
      <c r="C1293" s="403" t="str">
        <f>B1293*'Summary Sheet'!$C$22</f>
        <v>#VALUE!</v>
      </c>
    </row>
    <row r="1294">
      <c r="A1294" s="403" t="str">
        <f>IF(ISBLANK('Unit Type (20)'!B63), " ", 'Unit Type (20)'!B63)</f>
        <v> </v>
      </c>
      <c r="B1294" s="403" t="str">
        <f>IF(ISBLANK('Unit Type (20)'!C63), " ", 'Unit Type (20)'!C63)</f>
        <v> </v>
      </c>
      <c r="C1294" s="403" t="str">
        <f>B1294*'Summary Sheet'!$C$22</f>
        <v>#VALUE!</v>
      </c>
    </row>
    <row r="1295">
      <c r="A1295" s="403" t="str">
        <f>IF(ISBLANK('Unit Type (20)'!B64), " ", 'Unit Type (20)'!B64)</f>
        <v> </v>
      </c>
      <c r="B1295" s="403" t="str">
        <f>IF(ISBLANK('Unit Type (20)'!C64), " ", 'Unit Type (20)'!C64)</f>
        <v> </v>
      </c>
      <c r="C1295" s="403" t="str">
        <f>B1295*'Summary Sheet'!$C$22</f>
        <v>#VALUE!</v>
      </c>
    </row>
    <row r="1296">
      <c r="A1296" s="403" t="str">
        <f>IF(ISBLANK('Unit Type (20)'!B65), " ", 'Unit Type (20)'!B65)</f>
        <v> </v>
      </c>
      <c r="B1296" s="403" t="str">
        <f>IF(ISBLANK('Unit Type (20)'!C65), " ", 'Unit Type (20)'!C65)</f>
        <v> </v>
      </c>
      <c r="C1296" s="403" t="str">
        <f>B1296*'Summary Sheet'!$C$22</f>
        <v>#VALUE!</v>
      </c>
    </row>
    <row r="1297">
      <c r="A1297" s="403" t="str">
        <f>IF(ISBLANK('Unit Type (20)'!B66), " ", 'Unit Type (20)'!B66)</f>
        <v> </v>
      </c>
      <c r="B1297" s="403" t="str">
        <f>IF(ISBLANK('Unit Type (20)'!C66), " ", 'Unit Type (20)'!C66)</f>
        <v> </v>
      </c>
      <c r="C1297" s="403" t="str">
        <f>B1297*'Summary Sheet'!$C$22</f>
        <v>#VALUE!</v>
      </c>
    </row>
    <row r="1298">
      <c r="A1298" s="403" t="str">
        <f>IF(ISBLANK('Unit Type (20)'!B67), " ", 'Unit Type (20)'!B67)</f>
        <v> </v>
      </c>
      <c r="B1298" s="403" t="str">
        <f>IF(ISBLANK('Unit Type (20)'!C67), " ", 'Unit Type (20)'!C67)</f>
        <v> </v>
      </c>
      <c r="C1298" s="403" t="str">
        <f>B1298*'Summary Sheet'!$C$22</f>
        <v>#VALUE!</v>
      </c>
    </row>
    <row r="1299">
      <c r="A1299" s="403" t="str">
        <f>IF(ISBLANK('Unit Type (20)'!B68), " ", 'Unit Type (20)'!B68)</f>
        <v> </v>
      </c>
      <c r="B1299" s="403" t="str">
        <f>IF(ISBLANK('Unit Type (20)'!C68), " ", 'Unit Type (20)'!C68)</f>
        <v> </v>
      </c>
      <c r="C1299" s="403" t="str">
        <f>B1299*'Summary Sheet'!$C$22</f>
        <v>#VALUE!</v>
      </c>
    </row>
    <row r="1300">
      <c r="A1300" s="403" t="str">
        <f>IF(ISBLANK('Unit Type (20)'!B69), " ", 'Unit Type (20)'!B69)</f>
        <v> </v>
      </c>
      <c r="B1300" s="403" t="str">
        <f>IF(ISBLANK('Unit Type (20)'!C69), " ", 'Unit Type (20)'!C69)</f>
        <v> </v>
      </c>
      <c r="C1300" s="403" t="str">
        <f>B1300*'Summary Sheet'!$C$22</f>
        <v>#VALUE!</v>
      </c>
    </row>
    <row r="1301">
      <c r="A1301" s="403" t="str">
        <f>IF(ISBLANK('Unit Type (20)'!B70), " ", 'Unit Type (20)'!B70)</f>
        <v> </v>
      </c>
      <c r="B1301" s="403" t="str">
        <f>IF(ISBLANK('Unit Type (20)'!C70), " ", 'Unit Type (20)'!C70)</f>
        <v> </v>
      </c>
      <c r="C1301" s="403" t="str">
        <f>B1301*'Summary Sheet'!$C$22</f>
        <v>#VALUE!</v>
      </c>
    </row>
    <row r="1302">
      <c r="A1302" s="403" t="str">
        <f>IF(ISBLANK('Unit Type (21)'!B6), " ", 'Unit Type (21)'!B6)</f>
        <v> </v>
      </c>
      <c r="B1302" s="403" t="str">
        <f>IF(ISBLANK('Unit Type (21)'!C6), " ", 'Unit Type (21)'!C6)</f>
        <v> </v>
      </c>
      <c r="C1302" s="403" t="str">
        <f>B1302*'Summary Sheet'!$C$23</f>
        <v>#VALUE!</v>
      </c>
    </row>
    <row r="1303">
      <c r="A1303" s="403" t="str">
        <f>IF(ISBLANK('Unit Type (21)'!B7), " ", 'Unit Type (21)'!B7)</f>
        <v> </v>
      </c>
      <c r="B1303" s="403" t="str">
        <f>IF(ISBLANK('Unit Type (21)'!C7), " ", 'Unit Type (21)'!C7)</f>
        <v> </v>
      </c>
      <c r="C1303" s="403" t="str">
        <f>B1303*'Summary Sheet'!$C$23</f>
        <v>#VALUE!</v>
      </c>
    </row>
    <row r="1304">
      <c r="A1304" s="403" t="str">
        <f>IF(ISBLANK('Unit Type (21)'!B8), " ", 'Unit Type (21)'!B8)</f>
        <v> </v>
      </c>
      <c r="B1304" s="403" t="str">
        <f>IF(ISBLANK('Unit Type (21)'!C8), " ", 'Unit Type (21)'!C8)</f>
        <v> </v>
      </c>
      <c r="C1304" s="403" t="str">
        <f>B1304*'Summary Sheet'!$C$23</f>
        <v>#VALUE!</v>
      </c>
    </row>
    <row r="1305">
      <c r="A1305" s="403" t="str">
        <f>IF(ISBLANK('Unit Type (21)'!B9), " ", 'Unit Type (21)'!B9)</f>
        <v> </v>
      </c>
      <c r="B1305" s="403" t="str">
        <f>IF(ISBLANK('Unit Type (21)'!C9), " ", 'Unit Type (21)'!C9)</f>
        <v> </v>
      </c>
      <c r="C1305" s="403" t="str">
        <f>B1305*'Summary Sheet'!$C$23</f>
        <v>#VALUE!</v>
      </c>
    </row>
    <row r="1306">
      <c r="A1306" s="403" t="str">
        <f>IF(ISBLANK('Unit Type (21)'!B10), " ", 'Unit Type (21)'!B10)</f>
        <v> </v>
      </c>
      <c r="B1306" s="403" t="str">
        <f>IF(ISBLANK('Unit Type (21)'!C10), " ", 'Unit Type (21)'!C10)</f>
        <v> </v>
      </c>
      <c r="C1306" s="403" t="str">
        <f>B1306*'Summary Sheet'!$C$23</f>
        <v>#VALUE!</v>
      </c>
    </row>
    <row r="1307">
      <c r="A1307" s="403" t="str">
        <f>IF(ISBLANK('Unit Type (21)'!B11), " ", 'Unit Type (21)'!B11)</f>
        <v> </v>
      </c>
      <c r="B1307" s="403" t="str">
        <f>IF(ISBLANK('Unit Type (21)'!C11), " ", 'Unit Type (21)'!C11)</f>
        <v> </v>
      </c>
      <c r="C1307" s="403" t="str">
        <f>B1307*'Summary Sheet'!$C$23</f>
        <v>#VALUE!</v>
      </c>
    </row>
    <row r="1308">
      <c r="A1308" s="403" t="str">
        <f>IF(ISBLANK('Unit Type (21)'!B12), " ", 'Unit Type (21)'!B12)</f>
        <v> </v>
      </c>
      <c r="B1308" s="403" t="str">
        <f>IF(ISBLANK('Unit Type (21)'!C12), " ", 'Unit Type (21)'!C12)</f>
        <v> </v>
      </c>
      <c r="C1308" s="403" t="str">
        <f>B1308*'Summary Sheet'!$C$23</f>
        <v>#VALUE!</v>
      </c>
    </row>
    <row r="1309">
      <c r="A1309" s="403" t="str">
        <f>IF(ISBLANK('Unit Type (21)'!B13), " ", 'Unit Type (21)'!B13)</f>
        <v> </v>
      </c>
      <c r="B1309" s="403" t="str">
        <f>IF(ISBLANK('Unit Type (21)'!C13), " ", 'Unit Type (21)'!C13)</f>
        <v> </v>
      </c>
      <c r="C1309" s="403" t="str">
        <f>B1309*'Summary Sheet'!$C$23</f>
        <v>#VALUE!</v>
      </c>
    </row>
    <row r="1310">
      <c r="A1310" s="403" t="str">
        <f>IF(ISBLANK('Unit Type (21)'!B14), " ", 'Unit Type (21)'!B14)</f>
        <v> </v>
      </c>
      <c r="B1310" s="403" t="str">
        <f>IF(ISBLANK('Unit Type (21)'!C14), " ", 'Unit Type (21)'!C14)</f>
        <v> </v>
      </c>
      <c r="C1310" s="403" t="str">
        <f>B1310*'Summary Sheet'!$C$23</f>
        <v>#VALUE!</v>
      </c>
    </row>
    <row r="1311">
      <c r="A1311" s="403" t="str">
        <f>IF(ISBLANK('Unit Type (21)'!B15), " ", 'Unit Type (21)'!B15)</f>
        <v> </v>
      </c>
      <c r="B1311" s="403" t="str">
        <f>IF(ISBLANK('Unit Type (21)'!C15), " ", 'Unit Type (21)'!C15)</f>
        <v> </v>
      </c>
      <c r="C1311" s="403" t="str">
        <f>B1311*'Summary Sheet'!$C$23</f>
        <v>#VALUE!</v>
      </c>
    </row>
    <row r="1312">
      <c r="A1312" s="403" t="str">
        <f>IF(ISBLANK('Unit Type (21)'!B16), " ", 'Unit Type (21)'!B16)</f>
        <v> </v>
      </c>
      <c r="B1312" s="403" t="str">
        <f>IF(ISBLANK('Unit Type (21)'!C16), " ", 'Unit Type (21)'!C16)</f>
        <v> </v>
      </c>
      <c r="C1312" s="403" t="str">
        <f>B1312*'Summary Sheet'!$C$23</f>
        <v>#VALUE!</v>
      </c>
    </row>
    <row r="1313">
      <c r="A1313" s="403" t="str">
        <f>IF(ISBLANK('Unit Type (21)'!B17), " ", 'Unit Type (21)'!B17)</f>
        <v> </v>
      </c>
      <c r="B1313" s="403" t="str">
        <f>IF(ISBLANK('Unit Type (21)'!C17), " ", 'Unit Type (21)'!C17)</f>
        <v> </v>
      </c>
      <c r="C1313" s="403" t="str">
        <f>B1313*'Summary Sheet'!$C$23</f>
        <v>#VALUE!</v>
      </c>
    </row>
    <row r="1314">
      <c r="A1314" s="403" t="str">
        <f>IF(ISBLANK('Unit Type (21)'!B18), " ", 'Unit Type (21)'!B18)</f>
        <v> </v>
      </c>
      <c r="B1314" s="403" t="str">
        <f>IF(ISBLANK('Unit Type (21)'!C18), " ", 'Unit Type (21)'!C18)</f>
        <v> </v>
      </c>
      <c r="C1314" s="403" t="str">
        <f>B1314*'Summary Sheet'!$C$23</f>
        <v>#VALUE!</v>
      </c>
    </row>
    <row r="1315">
      <c r="A1315" s="403" t="str">
        <f>IF(ISBLANK('Unit Type (21)'!B19), " ", 'Unit Type (21)'!B19)</f>
        <v> </v>
      </c>
      <c r="B1315" s="403" t="str">
        <f>IF(ISBLANK('Unit Type (21)'!C19), " ", 'Unit Type (21)'!C19)</f>
        <v> </v>
      </c>
      <c r="C1315" s="403" t="str">
        <f>B1315*'Summary Sheet'!$C$23</f>
        <v>#VALUE!</v>
      </c>
    </row>
    <row r="1316">
      <c r="A1316" s="403" t="str">
        <f>IF(ISBLANK('Unit Type (21)'!B20), " ", 'Unit Type (21)'!B20)</f>
        <v> </v>
      </c>
      <c r="B1316" s="403" t="str">
        <f>IF(ISBLANK('Unit Type (21)'!C20), " ", 'Unit Type (21)'!C20)</f>
        <v> </v>
      </c>
      <c r="C1316" s="403" t="str">
        <f>B1316*'Summary Sheet'!$C$23</f>
        <v>#VALUE!</v>
      </c>
    </row>
    <row r="1317">
      <c r="A1317" s="403" t="str">
        <f>IF(ISBLANK('Unit Type (21)'!B21), " ", 'Unit Type (21)'!B21)</f>
        <v> </v>
      </c>
      <c r="B1317" s="403" t="str">
        <f>IF(ISBLANK('Unit Type (21)'!C21), " ", 'Unit Type (21)'!C21)</f>
        <v> </v>
      </c>
      <c r="C1317" s="403" t="str">
        <f>B1317*'Summary Sheet'!$C$23</f>
        <v>#VALUE!</v>
      </c>
    </row>
    <row r="1318">
      <c r="A1318" s="403" t="str">
        <f>IF(ISBLANK('Unit Type (21)'!B22), " ", 'Unit Type (21)'!B22)</f>
        <v> </v>
      </c>
      <c r="B1318" s="403" t="str">
        <f>IF(ISBLANK('Unit Type (21)'!C22), " ", 'Unit Type (21)'!C22)</f>
        <v> </v>
      </c>
      <c r="C1318" s="403" t="str">
        <f>B1318*'Summary Sheet'!$C$23</f>
        <v>#VALUE!</v>
      </c>
    </row>
    <row r="1319">
      <c r="A1319" s="403" t="str">
        <f>IF(ISBLANK('Unit Type (21)'!B23), " ", 'Unit Type (21)'!B23)</f>
        <v> </v>
      </c>
      <c r="B1319" s="403" t="str">
        <f>IF(ISBLANK('Unit Type (21)'!C23), " ", 'Unit Type (21)'!C23)</f>
        <v> </v>
      </c>
      <c r="C1319" s="403" t="str">
        <f>B1319*'Summary Sheet'!$C$23</f>
        <v>#VALUE!</v>
      </c>
    </row>
    <row r="1320">
      <c r="A1320" s="403" t="str">
        <f>IF(ISBLANK('Unit Type (21)'!B24), " ", 'Unit Type (21)'!B24)</f>
        <v> </v>
      </c>
      <c r="B1320" s="403" t="str">
        <f>IF(ISBLANK('Unit Type (21)'!C24), " ", 'Unit Type (21)'!C24)</f>
        <v> </v>
      </c>
      <c r="C1320" s="403" t="str">
        <f>B1320*'Summary Sheet'!$C$23</f>
        <v>#VALUE!</v>
      </c>
    </row>
    <row r="1321">
      <c r="A1321" s="403" t="str">
        <f>IF(ISBLANK('Unit Type (21)'!B25), " ", 'Unit Type (21)'!B25)</f>
        <v> </v>
      </c>
      <c r="B1321" s="403" t="str">
        <f>IF(ISBLANK('Unit Type (21)'!C25), " ", 'Unit Type (21)'!C25)</f>
        <v> </v>
      </c>
      <c r="C1321" s="403" t="str">
        <f>B1321*'Summary Sheet'!$C$23</f>
        <v>#VALUE!</v>
      </c>
    </row>
    <row r="1322">
      <c r="A1322" s="403" t="str">
        <f>IF(ISBLANK('Unit Type (21)'!B26), " ", 'Unit Type (21)'!B26)</f>
        <v> </v>
      </c>
      <c r="B1322" s="403" t="str">
        <f>IF(ISBLANK('Unit Type (21)'!C26), " ", 'Unit Type (21)'!C26)</f>
        <v> </v>
      </c>
      <c r="C1322" s="403" t="str">
        <f>B1322*'Summary Sheet'!$C$23</f>
        <v>#VALUE!</v>
      </c>
    </row>
    <row r="1323">
      <c r="A1323" s="403" t="str">
        <f>IF(ISBLANK('Unit Type (21)'!B27), " ", 'Unit Type (21)'!B27)</f>
        <v> </v>
      </c>
      <c r="B1323" s="403" t="str">
        <f>IF(ISBLANK('Unit Type (21)'!C27), " ", 'Unit Type (21)'!C27)</f>
        <v> </v>
      </c>
      <c r="C1323" s="403" t="str">
        <f>B1323*'Summary Sheet'!$C$23</f>
        <v>#VALUE!</v>
      </c>
    </row>
    <row r="1324">
      <c r="A1324" s="403" t="str">
        <f>IF(ISBLANK('Unit Type (21)'!B28), " ", 'Unit Type (21)'!B28)</f>
        <v> </v>
      </c>
      <c r="B1324" s="403" t="str">
        <f>IF(ISBLANK('Unit Type (21)'!C28), " ", 'Unit Type (21)'!C28)</f>
        <v> </v>
      </c>
      <c r="C1324" s="403" t="str">
        <f>B1324*'Summary Sheet'!$C$23</f>
        <v>#VALUE!</v>
      </c>
    </row>
    <row r="1325">
      <c r="A1325" s="403" t="str">
        <f>IF(ISBLANK('Unit Type (21)'!B29), " ", 'Unit Type (21)'!B29)</f>
        <v> </v>
      </c>
      <c r="B1325" s="403" t="str">
        <f>IF(ISBLANK('Unit Type (21)'!C29), " ", 'Unit Type (21)'!C29)</f>
        <v> </v>
      </c>
      <c r="C1325" s="403" t="str">
        <f>B1325*'Summary Sheet'!$C$23</f>
        <v>#VALUE!</v>
      </c>
    </row>
    <row r="1326">
      <c r="A1326" s="403" t="str">
        <f>IF(ISBLANK('Unit Type (21)'!B30), " ", 'Unit Type (21)'!B30)</f>
        <v> </v>
      </c>
      <c r="B1326" s="403" t="str">
        <f>IF(ISBLANK('Unit Type (21)'!C30), " ", 'Unit Type (21)'!C30)</f>
        <v> </v>
      </c>
      <c r="C1326" s="403" t="str">
        <f>B1326*'Summary Sheet'!$C$23</f>
        <v>#VALUE!</v>
      </c>
    </row>
    <row r="1327">
      <c r="A1327" s="403" t="str">
        <f>IF(ISBLANK('Unit Type (21)'!B31), " ", 'Unit Type (21)'!B31)</f>
        <v> </v>
      </c>
      <c r="B1327" s="403" t="str">
        <f>IF(ISBLANK('Unit Type (21)'!C31), " ", 'Unit Type (21)'!C31)</f>
        <v> </v>
      </c>
      <c r="C1327" s="403" t="str">
        <f>B1327*'Summary Sheet'!$C$23</f>
        <v>#VALUE!</v>
      </c>
    </row>
    <row r="1328">
      <c r="A1328" s="403" t="str">
        <f>IF(ISBLANK('Unit Type (21)'!B32), " ", 'Unit Type (21)'!B32)</f>
        <v> </v>
      </c>
      <c r="B1328" s="403" t="str">
        <f>IF(ISBLANK('Unit Type (21)'!C32), " ", 'Unit Type (21)'!C32)</f>
        <v> </v>
      </c>
      <c r="C1328" s="403" t="str">
        <f>B1328*'Summary Sheet'!$C$23</f>
        <v>#VALUE!</v>
      </c>
    </row>
    <row r="1329">
      <c r="A1329" s="403" t="str">
        <f>IF(ISBLANK('Unit Type (21)'!B33), " ", 'Unit Type (21)'!B33)</f>
        <v> </v>
      </c>
      <c r="B1329" s="403" t="str">
        <f>IF(ISBLANK('Unit Type (21)'!C33), " ", 'Unit Type (21)'!C33)</f>
        <v> </v>
      </c>
      <c r="C1329" s="403" t="str">
        <f>B1329*'Summary Sheet'!$C$23</f>
        <v>#VALUE!</v>
      </c>
    </row>
    <row r="1330">
      <c r="A1330" s="403" t="str">
        <f>IF(ISBLANK('Unit Type (21)'!B34), " ", 'Unit Type (21)'!B34)</f>
        <v> </v>
      </c>
      <c r="B1330" s="403" t="str">
        <f>IF(ISBLANK('Unit Type (21)'!C34), " ", 'Unit Type (21)'!C34)</f>
        <v> </v>
      </c>
      <c r="C1330" s="403" t="str">
        <f>B1330*'Summary Sheet'!$C$23</f>
        <v>#VALUE!</v>
      </c>
    </row>
    <row r="1331">
      <c r="A1331" s="403" t="str">
        <f>IF(ISBLANK('Unit Type (21)'!B35), " ", 'Unit Type (21)'!B35)</f>
        <v> </v>
      </c>
      <c r="B1331" s="403" t="str">
        <f>IF(ISBLANK('Unit Type (21)'!C35), " ", 'Unit Type (21)'!C35)</f>
        <v> </v>
      </c>
      <c r="C1331" s="403" t="str">
        <f>B1331*'Summary Sheet'!$C$23</f>
        <v>#VALUE!</v>
      </c>
    </row>
    <row r="1332">
      <c r="A1332" s="403" t="str">
        <f>IF(ISBLANK('Unit Type (21)'!B36), " ", 'Unit Type (21)'!B36)</f>
        <v> </v>
      </c>
      <c r="B1332" s="403" t="str">
        <f>IF(ISBLANK('Unit Type (21)'!C36), " ", 'Unit Type (21)'!C36)</f>
        <v> </v>
      </c>
      <c r="C1332" s="403" t="str">
        <f>B1332*'Summary Sheet'!$C$23</f>
        <v>#VALUE!</v>
      </c>
    </row>
    <row r="1333">
      <c r="A1333" s="403" t="str">
        <f>IF(ISBLANK('Unit Type (21)'!B37), " ", 'Unit Type (21)'!B37)</f>
        <v> </v>
      </c>
      <c r="B1333" s="403" t="str">
        <f>IF(ISBLANK('Unit Type (21)'!C37), " ", 'Unit Type (21)'!C37)</f>
        <v> </v>
      </c>
      <c r="C1333" s="403" t="str">
        <f>B1333*'Summary Sheet'!$C$23</f>
        <v>#VALUE!</v>
      </c>
    </row>
    <row r="1334">
      <c r="A1334" s="403" t="str">
        <f>IF(ISBLANK('Unit Type (21)'!B38), " ", 'Unit Type (21)'!B38)</f>
        <v> </v>
      </c>
      <c r="B1334" s="403" t="str">
        <f>IF(ISBLANK('Unit Type (21)'!C38), " ", 'Unit Type (21)'!C38)</f>
        <v> </v>
      </c>
      <c r="C1334" s="403" t="str">
        <f>B1334*'Summary Sheet'!$C$23</f>
        <v>#VALUE!</v>
      </c>
    </row>
    <row r="1335">
      <c r="A1335" s="403" t="str">
        <f>IF(ISBLANK('Unit Type (21)'!B39), " ", 'Unit Type (21)'!B39)</f>
        <v> </v>
      </c>
      <c r="B1335" s="403" t="str">
        <f>IF(ISBLANK('Unit Type (21)'!C39), " ", 'Unit Type (21)'!C39)</f>
        <v> </v>
      </c>
      <c r="C1335" s="403" t="str">
        <f>B1335*'Summary Sheet'!$C$23</f>
        <v>#VALUE!</v>
      </c>
    </row>
    <row r="1336">
      <c r="A1336" s="403" t="str">
        <f>IF(ISBLANK('Unit Type (21)'!B40), " ", 'Unit Type (21)'!B40)</f>
        <v> </v>
      </c>
      <c r="B1336" s="403" t="str">
        <f>IF(ISBLANK('Unit Type (21)'!C40), " ", 'Unit Type (21)'!C40)</f>
        <v> </v>
      </c>
      <c r="C1336" s="403" t="str">
        <f>B1336*'Summary Sheet'!$C$23</f>
        <v>#VALUE!</v>
      </c>
    </row>
    <row r="1337">
      <c r="A1337" s="403" t="str">
        <f>IF(ISBLANK('Unit Type (21)'!B41), " ", 'Unit Type (21)'!B41)</f>
        <v> </v>
      </c>
      <c r="B1337" s="403" t="str">
        <f>IF(ISBLANK('Unit Type (21)'!C41), " ", 'Unit Type (21)'!C41)</f>
        <v> </v>
      </c>
      <c r="C1337" s="403" t="str">
        <f>B1337*'Summary Sheet'!$C$23</f>
        <v>#VALUE!</v>
      </c>
    </row>
    <row r="1338">
      <c r="A1338" s="403" t="str">
        <f>IF(ISBLANK('Unit Type (21)'!B42), " ", 'Unit Type (21)'!B42)</f>
        <v> </v>
      </c>
      <c r="B1338" s="403" t="str">
        <f>IF(ISBLANK('Unit Type (21)'!C42), " ", 'Unit Type (21)'!C42)</f>
        <v> </v>
      </c>
      <c r="C1338" s="403" t="str">
        <f>B1338*'Summary Sheet'!$C$23</f>
        <v>#VALUE!</v>
      </c>
    </row>
    <row r="1339">
      <c r="A1339" s="403" t="str">
        <f>IF(ISBLANK('Unit Type (21)'!B43), " ", 'Unit Type (21)'!B43)</f>
        <v> </v>
      </c>
      <c r="B1339" s="403" t="str">
        <f>IF(ISBLANK('Unit Type (21)'!C43), " ", 'Unit Type (21)'!C43)</f>
        <v> </v>
      </c>
      <c r="C1339" s="403" t="str">
        <f>B1339*'Summary Sheet'!$C$23</f>
        <v>#VALUE!</v>
      </c>
    </row>
    <row r="1340">
      <c r="A1340" s="403" t="str">
        <f>IF(ISBLANK('Unit Type (21)'!B44), " ", 'Unit Type (21)'!B44)</f>
        <v> </v>
      </c>
      <c r="B1340" s="403" t="str">
        <f>IF(ISBLANK('Unit Type (21)'!C44), " ", 'Unit Type (21)'!C44)</f>
        <v> </v>
      </c>
      <c r="C1340" s="403" t="str">
        <f>B1340*'Summary Sheet'!$C$23</f>
        <v>#VALUE!</v>
      </c>
    </row>
    <row r="1341">
      <c r="A1341" s="403" t="str">
        <f>IF(ISBLANK('Unit Type (21)'!B45), " ", 'Unit Type (21)'!B45)</f>
        <v> </v>
      </c>
      <c r="B1341" s="403" t="str">
        <f>IF(ISBLANK('Unit Type (21)'!C45), " ", 'Unit Type (21)'!C45)</f>
        <v> </v>
      </c>
      <c r="C1341" s="403" t="str">
        <f>B1341*'Summary Sheet'!$C$23</f>
        <v>#VALUE!</v>
      </c>
    </row>
    <row r="1342">
      <c r="A1342" s="403" t="str">
        <f>IF(ISBLANK('Unit Type (21)'!B46), " ", 'Unit Type (21)'!B46)</f>
        <v> </v>
      </c>
      <c r="B1342" s="403" t="str">
        <f>IF(ISBLANK('Unit Type (21)'!C46), " ", 'Unit Type (21)'!C46)</f>
        <v> </v>
      </c>
      <c r="C1342" s="403" t="str">
        <f>B1342*'Summary Sheet'!$C$23</f>
        <v>#VALUE!</v>
      </c>
    </row>
    <row r="1343">
      <c r="A1343" s="403" t="str">
        <f>IF(ISBLANK('Unit Type (21)'!B47), " ", 'Unit Type (21)'!B47)</f>
        <v> </v>
      </c>
      <c r="B1343" s="403" t="str">
        <f>IF(ISBLANK('Unit Type (21)'!C47), " ", 'Unit Type (21)'!C47)</f>
        <v> </v>
      </c>
      <c r="C1343" s="403" t="str">
        <f>B1343*'Summary Sheet'!$C$23</f>
        <v>#VALUE!</v>
      </c>
    </row>
    <row r="1344">
      <c r="A1344" s="403" t="str">
        <f>IF(ISBLANK('Unit Type (21)'!B48), " ", 'Unit Type (21)'!B48)</f>
        <v> </v>
      </c>
      <c r="B1344" s="403" t="str">
        <f>IF(ISBLANK('Unit Type (21)'!C48), " ", 'Unit Type (21)'!C48)</f>
        <v> </v>
      </c>
      <c r="C1344" s="403" t="str">
        <f>B1344*'Summary Sheet'!$C$23</f>
        <v>#VALUE!</v>
      </c>
    </row>
    <row r="1345">
      <c r="A1345" s="403" t="str">
        <f>IF(ISBLANK('Unit Type (21)'!B49), " ", 'Unit Type (21)'!B49)</f>
        <v> </v>
      </c>
      <c r="B1345" s="403" t="str">
        <f>IF(ISBLANK('Unit Type (21)'!C49), " ", 'Unit Type (21)'!C49)</f>
        <v> </v>
      </c>
      <c r="C1345" s="403" t="str">
        <f>B1345*'Summary Sheet'!$C$23</f>
        <v>#VALUE!</v>
      </c>
    </row>
    <row r="1346">
      <c r="A1346" s="403" t="str">
        <f>IF(ISBLANK('Unit Type (21)'!B50), " ", 'Unit Type (21)'!B50)</f>
        <v> </v>
      </c>
      <c r="B1346" s="403" t="str">
        <f>IF(ISBLANK('Unit Type (21)'!C50), " ", 'Unit Type (21)'!C50)</f>
        <v> </v>
      </c>
      <c r="C1346" s="403" t="str">
        <f>B1346*'Summary Sheet'!$C$23</f>
        <v>#VALUE!</v>
      </c>
    </row>
    <row r="1347">
      <c r="A1347" s="403" t="str">
        <f>IF(ISBLANK('Unit Type (21)'!B51), " ", 'Unit Type (21)'!B51)</f>
        <v> </v>
      </c>
      <c r="B1347" s="403" t="str">
        <f>IF(ISBLANK('Unit Type (21)'!C51), " ", 'Unit Type (21)'!C51)</f>
        <v> </v>
      </c>
      <c r="C1347" s="403" t="str">
        <f>B1347*'Summary Sheet'!$C$23</f>
        <v>#VALUE!</v>
      </c>
    </row>
    <row r="1348">
      <c r="A1348" s="403" t="str">
        <f>IF(ISBLANK('Unit Type (21)'!B52), " ", 'Unit Type (21)'!B52)</f>
        <v> </v>
      </c>
      <c r="B1348" s="403" t="str">
        <f>IF(ISBLANK('Unit Type (21)'!C52), " ", 'Unit Type (21)'!C52)</f>
        <v> </v>
      </c>
      <c r="C1348" s="403" t="str">
        <f>B1348*'Summary Sheet'!$C$23</f>
        <v>#VALUE!</v>
      </c>
    </row>
    <row r="1349">
      <c r="A1349" s="403" t="str">
        <f>IF(ISBLANK('Unit Type (21)'!B53), " ", 'Unit Type (21)'!B53)</f>
        <v> </v>
      </c>
      <c r="B1349" s="403" t="str">
        <f>IF(ISBLANK('Unit Type (21)'!C53), " ", 'Unit Type (21)'!C53)</f>
        <v> </v>
      </c>
      <c r="C1349" s="403" t="str">
        <f>B1349*'Summary Sheet'!$C$23</f>
        <v>#VALUE!</v>
      </c>
    </row>
    <row r="1350">
      <c r="A1350" s="403" t="str">
        <f>IF(ISBLANK('Unit Type (21)'!B54), " ", 'Unit Type (21)'!B54)</f>
        <v> </v>
      </c>
      <c r="B1350" s="403" t="str">
        <f>IF(ISBLANK('Unit Type (21)'!C54), " ", 'Unit Type (21)'!C54)</f>
        <v> </v>
      </c>
      <c r="C1350" s="403" t="str">
        <f>B1350*'Summary Sheet'!$C$23</f>
        <v>#VALUE!</v>
      </c>
    </row>
    <row r="1351">
      <c r="A1351" s="403" t="str">
        <f>IF(ISBLANK('Unit Type (21)'!B55), " ", 'Unit Type (21)'!B55)</f>
        <v> </v>
      </c>
      <c r="B1351" s="403" t="str">
        <f>IF(ISBLANK('Unit Type (21)'!C55), " ", 'Unit Type (21)'!C55)</f>
        <v> </v>
      </c>
      <c r="C1351" s="403" t="str">
        <f>B1351*'Summary Sheet'!$C$23</f>
        <v>#VALUE!</v>
      </c>
    </row>
    <row r="1352">
      <c r="A1352" s="403" t="str">
        <f>IF(ISBLANK('Unit Type (21)'!B56), " ", 'Unit Type (21)'!B56)</f>
        <v> </v>
      </c>
      <c r="B1352" s="403" t="str">
        <f>IF(ISBLANK('Unit Type (21)'!C56), " ", 'Unit Type (21)'!C56)</f>
        <v> </v>
      </c>
      <c r="C1352" s="403" t="str">
        <f>B1352*'Summary Sheet'!$C$23</f>
        <v>#VALUE!</v>
      </c>
    </row>
    <row r="1353">
      <c r="A1353" s="403" t="str">
        <f>IF(ISBLANK('Unit Type (21)'!B57), " ", 'Unit Type (21)'!B57)</f>
        <v> </v>
      </c>
      <c r="B1353" s="403" t="str">
        <f>IF(ISBLANK('Unit Type (21)'!C57), " ", 'Unit Type (21)'!C57)</f>
        <v> </v>
      </c>
      <c r="C1353" s="403" t="str">
        <f>B1353*'Summary Sheet'!$C$23</f>
        <v>#VALUE!</v>
      </c>
    </row>
    <row r="1354">
      <c r="A1354" s="403" t="str">
        <f>IF(ISBLANK('Unit Type (21)'!B58), " ", 'Unit Type (21)'!B58)</f>
        <v> </v>
      </c>
      <c r="B1354" s="403" t="str">
        <f>IF(ISBLANK('Unit Type (21)'!C58), " ", 'Unit Type (21)'!C58)</f>
        <v> </v>
      </c>
      <c r="C1354" s="403" t="str">
        <f>B1354*'Summary Sheet'!$C$23</f>
        <v>#VALUE!</v>
      </c>
    </row>
    <row r="1355">
      <c r="A1355" s="403" t="str">
        <f>IF(ISBLANK('Unit Type (21)'!B59), " ", 'Unit Type (21)'!B59)</f>
        <v> </v>
      </c>
      <c r="B1355" s="403" t="str">
        <f>IF(ISBLANK('Unit Type (21)'!C59), " ", 'Unit Type (21)'!C59)</f>
        <v> </v>
      </c>
      <c r="C1355" s="403" t="str">
        <f>B1355*'Summary Sheet'!$C$23</f>
        <v>#VALUE!</v>
      </c>
    </row>
    <row r="1356">
      <c r="A1356" s="403" t="str">
        <f>IF(ISBLANK('Unit Type (21)'!B60), " ", 'Unit Type (21)'!B60)</f>
        <v> </v>
      </c>
      <c r="B1356" s="403" t="str">
        <f>IF(ISBLANK('Unit Type (21)'!C60), " ", 'Unit Type (21)'!C60)</f>
        <v> </v>
      </c>
      <c r="C1356" s="403" t="str">
        <f>B1356*'Summary Sheet'!$C$23</f>
        <v>#VALUE!</v>
      </c>
    </row>
    <row r="1357">
      <c r="A1357" s="403" t="str">
        <f>IF(ISBLANK('Unit Type (21)'!B61), " ", 'Unit Type (21)'!B61)</f>
        <v> </v>
      </c>
      <c r="B1357" s="403" t="str">
        <f>IF(ISBLANK('Unit Type (21)'!C61), " ", 'Unit Type (21)'!C61)</f>
        <v> </v>
      </c>
      <c r="C1357" s="403" t="str">
        <f>B1357*'Summary Sheet'!$C$23</f>
        <v>#VALUE!</v>
      </c>
    </row>
    <row r="1358">
      <c r="A1358" s="403" t="str">
        <f>IF(ISBLANK('Unit Type (21)'!B62), " ", 'Unit Type (21)'!B62)</f>
        <v> </v>
      </c>
      <c r="B1358" s="403" t="str">
        <f>IF(ISBLANK('Unit Type (21)'!C62), " ", 'Unit Type (21)'!C62)</f>
        <v> </v>
      </c>
      <c r="C1358" s="403" t="str">
        <f>B1358*'Summary Sheet'!$C$23</f>
        <v>#VALUE!</v>
      </c>
    </row>
    <row r="1359">
      <c r="A1359" s="403" t="str">
        <f>IF(ISBLANK('Unit Type (21)'!B63), " ", 'Unit Type (21)'!B63)</f>
        <v> </v>
      </c>
      <c r="B1359" s="403" t="str">
        <f>IF(ISBLANK('Unit Type (21)'!C63), " ", 'Unit Type (21)'!C63)</f>
        <v> </v>
      </c>
      <c r="C1359" s="403" t="str">
        <f>B1359*'Summary Sheet'!$C$23</f>
        <v>#VALUE!</v>
      </c>
    </row>
    <row r="1360">
      <c r="A1360" s="403" t="str">
        <f>IF(ISBLANK('Unit Type (21)'!B64), " ", 'Unit Type (21)'!B64)</f>
        <v> </v>
      </c>
      <c r="B1360" s="403" t="str">
        <f>IF(ISBLANK('Unit Type (21)'!C64), " ", 'Unit Type (21)'!C64)</f>
        <v> </v>
      </c>
      <c r="C1360" s="403" t="str">
        <f>B1360*'Summary Sheet'!$C$23</f>
        <v>#VALUE!</v>
      </c>
    </row>
    <row r="1361">
      <c r="A1361" s="403" t="str">
        <f>IF(ISBLANK('Unit Type (21)'!B65), " ", 'Unit Type (21)'!B65)</f>
        <v> </v>
      </c>
      <c r="B1361" s="403" t="str">
        <f>IF(ISBLANK('Unit Type (21)'!C65), " ", 'Unit Type (21)'!C65)</f>
        <v> </v>
      </c>
      <c r="C1361" s="403" t="str">
        <f>B1361*'Summary Sheet'!$C$23</f>
        <v>#VALUE!</v>
      </c>
    </row>
    <row r="1362">
      <c r="A1362" s="403" t="str">
        <f>IF(ISBLANK('Unit Type (21)'!B66), " ", 'Unit Type (21)'!B66)</f>
        <v> </v>
      </c>
      <c r="B1362" s="403" t="str">
        <f>IF(ISBLANK('Unit Type (21)'!C66), " ", 'Unit Type (21)'!C66)</f>
        <v> </v>
      </c>
      <c r="C1362" s="403" t="str">
        <f>B1362*'Summary Sheet'!$C$23</f>
        <v>#VALUE!</v>
      </c>
    </row>
    <row r="1363">
      <c r="A1363" s="403" t="str">
        <f>IF(ISBLANK('Unit Type (21)'!B67), " ", 'Unit Type (21)'!B67)</f>
        <v> </v>
      </c>
      <c r="B1363" s="403" t="str">
        <f>IF(ISBLANK('Unit Type (21)'!C67), " ", 'Unit Type (21)'!C67)</f>
        <v> </v>
      </c>
      <c r="C1363" s="403" t="str">
        <f>B1363*'Summary Sheet'!$C$23</f>
        <v>#VALUE!</v>
      </c>
    </row>
    <row r="1364">
      <c r="A1364" s="403" t="str">
        <f>IF(ISBLANK('Unit Type (21)'!B68), " ", 'Unit Type (21)'!B68)</f>
        <v> </v>
      </c>
      <c r="B1364" s="403" t="str">
        <f>IF(ISBLANK('Unit Type (21)'!C68), " ", 'Unit Type (21)'!C68)</f>
        <v> </v>
      </c>
      <c r="C1364" s="403" t="str">
        <f>B1364*'Summary Sheet'!$C$23</f>
        <v>#VALUE!</v>
      </c>
    </row>
    <row r="1365">
      <c r="A1365" s="403" t="str">
        <f>IF(ISBLANK('Unit Type (21)'!B69), " ", 'Unit Type (21)'!B69)</f>
        <v> </v>
      </c>
      <c r="B1365" s="403" t="str">
        <f>IF(ISBLANK('Unit Type (21)'!C69), " ", 'Unit Type (21)'!C69)</f>
        <v> </v>
      </c>
      <c r="C1365" s="403" t="str">
        <f>B1365*'Summary Sheet'!$C$23</f>
        <v>#VALUE!</v>
      </c>
    </row>
    <row r="1366">
      <c r="A1366" s="403" t="str">
        <f>IF(ISBLANK('Unit Type (21)'!B70), " ", 'Unit Type (21)'!B70)</f>
        <v> </v>
      </c>
      <c r="B1366" s="403" t="str">
        <f>IF(ISBLANK('Unit Type (21)'!C70), " ", 'Unit Type (21)'!C70)</f>
        <v> </v>
      </c>
      <c r="C1366" s="403" t="str">
        <f>B1366*'Summary Sheet'!$C$23</f>
        <v>#VALUE!</v>
      </c>
    </row>
    <row r="1367">
      <c r="A1367" s="403" t="str">
        <f>IF(ISBLANK('Unit Type (22)'!B6), " ", 'Unit Type (22)'!B6)</f>
        <v> </v>
      </c>
      <c r="B1367" s="403" t="str">
        <f>IF(ISBLANK('Unit Type (22)'!C6), " ", 'Unit Type (22)'!C6)</f>
        <v> </v>
      </c>
      <c r="C1367" s="403" t="str">
        <f>B1367*'Summary Sheet'!$C$24</f>
        <v>#VALUE!</v>
      </c>
    </row>
    <row r="1368">
      <c r="A1368" s="403" t="str">
        <f>IF(ISBLANK('Unit Type (22)'!B7), " ", 'Unit Type (22)'!B7)</f>
        <v> </v>
      </c>
      <c r="B1368" s="403" t="str">
        <f>IF(ISBLANK('Unit Type (22)'!C7), " ", 'Unit Type (22)'!C7)</f>
        <v> </v>
      </c>
      <c r="C1368" s="403" t="str">
        <f>B1368*'Summary Sheet'!$C$24</f>
        <v>#VALUE!</v>
      </c>
    </row>
    <row r="1369">
      <c r="A1369" s="403" t="str">
        <f>IF(ISBLANK('Unit Type (22)'!B8), " ", 'Unit Type (22)'!B8)</f>
        <v> </v>
      </c>
      <c r="B1369" s="403" t="str">
        <f>IF(ISBLANK('Unit Type (22)'!C8), " ", 'Unit Type (22)'!C8)</f>
        <v> </v>
      </c>
      <c r="C1369" s="403" t="str">
        <f>B1369*'Summary Sheet'!$C$24</f>
        <v>#VALUE!</v>
      </c>
    </row>
    <row r="1370">
      <c r="A1370" s="403" t="str">
        <f>IF(ISBLANK('Unit Type (22)'!B9), " ", 'Unit Type (22)'!B9)</f>
        <v> </v>
      </c>
      <c r="B1370" s="403" t="str">
        <f>IF(ISBLANK('Unit Type (22)'!C9), " ", 'Unit Type (22)'!C9)</f>
        <v> </v>
      </c>
      <c r="C1370" s="403" t="str">
        <f>B1370*'Summary Sheet'!$C$24</f>
        <v>#VALUE!</v>
      </c>
    </row>
    <row r="1371">
      <c r="A1371" s="403" t="str">
        <f>IF(ISBLANK('Unit Type (22)'!B10), " ", 'Unit Type (22)'!B10)</f>
        <v> </v>
      </c>
      <c r="B1371" s="403" t="str">
        <f>IF(ISBLANK('Unit Type (22)'!C10), " ", 'Unit Type (22)'!C10)</f>
        <v> </v>
      </c>
      <c r="C1371" s="403" t="str">
        <f>B1371*'Summary Sheet'!$C$24</f>
        <v>#VALUE!</v>
      </c>
    </row>
    <row r="1372">
      <c r="A1372" s="403" t="str">
        <f>IF(ISBLANK('Unit Type (22)'!B11), " ", 'Unit Type (22)'!B11)</f>
        <v> </v>
      </c>
      <c r="B1372" s="403" t="str">
        <f>IF(ISBLANK('Unit Type (22)'!C11), " ", 'Unit Type (22)'!C11)</f>
        <v> </v>
      </c>
      <c r="C1372" s="403" t="str">
        <f>B1372*'Summary Sheet'!$C$24</f>
        <v>#VALUE!</v>
      </c>
    </row>
    <row r="1373">
      <c r="A1373" s="403" t="str">
        <f>IF(ISBLANK('Unit Type (22)'!B12), " ", 'Unit Type (22)'!B12)</f>
        <v> </v>
      </c>
      <c r="B1373" s="403" t="str">
        <f>IF(ISBLANK('Unit Type (22)'!C12), " ", 'Unit Type (22)'!C12)</f>
        <v> </v>
      </c>
      <c r="C1373" s="403" t="str">
        <f>B1373*'Summary Sheet'!$C$24</f>
        <v>#VALUE!</v>
      </c>
    </row>
    <row r="1374">
      <c r="A1374" s="403" t="str">
        <f>IF(ISBLANK('Unit Type (22)'!B13), " ", 'Unit Type (22)'!B13)</f>
        <v> </v>
      </c>
      <c r="B1374" s="403" t="str">
        <f>IF(ISBLANK('Unit Type (22)'!C13), " ", 'Unit Type (22)'!C13)</f>
        <v> </v>
      </c>
      <c r="C1374" s="403" t="str">
        <f>B1374*'Summary Sheet'!$C$24</f>
        <v>#VALUE!</v>
      </c>
    </row>
    <row r="1375">
      <c r="A1375" s="403" t="str">
        <f>IF(ISBLANK('Unit Type (22)'!B14), " ", 'Unit Type (22)'!B14)</f>
        <v> </v>
      </c>
      <c r="B1375" s="403" t="str">
        <f>IF(ISBLANK('Unit Type (22)'!C14), " ", 'Unit Type (22)'!C14)</f>
        <v> </v>
      </c>
      <c r="C1375" s="403" t="str">
        <f>B1375*'Summary Sheet'!$C$24</f>
        <v>#VALUE!</v>
      </c>
    </row>
    <row r="1376">
      <c r="A1376" s="403" t="str">
        <f>IF(ISBLANK('Unit Type (22)'!B15), " ", 'Unit Type (22)'!B15)</f>
        <v> </v>
      </c>
      <c r="B1376" s="403" t="str">
        <f>IF(ISBLANK('Unit Type (22)'!C15), " ", 'Unit Type (22)'!C15)</f>
        <v> </v>
      </c>
      <c r="C1376" s="403" t="str">
        <f>B1376*'Summary Sheet'!$C$24</f>
        <v>#VALUE!</v>
      </c>
    </row>
    <row r="1377">
      <c r="A1377" s="403" t="str">
        <f>IF(ISBLANK('Unit Type (22)'!B16), " ", 'Unit Type (22)'!B16)</f>
        <v> </v>
      </c>
      <c r="B1377" s="403" t="str">
        <f>IF(ISBLANK('Unit Type (22)'!C16), " ", 'Unit Type (22)'!C16)</f>
        <v> </v>
      </c>
      <c r="C1377" s="403" t="str">
        <f>B1377*'Summary Sheet'!$C$24</f>
        <v>#VALUE!</v>
      </c>
    </row>
    <row r="1378">
      <c r="A1378" s="403" t="str">
        <f>IF(ISBLANK('Unit Type (22)'!B17), " ", 'Unit Type (22)'!B17)</f>
        <v> </v>
      </c>
      <c r="B1378" s="403" t="str">
        <f>IF(ISBLANK('Unit Type (22)'!C17), " ", 'Unit Type (22)'!C17)</f>
        <v> </v>
      </c>
      <c r="C1378" s="403" t="str">
        <f>B1378*'Summary Sheet'!$C$24</f>
        <v>#VALUE!</v>
      </c>
    </row>
    <row r="1379">
      <c r="A1379" s="403" t="str">
        <f>IF(ISBLANK('Unit Type (22)'!B18), " ", 'Unit Type (22)'!B18)</f>
        <v> </v>
      </c>
      <c r="B1379" s="403" t="str">
        <f>IF(ISBLANK('Unit Type (22)'!C18), " ", 'Unit Type (22)'!C18)</f>
        <v> </v>
      </c>
      <c r="C1379" s="403" t="str">
        <f>B1379*'Summary Sheet'!$C$24</f>
        <v>#VALUE!</v>
      </c>
    </row>
    <row r="1380">
      <c r="A1380" s="403" t="str">
        <f>IF(ISBLANK('Unit Type (22)'!B19), " ", 'Unit Type (22)'!B19)</f>
        <v> </v>
      </c>
      <c r="B1380" s="403" t="str">
        <f>IF(ISBLANK('Unit Type (22)'!C19), " ", 'Unit Type (22)'!C19)</f>
        <v> </v>
      </c>
      <c r="C1380" s="403" t="str">
        <f>B1380*'Summary Sheet'!$C$24</f>
        <v>#VALUE!</v>
      </c>
    </row>
    <row r="1381">
      <c r="A1381" s="403" t="str">
        <f>IF(ISBLANK('Unit Type (22)'!B20), " ", 'Unit Type (22)'!B20)</f>
        <v> </v>
      </c>
      <c r="B1381" s="403" t="str">
        <f>IF(ISBLANK('Unit Type (22)'!C20), " ", 'Unit Type (22)'!C20)</f>
        <v> </v>
      </c>
      <c r="C1381" s="403" t="str">
        <f>B1381*'Summary Sheet'!$C$24</f>
        <v>#VALUE!</v>
      </c>
    </row>
    <row r="1382">
      <c r="A1382" s="403" t="str">
        <f>IF(ISBLANK('Unit Type (22)'!B21), " ", 'Unit Type (22)'!B21)</f>
        <v> </v>
      </c>
      <c r="B1382" s="403" t="str">
        <f>IF(ISBLANK('Unit Type (22)'!C21), " ", 'Unit Type (22)'!C21)</f>
        <v> </v>
      </c>
      <c r="C1382" s="403" t="str">
        <f>B1382*'Summary Sheet'!$C$24</f>
        <v>#VALUE!</v>
      </c>
    </row>
    <row r="1383">
      <c r="A1383" s="403" t="str">
        <f>IF(ISBLANK('Unit Type (22)'!B22), " ", 'Unit Type (22)'!B22)</f>
        <v> </v>
      </c>
      <c r="B1383" s="403" t="str">
        <f>IF(ISBLANK('Unit Type (22)'!C22), " ", 'Unit Type (22)'!C22)</f>
        <v> </v>
      </c>
      <c r="C1383" s="403" t="str">
        <f>B1383*'Summary Sheet'!$C$24</f>
        <v>#VALUE!</v>
      </c>
    </row>
    <row r="1384">
      <c r="A1384" s="403" t="str">
        <f>IF(ISBLANK('Unit Type (22)'!B23), " ", 'Unit Type (22)'!B23)</f>
        <v> </v>
      </c>
      <c r="B1384" s="403" t="str">
        <f>IF(ISBLANK('Unit Type (22)'!C23), " ", 'Unit Type (22)'!C23)</f>
        <v> </v>
      </c>
      <c r="C1384" s="403" t="str">
        <f>B1384*'Summary Sheet'!$C$24</f>
        <v>#VALUE!</v>
      </c>
    </row>
    <row r="1385">
      <c r="A1385" s="403" t="str">
        <f>IF(ISBLANK('Unit Type (22)'!B24), " ", 'Unit Type (22)'!B24)</f>
        <v> </v>
      </c>
      <c r="B1385" s="403" t="str">
        <f>IF(ISBLANK('Unit Type (22)'!C24), " ", 'Unit Type (22)'!C24)</f>
        <v> </v>
      </c>
      <c r="C1385" s="403" t="str">
        <f>B1385*'Summary Sheet'!$C$24</f>
        <v>#VALUE!</v>
      </c>
    </row>
    <row r="1386">
      <c r="A1386" s="403" t="str">
        <f>IF(ISBLANK('Unit Type (22)'!B25), " ", 'Unit Type (22)'!B25)</f>
        <v> </v>
      </c>
      <c r="B1386" s="403" t="str">
        <f>IF(ISBLANK('Unit Type (22)'!C25), " ", 'Unit Type (22)'!C25)</f>
        <v> </v>
      </c>
      <c r="C1386" s="403" t="str">
        <f>B1386*'Summary Sheet'!$C$24</f>
        <v>#VALUE!</v>
      </c>
    </row>
    <row r="1387">
      <c r="A1387" s="403" t="str">
        <f>IF(ISBLANK('Unit Type (22)'!B26), " ", 'Unit Type (22)'!B26)</f>
        <v> </v>
      </c>
      <c r="B1387" s="403" t="str">
        <f>IF(ISBLANK('Unit Type (22)'!C26), " ", 'Unit Type (22)'!C26)</f>
        <v> </v>
      </c>
      <c r="C1387" s="403" t="str">
        <f>B1387*'Summary Sheet'!$C$24</f>
        <v>#VALUE!</v>
      </c>
    </row>
    <row r="1388">
      <c r="A1388" s="403" t="str">
        <f>IF(ISBLANK('Unit Type (22)'!B27), " ", 'Unit Type (22)'!B27)</f>
        <v> </v>
      </c>
      <c r="B1388" s="403" t="str">
        <f>IF(ISBLANK('Unit Type (22)'!C27), " ", 'Unit Type (22)'!C27)</f>
        <v> </v>
      </c>
      <c r="C1388" s="403" t="str">
        <f>B1388*'Summary Sheet'!$C$24</f>
        <v>#VALUE!</v>
      </c>
    </row>
    <row r="1389">
      <c r="A1389" s="403" t="str">
        <f>IF(ISBLANK('Unit Type (22)'!B28), " ", 'Unit Type (22)'!B28)</f>
        <v> </v>
      </c>
      <c r="B1389" s="403" t="str">
        <f>IF(ISBLANK('Unit Type (22)'!C28), " ", 'Unit Type (22)'!C28)</f>
        <v> </v>
      </c>
      <c r="C1389" s="403" t="str">
        <f>B1389*'Summary Sheet'!$C$24</f>
        <v>#VALUE!</v>
      </c>
    </row>
    <row r="1390">
      <c r="A1390" s="403" t="str">
        <f>IF(ISBLANK('Unit Type (22)'!B29), " ", 'Unit Type (22)'!B29)</f>
        <v> </v>
      </c>
      <c r="B1390" s="403" t="str">
        <f>IF(ISBLANK('Unit Type (22)'!C29), " ", 'Unit Type (22)'!C29)</f>
        <v> </v>
      </c>
      <c r="C1390" s="403" t="str">
        <f>B1390*'Summary Sheet'!$C$24</f>
        <v>#VALUE!</v>
      </c>
    </row>
    <row r="1391">
      <c r="A1391" s="403" t="str">
        <f>IF(ISBLANK('Unit Type (22)'!B30), " ", 'Unit Type (22)'!B30)</f>
        <v> </v>
      </c>
      <c r="B1391" s="403" t="str">
        <f>IF(ISBLANK('Unit Type (22)'!C30), " ", 'Unit Type (22)'!C30)</f>
        <v> </v>
      </c>
      <c r="C1391" s="403" t="str">
        <f>B1391*'Summary Sheet'!$C$24</f>
        <v>#VALUE!</v>
      </c>
    </row>
    <row r="1392">
      <c r="A1392" s="403" t="str">
        <f>IF(ISBLANK('Unit Type (22)'!B31), " ", 'Unit Type (22)'!B31)</f>
        <v> </v>
      </c>
      <c r="B1392" s="403" t="str">
        <f>IF(ISBLANK('Unit Type (22)'!C31), " ", 'Unit Type (22)'!C31)</f>
        <v> </v>
      </c>
      <c r="C1392" s="403" t="str">
        <f>B1392*'Summary Sheet'!$C$24</f>
        <v>#VALUE!</v>
      </c>
    </row>
    <row r="1393">
      <c r="A1393" s="403" t="str">
        <f>IF(ISBLANK('Unit Type (22)'!B32), " ", 'Unit Type (22)'!B32)</f>
        <v> </v>
      </c>
      <c r="B1393" s="403" t="str">
        <f>IF(ISBLANK('Unit Type (22)'!C32), " ", 'Unit Type (22)'!C32)</f>
        <v> </v>
      </c>
      <c r="C1393" s="403" t="str">
        <f>B1393*'Summary Sheet'!$C$24</f>
        <v>#VALUE!</v>
      </c>
    </row>
    <row r="1394">
      <c r="A1394" s="403" t="str">
        <f>IF(ISBLANK('Unit Type (22)'!B33), " ", 'Unit Type (22)'!B33)</f>
        <v> </v>
      </c>
      <c r="B1394" s="403" t="str">
        <f>IF(ISBLANK('Unit Type (22)'!C33), " ", 'Unit Type (22)'!C33)</f>
        <v> </v>
      </c>
      <c r="C1394" s="403" t="str">
        <f>B1394*'Summary Sheet'!$C$24</f>
        <v>#VALUE!</v>
      </c>
    </row>
    <row r="1395">
      <c r="A1395" s="403" t="str">
        <f>IF(ISBLANK('Unit Type (22)'!B34), " ", 'Unit Type (22)'!B34)</f>
        <v> </v>
      </c>
      <c r="B1395" s="403" t="str">
        <f>IF(ISBLANK('Unit Type (22)'!C34), " ", 'Unit Type (22)'!C34)</f>
        <v> </v>
      </c>
      <c r="C1395" s="403" t="str">
        <f>B1395*'Summary Sheet'!$C$24</f>
        <v>#VALUE!</v>
      </c>
    </row>
    <row r="1396">
      <c r="A1396" s="403" t="str">
        <f>IF(ISBLANK('Unit Type (22)'!B35), " ", 'Unit Type (22)'!B35)</f>
        <v> </v>
      </c>
      <c r="B1396" s="403" t="str">
        <f>IF(ISBLANK('Unit Type (22)'!C35), " ", 'Unit Type (22)'!C35)</f>
        <v> </v>
      </c>
      <c r="C1396" s="403" t="str">
        <f>B1396*'Summary Sheet'!$C$24</f>
        <v>#VALUE!</v>
      </c>
    </row>
    <row r="1397">
      <c r="A1397" s="403" t="str">
        <f>IF(ISBLANK('Unit Type (22)'!B36), " ", 'Unit Type (22)'!B36)</f>
        <v> </v>
      </c>
      <c r="B1397" s="403" t="str">
        <f>IF(ISBLANK('Unit Type (22)'!C36), " ", 'Unit Type (22)'!C36)</f>
        <v> </v>
      </c>
      <c r="C1397" s="403" t="str">
        <f>B1397*'Summary Sheet'!$C$24</f>
        <v>#VALUE!</v>
      </c>
    </row>
    <row r="1398">
      <c r="A1398" s="403" t="str">
        <f>IF(ISBLANK('Unit Type (22)'!B37), " ", 'Unit Type (22)'!B37)</f>
        <v> </v>
      </c>
      <c r="B1398" s="403" t="str">
        <f>IF(ISBLANK('Unit Type (22)'!C37), " ", 'Unit Type (22)'!C37)</f>
        <v> </v>
      </c>
      <c r="C1398" s="403" t="str">
        <f>B1398*'Summary Sheet'!$C$24</f>
        <v>#VALUE!</v>
      </c>
    </row>
    <row r="1399">
      <c r="A1399" s="403" t="str">
        <f>IF(ISBLANK('Unit Type (22)'!B38), " ", 'Unit Type (22)'!B38)</f>
        <v> </v>
      </c>
      <c r="B1399" s="403" t="str">
        <f>IF(ISBLANK('Unit Type (22)'!C38), " ", 'Unit Type (22)'!C38)</f>
        <v> </v>
      </c>
      <c r="C1399" s="403" t="str">
        <f>B1399*'Summary Sheet'!$C$24</f>
        <v>#VALUE!</v>
      </c>
    </row>
    <row r="1400">
      <c r="A1400" s="403" t="str">
        <f>IF(ISBLANK('Unit Type (22)'!B39), " ", 'Unit Type (22)'!B39)</f>
        <v> </v>
      </c>
      <c r="B1400" s="403" t="str">
        <f>IF(ISBLANK('Unit Type (22)'!C39), " ", 'Unit Type (22)'!C39)</f>
        <v> </v>
      </c>
      <c r="C1400" s="403" t="str">
        <f>B1400*'Summary Sheet'!$C$24</f>
        <v>#VALUE!</v>
      </c>
    </row>
    <row r="1401">
      <c r="A1401" s="403" t="str">
        <f>IF(ISBLANK('Unit Type (22)'!B40), " ", 'Unit Type (22)'!B40)</f>
        <v> </v>
      </c>
      <c r="B1401" s="403" t="str">
        <f>IF(ISBLANK('Unit Type (22)'!C40), " ", 'Unit Type (22)'!C40)</f>
        <v> </v>
      </c>
      <c r="C1401" s="403" t="str">
        <f>B1401*'Summary Sheet'!$C$24</f>
        <v>#VALUE!</v>
      </c>
    </row>
    <row r="1402">
      <c r="A1402" s="403" t="str">
        <f>IF(ISBLANK('Unit Type (22)'!B41), " ", 'Unit Type (22)'!B41)</f>
        <v> </v>
      </c>
      <c r="B1402" s="403" t="str">
        <f>IF(ISBLANK('Unit Type (22)'!C41), " ", 'Unit Type (22)'!C41)</f>
        <v> </v>
      </c>
      <c r="C1402" s="403" t="str">
        <f>B1402*'Summary Sheet'!$C$24</f>
        <v>#VALUE!</v>
      </c>
    </row>
    <row r="1403">
      <c r="A1403" s="403" t="str">
        <f>IF(ISBLANK('Unit Type (22)'!B42), " ", 'Unit Type (22)'!B42)</f>
        <v> </v>
      </c>
      <c r="B1403" s="403" t="str">
        <f>IF(ISBLANK('Unit Type (22)'!C42), " ", 'Unit Type (22)'!C42)</f>
        <v> </v>
      </c>
      <c r="C1403" s="403" t="str">
        <f>B1403*'Summary Sheet'!$C$24</f>
        <v>#VALUE!</v>
      </c>
    </row>
    <row r="1404">
      <c r="A1404" s="403" t="str">
        <f>IF(ISBLANK('Unit Type (22)'!B43), " ", 'Unit Type (22)'!B43)</f>
        <v> </v>
      </c>
      <c r="B1404" s="403" t="str">
        <f>IF(ISBLANK('Unit Type (22)'!C43), " ", 'Unit Type (22)'!C43)</f>
        <v> </v>
      </c>
      <c r="C1404" s="403" t="str">
        <f>B1404*'Summary Sheet'!$C$24</f>
        <v>#VALUE!</v>
      </c>
    </row>
    <row r="1405">
      <c r="A1405" s="403" t="str">
        <f>IF(ISBLANK('Unit Type (22)'!B44), " ", 'Unit Type (22)'!B44)</f>
        <v> </v>
      </c>
      <c r="B1405" s="403" t="str">
        <f>IF(ISBLANK('Unit Type (22)'!C44), " ", 'Unit Type (22)'!C44)</f>
        <v> </v>
      </c>
      <c r="C1405" s="403" t="str">
        <f>B1405*'Summary Sheet'!$C$24</f>
        <v>#VALUE!</v>
      </c>
    </row>
    <row r="1406">
      <c r="A1406" s="403" t="str">
        <f>IF(ISBLANK('Unit Type (22)'!B45), " ", 'Unit Type (22)'!B45)</f>
        <v> </v>
      </c>
      <c r="B1406" s="403" t="str">
        <f>IF(ISBLANK('Unit Type (22)'!C45), " ", 'Unit Type (22)'!C45)</f>
        <v> </v>
      </c>
      <c r="C1406" s="403" t="str">
        <f>B1406*'Summary Sheet'!$C$24</f>
        <v>#VALUE!</v>
      </c>
    </row>
    <row r="1407">
      <c r="A1407" s="403" t="str">
        <f>IF(ISBLANK('Unit Type (22)'!B46), " ", 'Unit Type (22)'!B46)</f>
        <v> </v>
      </c>
      <c r="B1407" s="403" t="str">
        <f>IF(ISBLANK('Unit Type (22)'!C46), " ", 'Unit Type (22)'!C46)</f>
        <v> </v>
      </c>
      <c r="C1407" s="403" t="str">
        <f>B1407*'Summary Sheet'!$C$24</f>
        <v>#VALUE!</v>
      </c>
    </row>
    <row r="1408">
      <c r="A1408" s="403" t="str">
        <f>IF(ISBLANK('Unit Type (22)'!B47), " ", 'Unit Type (22)'!B47)</f>
        <v> </v>
      </c>
      <c r="B1408" s="403" t="str">
        <f>IF(ISBLANK('Unit Type (22)'!C47), " ", 'Unit Type (22)'!C47)</f>
        <v> </v>
      </c>
      <c r="C1408" s="403" t="str">
        <f>B1408*'Summary Sheet'!$C$24</f>
        <v>#VALUE!</v>
      </c>
    </row>
    <row r="1409">
      <c r="A1409" s="403" t="str">
        <f>IF(ISBLANK('Unit Type (22)'!B48), " ", 'Unit Type (22)'!B48)</f>
        <v> </v>
      </c>
      <c r="B1409" s="403" t="str">
        <f>IF(ISBLANK('Unit Type (22)'!C48), " ", 'Unit Type (22)'!C48)</f>
        <v> </v>
      </c>
      <c r="C1409" s="403" t="str">
        <f>B1409*'Summary Sheet'!$C$24</f>
        <v>#VALUE!</v>
      </c>
    </row>
    <row r="1410">
      <c r="A1410" s="403" t="str">
        <f>IF(ISBLANK('Unit Type (22)'!B49), " ", 'Unit Type (22)'!B49)</f>
        <v> </v>
      </c>
      <c r="B1410" s="403" t="str">
        <f>IF(ISBLANK('Unit Type (22)'!C49), " ", 'Unit Type (22)'!C49)</f>
        <v> </v>
      </c>
      <c r="C1410" s="403" t="str">
        <f>B1410*'Summary Sheet'!$C$24</f>
        <v>#VALUE!</v>
      </c>
    </row>
    <row r="1411">
      <c r="A1411" s="403" t="str">
        <f>IF(ISBLANK('Unit Type (22)'!B50), " ", 'Unit Type (22)'!B50)</f>
        <v> </v>
      </c>
      <c r="B1411" s="403" t="str">
        <f>IF(ISBLANK('Unit Type (22)'!C50), " ", 'Unit Type (22)'!C50)</f>
        <v> </v>
      </c>
      <c r="C1411" s="403" t="str">
        <f>B1411*'Summary Sheet'!$C$24</f>
        <v>#VALUE!</v>
      </c>
    </row>
    <row r="1412">
      <c r="A1412" s="403" t="str">
        <f>IF(ISBLANK('Unit Type (22)'!B51), " ", 'Unit Type (22)'!B51)</f>
        <v> </v>
      </c>
      <c r="B1412" s="403" t="str">
        <f>IF(ISBLANK('Unit Type (22)'!C51), " ", 'Unit Type (22)'!C51)</f>
        <v> </v>
      </c>
      <c r="C1412" s="403" t="str">
        <f>B1412*'Summary Sheet'!$C$24</f>
        <v>#VALUE!</v>
      </c>
    </row>
    <row r="1413">
      <c r="A1413" s="403" t="str">
        <f>IF(ISBLANK('Unit Type (22)'!B52), " ", 'Unit Type (22)'!B52)</f>
        <v> </v>
      </c>
      <c r="B1413" s="403" t="str">
        <f>IF(ISBLANK('Unit Type (22)'!C52), " ", 'Unit Type (22)'!C52)</f>
        <v> </v>
      </c>
      <c r="C1413" s="403" t="str">
        <f>B1413*'Summary Sheet'!$C$24</f>
        <v>#VALUE!</v>
      </c>
    </row>
    <row r="1414">
      <c r="A1414" s="403" t="str">
        <f>IF(ISBLANK('Unit Type (22)'!B53), " ", 'Unit Type (22)'!B53)</f>
        <v> </v>
      </c>
      <c r="B1414" s="403" t="str">
        <f>IF(ISBLANK('Unit Type (22)'!C53), " ", 'Unit Type (22)'!C53)</f>
        <v> </v>
      </c>
      <c r="C1414" s="403" t="str">
        <f>B1414*'Summary Sheet'!$C$24</f>
        <v>#VALUE!</v>
      </c>
    </row>
    <row r="1415">
      <c r="A1415" s="403" t="str">
        <f>IF(ISBLANK('Unit Type (22)'!B54), " ", 'Unit Type (22)'!B54)</f>
        <v> </v>
      </c>
      <c r="B1415" s="403" t="str">
        <f>IF(ISBLANK('Unit Type (22)'!C54), " ", 'Unit Type (22)'!C54)</f>
        <v> </v>
      </c>
      <c r="C1415" s="403" t="str">
        <f>B1415*'Summary Sheet'!$C$24</f>
        <v>#VALUE!</v>
      </c>
    </row>
    <row r="1416">
      <c r="A1416" s="403" t="str">
        <f>IF(ISBLANK('Unit Type (22)'!B55), " ", 'Unit Type (22)'!B55)</f>
        <v> </v>
      </c>
      <c r="B1416" s="403" t="str">
        <f>IF(ISBLANK('Unit Type (22)'!C55), " ", 'Unit Type (22)'!C55)</f>
        <v> </v>
      </c>
      <c r="C1416" s="403" t="str">
        <f>B1416*'Summary Sheet'!$C$24</f>
        <v>#VALUE!</v>
      </c>
    </row>
    <row r="1417">
      <c r="A1417" s="403" t="str">
        <f>IF(ISBLANK('Unit Type (22)'!B56), " ", 'Unit Type (22)'!B56)</f>
        <v> </v>
      </c>
      <c r="B1417" s="403" t="str">
        <f>IF(ISBLANK('Unit Type (22)'!C56), " ", 'Unit Type (22)'!C56)</f>
        <v> </v>
      </c>
      <c r="C1417" s="403" t="str">
        <f>B1417*'Summary Sheet'!$C$24</f>
        <v>#VALUE!</v>
      </c>
    </row>
    <row r="1418">
      <c r="A1418" s="403" t="str">
        <f>IF(ISBLANK('Unit Type (22)'!B57), " ", 'Unit Type (22)'!B57)</f>
        <v> </v>
      </c>
      <c r="B1418" s="403" t="str">
        <f>IF(ISBLANK('Unit Type (22)'!C57), " ", 'Unit Type (22)'!C57)</f>
        <v> </v>
      </c>
      <c r="C1418" s="403" t="str">
        <f>B1418*'Summary Sheet'!$C$24</f>
        <v>#VALUE!</v>
      </c>
    </row>
    <row r="1419">
      <c r="A1419" s="403" t="str">
        <f>IF(ISBLANK('Unit Type (22)'!B58), " ", 'Unit Type (22)'!B58)</f>
        <v> </v>
      </c>
      <c r="B1419" s="403" t="str">
        <f>IF(ISBLANK('Unit Type (22)'!C58), " ", 'Unit Type (22)'!C58)</f>
        <v> </v>
      </c>
      <c r="C1419" s="403" t="str">
        <f>B1419*'Summary Sheet'!$C$24</f>
        <v>#VALUE!</v>
      </c>
    </row>
    <row r="1420">
      <c r="A1420" s="403" t="str">
        <f>IF(ISBLANK('Unit Type (22)'!B59), " ", 'Unit Type (22)'!B59)</f>
        <v> </v>
      </c>
      <c r="B1420" s="403" t="str">
        <f>IF(ISBLANK('Unit Type (22)'!C59), " ", 'Unit Type (22)'!C59)</f>
        <v> </v>
      </c>
      <c r="C1420" s="403" t="str">
        <f>B1420*'Summary Sheet'!$C$24</f>
        <v>#VALUE!</v>
      </c>
    </row>
    <row r="1421">
      <c r="A1421" s="403" t="str">
        <f>IF(ISBLANK('Unit Type (22)'!B60), " ", 'Unit Type (22)'!B60)</f>
        <v> </v>
      </c>
      <c r="B1421" s="403" t="str">
        <f>IF(ISBLANK('Unit Type (22)'!C60), " ", 'Unit Type (22)'!C60)</f>
        <v> </v>
      </c>
      <c r="C1421" s="403" t="str">
        <f>B1421*'Summary Sheet'!$C$24</f>
        <v>#VALUE!</v>
      </c>
    </row>
    <row r="1422">
      <c r="A1422" s="403" t="str">
        <f>IF(ISBLANK('Unit Type (22)'!B61), " ", 'Unit Type (22)'!B61)</f>
        <v> </v>
      </c>
      <c r="B1422" s="403" t="str">
        <f>IF(ISBLANK('Unit Type (22)'!C61), " ", 'Unit Type (22)'!C61)</f>
        <v> </v>
      </c>
      <c r="C1422" s="403" t="str">
        <f>B1422*'Summary Sheet'!$C$24</f>
        <v>#VALUE!</v>
      </c>
    </row>
    <row r="1423">
      <c r="A1423" s="403" t="str">
        <f>IF(ISBLANK('Unit Type (22)'!B62), " ", 'Unit Type (22)'!B62)</f>
        <v> </v>
      </c>
      <c r="B1423" s="403" t="str">
        <f>IF(ISBLANK('Unit Type (22)'!C62), " ", 'Unit Type (22)'!C62)</f>
        <v> </v>
      </c>
      <c r="C1423" s="403" t="str">
        <f>B1423*'Summary Sheet'!$C$24</f>
        <v>#VALUE!</v>
      </c>
    </row>
    <row r="1424">
      <c r="A1424" s="403" t="str">
        <f>IF(ISBLANK('Unit Type (22)'!B63), " ", 'Unit Type (22)'!B63)</f>
        <v> </v>
      </c>
      <c r="B1424" s="403" t="str">
        <f>IF(ISBLANK('Unit Type (22)'!C63), " ", 'Unit Type (22)'!C63)</f>
        <v> </v>
      </c>
      <c r="C1424" s="403" t="str">
        <f>B1424*'Summary Sheet'!$C$24</f>
        <v>#VALUE!</v>
      </c>
    </row>
    <row r="1425">
      <c r="A1425" s="403" t="str">
        <f>IF(ISBLANK('Unit Type (22)'!B64), " ", 'Unit Type (22)'!B64)</f>
        <v> </v>
      </c>
      <c r="B1425" s="403" t="str">
        <f>IF(ISBLANK('Unit Type (22)'!C64), " ", 'Unit Type (22)'!C64)</f>
        <v> </v>
      </c>
      <c r="C1425" s="403" t="str">
        <f>B1425*'Summary Sheet'!$C$24</f>
        <v>#VALUE!</v>
      </c>
    </row>
    <row r="1426">
      <c r="A1426" s="403" t="str">
        <f>IF(ISBLANK('Unit Type (22)'!B65), " ", 'Unit Type (22)'!B65)</f>
        <v> </v>
      </c>
      <c r="B1426" s="403" t="str">
        <f>IF(ISBLANK('Unit Type (22)'!C65), " ", 'Unit Type (22)'!C65)</f>
        <v> </v>
      </c>
      <c r="C1426" s="403" t="str">
        <f>B1426*'Summary Sheet'!$C$24</f>
        <v>#VALUE!</v>
      </c>
    </row>
    <row r="1427">
      <c r="A1427" s="403" t="str">
        <f>IF(ISBLANK('Unit Type (22)'!B66), " ", 'Unit Type (22)'!B66)</f>
        <v> </v>
      </c>
      <c r="B1427" s="403" t="str">
        <f>IF(ISBLANK('Unit Type (22)'!C66), " ", 'Unit Type (22)'!C66)</f>
        <v> </v>
      </c>
      <c r="C1427" s="403" t="str">
        <f>B1427*'Summary Sheet'!$C$24</f>
        <v>#VALUE!</v>
      </c>
    </row>
    <row r="1428">
      <c r="A1428" s="403" t="str">
        <f>IF(ISBLANK('Unit Type (22)'!B67), " ", 'Unit Type (22)'!B67)</f>
        <v> </v>
      </c>
      <c r="B1428" s="403" t="str">
        <f>IF(ISBLANK('Unit Type (22)'!C67), " ", 'Unit Type (22)'!C67)</f>
        <v> </v>
      </c>
      <c r="C1428" s="403" t="str">
        <f>B1428*'Summary Sheet'!$C$24</f>
        <v>#VALUE!</v>
      </c>
    </row>
    <row r="1429">
      <c r="A1429" s="403" t="str">
        <f>IF(ISBLANK('Unit Type (22)'!B68), " ", 'Unit Type (22)'!B68)</f>
        <v> </v>
      </c>
      <c r="B1429" s="403" t="str">
        <f>IF(ISBLANK('Unit Type (22)'!C68), " ", 'Unit Type (22)'!C68)</f>
        <v> </v>
      </c>
      <c r="C1429" s="403" t="str">
        <f>B1429*'Summary Sheet'!$C$24</f>
        <v>#VALUE!</v>
      </c>
    </row>
    <row r="1430">
      <c r="A1430" s="403" t="str">
        <f>IF(ISBLANK('Unit Type (22)'!B69), " ", 'Unit Type (22)'!B69)</f>
        <v> </v>
      </c>
      <c r="B1430" s="403" t="str">
        <f>IF(ISBLANK('Unit Type (22)'!C69), " ", 'Unit Type (22)'!C69)</f>
        <v> </v>
      </c>
      <c r="C1430" s="403" t="str">
        <f>B1430*'Summary Sheet'!$C$24</f>
        <v>#VALUE!</v>
      </c>
    </row>
    <row r="1431">
      <c r="A1431" s="403" t="str">
        <f>IF(ISBLANK('Unit Type (22)'!B70), " ", 'Unit Type (22)'!B70)</f>
        <v> </v>
      </c>
      <c r="B1431" s="403" t="str">
        <f>IF(ISBLANK('Unit Type (22)'!C70), " ", 'Unit Type (22)'!C70)</f>
        <v> </v>
      </c>
      <c r="C1431" s="403" t="str">
        <f>B1431*'Summary Sheet'!$C$24</f>
        <v>#VALUE!</v>
      </c>
    </row>
    <row r="1432">
      <c r="A1432" s="403" t="str">
        <f>IF(ISBLANK('Unit Type (23)'!B6), " ", 'Unit Type (23)'!B6)</f>
        <v> </v>
      </c>
      <c r="B1432" s="403" t="str">
        <f>IF(ISBLANK('Unit Type (23)'!C6), " ", 'Unit Type (23)'!C6)</f>
        <v> </v>
      </c>
      <c r="C1432" s="403" t="str">
        <f>B1432*'Summary Sheet'!$C$25</f>
        <v>#VALUE!</v>
      </c>
    </row>
    <row r="1433">
      <c r="A1433" s="403" t="str">
        <f>IF(ISBLANK('Unit Type (23)'!B7), " ", 'Unit Type (23)'!B7)</f>
        <v> </v>
      </c>
      <c r="B1433" s="403" t="str">
        <f>IF(ISBLANK('Unit Type (23)'!C7), " ", 'Unit Type (23)'!C7)</f>
        <v> </v>
      </c>
      <c r="C1433" s="403" t="str">
        <f>B1433*'Summary Sheet'!$C$25</f>
        <v>#VALUE!</v>
      </c>
    </row>
    <row r="1434">
      <c r="A1434" s="403" t="str">
        <f>IF(ISBLANK('Unit Type (23)'!B8), " ", 'Unit Type (23)'!B8)</f>
        <v> </v>
      </c>
      <c r="B1434" s="403" t="str">
        <f>IF(ISBLANK('Unit Type (23)'!C8), " ", 'Unit Type (23)'!C8)</f>
        <v> </v>
      </c>
      <c r="C1434" s="403" t="str">
        <f>B1434*'Summary Sheet'!$C$25</f>
        <v>#VALUE!</v>
      </c>
    </row>
    <row r="1435">
      <c r="A1435" s="403" t="str">
        <f>IF(ISBLANK('Unit Type (23)'!B9), " ", 'Unit Type (23)'!B9)</f>
        <v> </v>
      </c>
      <c r="B1435" s="403" t="str">
        <f>IF(ISBLANK('Unit Type (23)'!C9), " ", 'Unit Type (23)'!C9)</f>
        <v> </v>
      </c>
      <c r="C1435" s="403" t="str">
        <f>B1435*'Summary Sheet'!$C$25</f>
        <v>#VALUE!</v>
      </c>
    </row>
    <row r="1436">
      <c r="A1436" s="403" t="str">
        <f>IF(ISBLANK('Unit Type (23)'!B10), " ", 'Unit Type (23)'!B10)</f>
        <v> </v>
      </c>
      <c r="B1436" s="403" t="str">
        <f>IF(ISBLANK('Unit Type (23)'!C10), " ", 'Unit Type (23)'!C10)</f>
        <v> </v>
      </c>
      <c r="C1436" s="403" t="str">
        <f>B1436*'Summary Sheet'!$C$25</f>
        <v>#VALUE!</v>
      </c>
    </row>
    <row r="1437">
      <c r="A1437" s="403" t="str">
        <f>IF(ISBLANK('Unit Type (23)'!B11), " ", 'Unit Type (23)'!B11)</f>
        <v> </v>
      </c>
      <c r="B1437" s="403" t="str">
        <f>IF(ISBLANK('Unit Type (23)'!C11), " ", 'Unit Type (23)'!C11)</f>
        <v> </v>
      </c>
      <c r="C1437" s="403" t="str">
        <f>B1437*'Summary Sheet'!$C$25</f>
        <v>#VALUE!</v>
      </c>
    </row>
    <row r="1438">
      <c r="A1438" s="403" t="str">
        <f>IF(ISBLANK('Unit Type (23)'!B12), " ", 'Unit Type (23)'!B12)</f>
        <v> </v>
      </c>
      <c r="B1438" s="403" t="str">
        <f>IF(ISBLANK('Unit Type (23)'!C12), " ", 'Unit Type (23)'!C12)</f>
        <v> </v>
      </c>
      <c r="C1438" s="403" t="str">
        <f>B1438*'Summary Sheet'!$C$25</f>
        <v>#VALUE!</v>
      </c>
    </row>
    <row r="1439">
      <c r="A1439" s="403" t="str">
        <f>IF(ISBLANK('Unit Type (23)'!B13), " ", 'Unit Type (23)'!B13)</f>
        <v> </v>
      </c>
      <c r="B1439" s="403" t="str">
        <f>IF(ISBLANK('Unit Type (23)'!C13), " ", 'Unit Type (23)'!C13)</f>
        <v> </v>
      </c>
      <c r="C1439" s="403" t="str">
        <f>B1439*'Summary Sheet'!$C$25</f>
        <v>#VALUE!</v>
      </c>
    </row>
    <row r="1440">
      <c r="A1440" s="403" t="str">
        <f>IF(ISBLANK('Unit Type (23)'!B14), " ", 'Unit Type (23)'!B14)</f>
        <v> </v>
      </c>
      <c r="B1440" s="403" t="str">
        <f>IF(ISBLANK('Unit Type (23)'!C14), " ", 'Unit Type (23)'!C14)</f>
        <v> </v>
      </c>
      <c r="C1440" s="403" t="str">
        <f>B1440*'Summary Sheet'!$C$25</f>
        <v>#VALUE!</v>
      </c>
    </row>
    <row r="1441">
      <c r="A1441" s="403" t="str">
        <f>IF(ISBLANK('Unit Type (23)'!B15), " ", 'Unit Type (23)'!B15)</f>
        <v> </v>
      </c>
      <c r="B1441" s="403" t="str">
        <f>IF(ISBLANK('Unit Type (23)'!C15), " ", 'Unit Type (23)'!C15)</f>
        <v> </v>
      </c>
      <c r="C1441" s="403" t="str">
        <f>B1441*'Summary Sheet'!$C$25</f>
        <v>#VALUE!</v>
      </c>
    </row>
    <row r="1442">
      <c r="A1442" s="403" t="str">
        <f>IF(ISBLANK('Unit Type (23)'!B16), " ", 'Unit Type (23)'!B16)</f>
        <v> </v>
      </c>
      <c r="B1442" s="403" t="str">
        <f>IF(ISBLANK('Unit Type (23)'!C16), " ", 'Unit Type (23)'!C16)</f>
        <v> </v>
      </c>
      <c r="C1442" s="403" t="str">
        <f>B1442*'Summary Sheet'!$C$25</f>
        <v>#VALUE!</v>
      </c>
    </row>
    <row r="1443">
      <c r="A1443" s="403" t="str">
        <f>IF(ISBLANK('Unit Type (23)'!B17), " ", 'Unit Type (23)'!B17)</f>
        <v> </v>
      </c>
      <c r="B1443" s="403" t="str">
        <f>IF(ISBLANK('Unit Type (23)'!C17), " ", 'Unit Type (23)'!C17)</f>
        <v> </v>
      </c>
      <c r="C1443" s="403" t="str">
        <f>B1443*'Summary Sheet'!$C$25</f>
        <v>#VALUE!</v>
      </c>
    </row>
    <row r="1444">
      <c r="A1444" s="403" t="str">
        <f>IF(ISBLANK('Unit Type (23)'!B18), " ", 'Unit Type (23)'!B18)</f>
        <v> </v>
      </c>
      <c r="B1444" s="403" t="str">
        <f>IF(ISBLANK('Unit Type (23)'!C18), " ", 'Unit Type (23)'!C18)</f>
        <v> </v>
      </c>
      <c r="C1444" s="403" t="str">
        <f>B1444*'Summary Sheet'!$C$25</f>
        <v>#VALUE!</v>
      </c>
    </row>
    <row r="1445">
      <c r="A1445" s="403" t="str">
        <f>IF(ISBLANK('Unit Type (23)'!B19), " ", 'Unit Type (23)'!B19)</f>
        <v> </v>
      </c>
      <c r="B1445" s="403" t="str">
        <f>IF(ISBLANK('Unit Type (23)'!C19), " ", 'Unit Type (23)'!C19)</f>
        <v> </v>
      </c>
      <c r="C1445" s="403" t="str">
        <f>B1445*'Summary Sheet'!$C$25</f>
        <v>#VALUE!</v>
      </c>
    </row>
    <row r="1446">
      <c r="A1446" s="403" t="str">
        <f>IF(ISBLANK('Unit Type (23)'!B20), " ", 'Unit Type (23)'!B20)</f>
        <v> </v>
      </c>
      <c r="B1446" s="403" t="str">
        <f>IF(ISBLANK('Unit Type (23)'!C20), " ", 'Unit Type (23)'!C20)</f>
        <v> </v>
      </c>
      <c r="C1446" s="403" t="str">
        <f>B1446*'Summary Sheet'!$C$25</f>
        <v>#VALUE!</v>
      </c>
    </row>
    <row r="1447">
      <c r="A1447" s="403" t="str">
        <f>IF(ISBLANK('Unit Type (23)'!B21), " ", 'Unit Type (23)'!B21)</f>
        <v> </v>
      </c>
      <c r="B1447" s="403" t="str">
        <f>IF(ISBLANK('Unit Type (23)'!C21), " ", 'Unit Type (23)'!C21)</f>
        <v> </v>
      </c>
      <c r="C1447" s="403" t="str">
        <f>B1447*'Summary Sheet'!$C$25</f>
        <v>#VALUE!</v>
      </c>
    </row>
    <row r="1448">
      <c r="A1448" s="403" t="str">
        <f>IF(ISBLANK('Unit Type (23)'!B22), " ", 'Unit Type (23)'!B22)</f>
        <v> </v>
      </c>
      <c r="B1448" s="403" t="str">
        <f>IF(ISBLANK('Unit Type (23)'!C22), " ", 'Unit Type (23)'!C22)</f>
        <v> </v>
      </c>
      <c r="C1448" s="403" t="str">
        <f>B1448*'Summary Sheet'!$C$25</f>
        <v>#VALUE!</v>
      </c>
    </row>
    <row r="1449">
      <c r="A1449" s="403" t="str">
        <f>IF(ISBLANK('Unit Type (23)'!B23), " ", 'Unit Type (23)'!B23)</f>
        <v> </v>
      </c>
      <c r="B1449" s="403" t="str">
        <f>IF(ISBLANK('Unit Type (23)'!C23), " ", 'Unit Type (23)'!C23)</f>
        <v> </v>
      </c>
      <c r="C1449" s="403" t="str">
        <f>B1449*'Summary Sheet'!$C$25</f>
        <v>#VALUE!</v>
      </c>
    </row>
    <row r="1450">
      <c r="A1450" s="403" t="str">
        <f>IF(ISBLANK('Unit Type (23)'!B24), " ", 'Unit Type (23)'!B24)</f>
        <v> </v>
      </c>
      <c r="B1450" s="403" t="str">
        <f>IF(ISBLANK('Unit Type (23)'!C24), " ", 'Unit Type (23)'!C24)</f>
        <v> </v>
      </c>
      <c r="C1450" s="403" t="str">
        <f>B1450*'Summary Sheet'!$C$25</f>
        <v>#VALUE!</v>
      </c>
    </row>
    <row r="1451">
      <c r="A1451" s="403" t="str">
        <f>IF(ISBLANK('Unit Type (23)'!B25), " ", 'Unit Type (23)'!B25)</f>
        <v> </v>
      </c>
      <c r="B1451" s="403" t="str">
        <f>IF(ISBLANK('Unit Type (23)'!C25), " ", 'Unit Type (23)'!C25)</f>
        <v> </v>
      </c>
      <c r="C1451" s="403" t="str">
        <f>B1451*'Summary Sheet'!$C$25</f>
        <v>#VALUE!</v>
      </c>
    </row>
    <row r="1452">
      <c r="A1452" s="403" t="str">
        <f>IF(ISBLANK('Unit Type (23)'!B26), " ", 'Unit Type (23)'!B26)</f>
        <v> </v>
      </c>
      <c r="B1452" s="403" t="str">
        <f>IF(ISBLANK('Unit Type (23)'!C26), " ", 'Unit Type (23)'!C26)</f>
        <v> </v>
      </c>
      <c r="C1452" s="403" t="str">
        <f>B1452*'Summary Sheet'!$C$25</f>
        <v>#VALUE!</v>
      </c>
    </row>
    <row r="1453">
      <c r="A1453" s="403" t="str">
        <f>IF(ISBLANK('Unit Type (23)'!B27), " ", 'Unit Type (23)'!B27)</f>
        <v> </v>
      </c>
      <c r="B1453" s="403" t="str">
        <f>IF(ISBLANK('Unit Type (23)'!C27), " ", 'Unit Type (23)'!C27)</f>
        <v> </v>
      </c>
      <c r="C1453" s="403" t="str">
        <f>B1453*'Summary Sheet'!$C$25</f>
        <v>#VALUE!</v>
      </c>
    </row>
    <row r="1454">
      <c r="A1454" s="403" t="str">
        <f>IF(ISBLANK('Unit Type (23)'!B28), " ", 'Unit Type (23)'!B28)</f>
        <v> </v>
      </c>
      <c r="B1454" s="403" t="str">
        <f>IF(ISBLANK('Unit Type (23)'!C28), " ", 'Unit Type (23)'!C28)</f>
        <v> </v>
      </c>
      <c r="C1454" s="403" t="str">
        <f>B1454*'Summary Sheet'!$C$25</f>
        <v>#VALUE!</v>
      </c>
    </row>
    <row r="1455">
      <c r="A1455" s="403" t="str">
        <f>IF(ISBLANK('Unit Type (23)'!B29), " ", 'Unit Type (23)'!B29)</f>
        <v> </v>
      </c>
      <c r="B1455" s="403" t="str">
        <f>IF(ISBLANK('Unit Type (23)'!C29), " ", 'Unit Type (23)'!C29)</f>
        <v> </v>
      </c>
      <c r="C1455" s="403" t="str">
        <f>B1455*'Summary Sheet'!$C$25</f>
        <v>#VALUE!</v>
      </c>
    </row>
    <row r="1456">
      <c r="A1456" s="403" t="str">
        <f>IF(ISBLANK('Unit Type (23)'!B30), " ", 'Unit Type (23)'!B30)</f>
        <v> </v>
      </c>
      <c r="B1456" s="403" t="str">
        <f>IF(ISBLANK('Unit Type (23)'!C30), " ", 'Unit Type (23)'!C30)</f>
        <v> </v>
      </c>
      <c r="C1456" s="403" t="str">
        <f>B1456*'Summary Sheet'!$C$25</f>
        <v>#VALUE!</v>
      </c>
    </row>
    <row r="1457">
      <c r="A1457" s="403" t="str">
        <f>IF(ISBLANK('Unit Type (23)'!B31), " ", 'Unit Type (23)'!B31)</f>
        <v> </v>
      </c>
      <c r="B1457" s="403" t="str">
        <f>IF(ISBLANK('Unit Type (23)'!C31), " ", 'Unit Type (23)'!C31)</f>
        <v> </v>
      </c>
      <c r="C1457" s="403" t="str">
        <f>B1457*'Summary Sheet'!$C$25</f>
        <v>#VALUE!</v>
      </c>
    </row>
    <row r="1458">
      <c r="A1458" s="403" t="str">
        <f>IF(ISBLANK('Unit Type (23)'!B32), " ", 'Unit Type (23)'!B32)</f>
        <v> </v>
      </c>
      <c r="B1458" s="403" t="str">
        <f>IF(ISBLANK('Unit Type (23)'!C32), " ", 'Unit Type (23)'!C32)</f>
        <v> </v>
      </c>
      <c r="C1458" s="403" t="str">
        <f>B1458*'Summary Sheet'!$C$25</f>
        <v>#VALUE!</v>
      </c>
    </row>
    <row r="1459">
      <c r="A1459" s="403" t="str">
        <f>IF(ISBLANK('Unit Type (23)'!B33), " ", 'Unit Type (23)'!B33)</f>
        <v> </v>
      </c>
      <c r="B1459" s="403" t="str">
        <f>IF(ISBLANK('Unit Type (23)'!C33), " ", 'Unit Type (23)'!C33)</f>
        <v> </v>
      </c>
      <c r="C1459" s="403" t="str">
        <f>B1459*'Summary Sheet'!$C$25</f>
        <v>#VALUE!</v>
      </c>
    </row>
    <row r="1460">
      <c r="A1460" s="403" t="str">
        <f>IF(ISBLANK('Unit Type (23)'!B34), " ", 'Unit Type (23)'!B34)</f>
        <v> </v>
      </c>
      <c r="B1460" s="403" t="str">
        <f>IF(ISBLANK('Unit Type (23)'!C34), " ", 'Unit Type (23)'!C34)</f>
        <v> </v>
      </c>
      <c r="C1460" s="403" t="str">
        <f>B1460*'Summary Sheet'!$C$25</f>
        <v>#VALUE!</v>
      </c>
    </row>
    <row r="1461">
      <c r="A1461" s="403" t="str">
        <f>IF(ISBLANK('Unit Type (23)'!B35), " ", 'Unit Type (23)'!B35)</f>
        <v> </v>
      </c>
      <c r="B1461" s="403" t="str">
        <f>IF(ISBLANK('Unit Type (23)'!C35), " ", 'Unit Type (23)'!C35)</f>
        <v> </v>
      </c>
      <c r="C1461" s="403" t="str">
        <f>B1461*'Summary Sheet'!$C$25</f>
        <v>#VALUE!</v>
      </c>
    </row>
    <row r="1462">
      <c r="A1462" s="403" t="str">
        <f>IF(ISBLANK('Unit Type (23)'!B36), " ", 'Unit Type (23)'!B36)</f>
        <v> </v>
      </c>
      <c r="B1462" s="403" t="str">
        <f>IF(ISBLANK('Unit Type (23)'!C36), " ", 'Unit Type (23)'!C36)</f>
        <v> </v>
      </c>
      <c r="C1462" s="403" t="str">
        <f>B1462*'Summary Sheet'!$C$25</f>
        <v>#VALUE!</v>
      </c>
    </row>
    <row r="1463">
      <c r="A1463" s="403" t="str">
        <f>IF(ISBLANK('Unit Type (23)'!B37), " ", 'Unit Type (23)'!B37)</f>
        <v> </v>
      </c>
      <c r="B1463" s="403" t="str">
        <f>IF(ISBLANK('Unit Type (23)'!C37), " ", 'Unit Type (23)'!C37)</f>
        <v> </v>
      </c>
      <c r="C1463" s="403" t="str">
        <f>B1463*'Summary Sheet'!$C$25</f>
        <v>#VALUE!</v>
      </c>
    </row>
    <row r="1464">
      <c r="A1464" s="403" t="str">
        <f>IF(ISBLANK('Unit Type (23)'!B38), " ", 'Unit Type (23)'!B38)</f>
        <v> </v>
      </c>
      <c r="B1464" s="403" t="str">
        <f>IF(ISBLANK('Unit Type (23)'!C38), " ", 'Unit Type (23)'!C38)</f>
        <v> </v>
      </c>
      <c r="C1464" s="403" t="str">
        <f>B1464*'Summary Sheet'!$C$25</f>
        <v>#VALUE!</v>
      </c>
    </row>
    <row r="1465">
      <c r="A1465" s="403" t="str">
        <f>IF(ISBLANK('Unit Type (23)'!B39), " ", 'Unit Type (23)'!B39)</f>
        <v> </v>
      </c>
      <c r="B1465" s="403" t="str">
        <f>IF(ISBLANK('Unit Type (23)'!C39), " ", 'Unit Type (23)'!C39)</f>
        <v> </v>
      </c>
      <c r="C1465" s="403" t="str">
        <f>B1465*'Summary Sheet'!$C$25</f>
        <v>#VALUE!</v>
      </c>
    </row>
    <row r="1466">
      <c r="A1466" s="403" t="str">
        <f>IF(ISBLANK('Unit Type (23)'!B40), " ", 'Unit Type (23)'!B40)</f>
        <v> </v>
      </c>
      <c r="B1466" s="403" t="str">
        <f>IF(ISBLANK('Unit Type (23)'!C40), " ", 'Unit Type (23)'!C40)</f>
        <v> </v>
      </c>
      <c r="C1466" s="403" t="str">
        <f>B1466*'Summary Sheet'!$C$25</f>
        <v>#VALUE!</v>
      </c>
    </row>
    <row r="1467">
      <c r="A1467" s="403" t="str">
        <f>IF(ISBLANK('Unit Type (23)'!B41), " ", 'Unit Type (23)'!B41)</f>
        <v> </v>
      </c>
      <c r="B1467" s="403" t="str">
        <f>IF(ISBLANK('Unit Type (23)'!C41), " ", 'Unit Type (23)'!C41)</f>
        <v> </v>
      </c>
      <c r="C1467" s="403" t="str">
        <f>B1467*'Summary Sheet'!$C$25</f>
        <v>#VALUE!</v>
      </c>
    </row>
    <row r="1468">
      <c r="A1468" s="403" t="str">
        <f>IF(ISBLANK('Unit Type (23)'!B42), " ", 'Unit Type (23)'!B42)</f>
        <v> </v>
      </c>
      <c r="B1468" s="403" t="str">
        <f>IF(ISBLANK('Unit Type (23)'!C42), " ", 'Unit Type (23)'!C42)</f>
        <v> </v>
      </c>
      <c r="C1468" s="403" t="str">
        <f>B1468*'Summary Sheet'!$C$25</f>
        <v>#VALUE!</v>
      </c>
    </row>
    <row r="1469">
      <c r="A1469" s="403" t="str">
        <f>IF(ISBLANK('Unit Type (23)'!B43), " ", 'Unit Type (23)'!B43)</f>
        <v> </v>
      </c>
      <c r="B1469" s="403" t="str">
        <f>IF(ISBLANK('Unit Type (23)'!C43), " ", 'Unit Type (23)'!C43)</f>
        <v> </v>
      </c>
      <c r="C1469" s="403" t="str">
        <f>B1469*'Summary Sheet'!$C$25</f>
        <v>#VALUE!</v>
      </c>
    </row>
    <row r="1470">
      <c r="A1470" s="403" t="str">
        <f>IF(ISBLANK('Unit Type (23)'!B44), " ", 'Unit Type (23)'!B44)</f>
        <v> </v>
      </c>
      <c r="B1470" s="403" t="str">
        <f>IF(ISBLANK('Unit Type (23)'!C44), " ", 'Unit Type (23)'!C44)</f>
        <v> </v>
      </c>
      <c r="C1470" s="403" t="str">
        <f>B1470*'Summary Sheet'!$C$25</f>
        <v>#VALUE!</v>
      </c>
    </row>
    <row r="1471">
      <c r="A1471" s="403" t="str">
        <f>IF(ISBLANK('Unit Type (23)'!B45), " ", 'Unit Type (23)'!B45)</f>
        <v> </v>
      </c>
      <c r="B1471" s="403" t="str">
        <f>IF(ISBLANK('Unit Type (23)'!C45), " ", 'Unit Type (23)'!C45)</f>
        <v> </v>
      </c>
      <c r="C1471" s="403" t="str">
        <f>B1471*'Summary Sheet'!$C$25</f>
        <v>#VALUE!</v>
      </c>
    </row>
    <row r="1472">
      <c r="A1472" s="403" t="str">
        <f>IF(ISBLANK('Unit Type (23)'!B46), " ", 'Unit Type (23)'!B46)</f>
        <v> </v>
      </c>
      <c r="B1472" s="403" t="str">
        <f>IF(ISBLANK('Unit Type (23)'!C46), " ", 'Unit Type (23)'!C46)</f>
        <v> </v>
      </c>
      <c r="C1472" s="403" t="str">
        <f>B1472*'Summary Sheet'!$C$25</f>
        <v>#VALUE!</v>
      </c>
    </row>
    <row r="1473">
      <c r="A1473" s="403" t="str">
        <f>IF(ISBLANK('Unit Type (23)'!B47), " ", 'Unit Type (23)'!B47)</f>
        <v> </v>
      </c>
      <c r="B1473" s="403" t="str">
        <f>IF(ISBLANK('Unit Type (23)'!C47), " ", 'Unit Type (23)'!C47)</f>
        <v> </v>
      </c>
      <c r="C1473" s="403" t="str">
        <f>B1473*'Summary Sheet'!$C$25</f>
        <v>#VALUE!</v>
      </c>
    </row>
    <row r="1474">
      <c r="A1474" s="403" t="str">
        <f>IF(ISBLANK('Unit Type (23)'!B48), " ", 'Unit Type (23)'!B48)</f>
        <v> </v>
      </c>
      <c r="B1474" s="403" t="str">
        <f>IF(ISBLANK('Unit Type (23)'!C48), " ", 'Unit Type (23)'!C48)</f>
        <v> </v>
      </c>
      <c r="C1474" s="403" t="str">
        <f>B1474*'Summary Sheet'!$C$25</f>
        <v>#VALUE!</v>
      </c>
    </row>
    <row r="1475">
      <c r="A1475" s="403" t="str">
        <f>IF(ISBLANK('Unit Type (23)'!B49), " ", 'Unit Type (23)'!B49)</f>
        <v> </v>
      </c>
      <c r="B1475" s="403" t="str">
        <f>IF(ISBLANK('Unit Type (23)'!C49), " ", 'Unit Type (23)'!C49)</f>
        <v> </v>
      </c>
      <c r="C1475" s="403" t="str">
        <f>B1475*'Summary Sheet'!$C$25</f>
        <v>#VALUE!</v>
      </c>
    </row>
    <row r="1476">
      <c r="A1476" s="403" t="str">
        <f>IF(ISBLANK('Unit Type (23)'!B50), " ", 'Unit Type (23)'!B50)</f>
        <v> </v>
      </c>
      <c r="B1476" s="403" t="str">
        <f>IF(ISBLANK('Unit Type (23)'!C50), " ", 'Unit Type (23)'!C50)</f>
        <v> </v>
      </c>
      <c r="C1476" s="403" t="str">
        <f>B1476*'Summary Sheet'!$C$25</f>
        <v>#VALUE!</v>
      </c>
    </row>
    <row r="1477">
      <c r="A1477" s="403" t="str">
        <f>IF(ISBLANK('Unit Type (23)'!B51), " ", 'Unit Type (23)'!B51)</f>
        <v> </v>
      </c>
      <c r="B1477" s="403" t="str">
        <f>IF(ISBLANK('Unit Type (23)'!C51), " ", 'Unit Type (23)'!C51)</f>
        <v> </v>
      </c>
      <c r="C1477" s="403" t="str">
        <f>B1477*'Summary Sheet'!$C$25</f>
        <v>#VALUE!</v>
      </c>
    </row>
    <row r="1478">
      <c r="A1478" s="403" t="str">
        <f>IF(ISBLANK('Unit Type (23)'!B52), " ", 'Unit Type (23)'!B52)</f>
        <v> </v>
      </c>
      <c r="B1478" s="403" t="str">
        <f>IF(ISBLANK('Unit Type (23)'!C52), " ", 'Unit Type (23)'!C52)</f>
        <v> </v>
      </c>
      <c r="C1478" s="403" t="str">
        <f>B1478*'Summary Sheet'!$C$25</f>
        <v>#VALUE!</v>
      </c>
    </row>
    <row r="1479">
      <c r="A1479" s="403" t="str">
        <f>IF(ISBLANK('Unit Type (23)'!B53), " ", 'Unit Type (23)'!B53)</f>
        <v> </v>
      </c>
      <c r="B1479" s="403" t="str">
        <f>IF(ISBLANK('Unit Type (23)'!C53), " ", 'Unit Type (23)'!C53)</f>
        <v> </v>
      </c>
      <c r="C1479" s="403" t="str">
        <f>B1479*'Summary Sheet'!$C$25</f>
        <v>#VALUE!</v>
      </c>
    </row>
    <row r="1480">
      <c r="A1480" s="403" t="str">
        <f>IF(ISBLANK('Unit Type (23)'!B54), " ", 'Unit Type (23)'!B54)</f>
        <v> </v>
      </c>
      <c r="B1480" s="403" t="str">
        <f>IF(ISBLANK('Unit Type (23)'!C54), " ", 'Unit Type (23)'!C54)</f>
        <v> </v>
      </c>
      <c r="C1480" s="403" t="str">
        <f>B1480*'Summary Sheet'!$C$25</f>
        <v>#VALUE!</v>
      </c>
    </row>
    <row r="1481">
      <c r="A1481" s="403" t="str">
        <f>IF(ISBLANK('Unit Type (23)'!B55), " ", 'Unit Type (23)'!B55)</f>
        <v> </v>
      </c>
      <c r="B1481" s="403" t="str">
        <f>IF(ISBLANK('Unit Type (23)'!C55), " ", 'Unit Type (23)'!C55)</f>
        <v> </v>
      </c>
      <c r="C1481" s="403" t="str">
        <f>B1481*'Summary Sheet'!$C$25</f>
        <v>#VALUE!</v>
      </c>
    </row>
    <row r="1482">
      <c r="A1482" s="403" t="str">
        <f>IF(ISBLANK('Unit Type (23)'!B56), " ", 'Unit Type (23)'!B56)</f>
        <v> </v>
      </c>
      <c r="B1482" s="403" t="str">
        <f>IF(ISBLANK('Unit Type (23)'!C56), " ", 'Unit Type (23)'!C56)</f>
        <v> </v>
      </c>
      <c r="C1482" s="403" t="str">
        <f>B1482*'Summary Sheet'!$C$25</f>
        <v>#VALUE!</v>
      </c>
    </row>
    <row r="1483">
      <c r="A1483" s="403" t="str">
        <f>IF(ISBLANK('Unit Type (23)'!B57), " ", 'Unit Type (23)'!B57)</f>
        <v> </v>
      </c>
      <c r="B1483" s="403" t="str">
        <f>IF(ISBLANK('Unit Type (23)'!C57), " ", 'Unit Type (23)'!C57)</f>
        <v> </v>
      </c>
      <c r="C1483" s="403" t="str">
        <f>B1483*'Summary Sheet'!$C$25</f>
        <v>#VALUE!</v>
      </c>
    </row>
    <row r="1484">
      <c r="A1484" s="403" t="str">
        <f>IF(ISBLANK('Unit Type (23)'!B58), " ", 'Unit Type (23)'!B58)</f>
        <v> </v>
      </c>
      <c r="B1484" s="403" t="str">
        <f>IF(ISBLANK('Unit Type (23)'!C58), " ", 'Unit Type (23)'!C58)</f>
        <v> </v>
      </c>
      <c r="C1484" s="403" t="str">
        <f>B1484*'Summary Sheet'!$C$25</f>
        <v>#VALUE!</v>
      </c>
    </row>
    <row r="1485">
      <c r="A1485" s="403" t="str">
        <f>IF(ISBLANK('Unit Type (23)'!B59), " ", 'Unit Type (23)'!B59)</f>
        <v> </v>
      </c>
      <c r="B1485" s="403" t="str">
        <f>IF(ISBLANK('Unit Type (23)'!C59), " ", 'Unit Type (23)'!C59)</f>
        <v> </v>
      </c>
      <c r="C1485" s="403" t="str">
        <f>B1485*'Summary Sheet'!$C$25</f>
        <v>#VALUE!</v>
      </c>
    </row>
    <row r="1486">
      <c r="A1486" s="403" t="str">
        <f>IF(ISBLANK('Unit Type (23)'!B60), " ", 'Unit Type (23)'!B60)</f>
        <v> </v>
      </c>
      <c r="B1486" s="403" t="str">
        <f>IF(ISBLANK('Unit Type (23)'!C60), " ", 'Unit Type (23)'!C60)</f>
        <v> </v>
      </c>
      <c r="C1486" s="403" t="str">
        <f>B1486*'Summary Sheet'!$C$25</f>
        <v>#VALUE!</v>
      </c>
    </row>
    <row r="1487">
      <c r="A1487" s="403" t="str">
        <f>IF(ISBLANK('Unit Type (23)'!B61), " ", 'Unit Type (23)'!B61)</f>
        <v> </v>
      </c>
      <c r="B1487" s="403" t="str">
        <f>IF(ISBLANK('Unit Type (23)'!C61), " ", 'Unit Type (23)'!C61)</f>
        <v> </v>
      </c>
      <c r="C1487" s="403" t="str">
        <f>B1487*'Summary Sheet'!$C$25</f>
        <v>#VALUE!</v>
      </c>
    </row>
    <row r="1488">
      <c r="A1488" s="403" t="str">
        <f>IF(ISBLANK('Unit Type (23)'!B62), " ", 'Unit Type (23)'!B62)</f>
        <v> </v>
      </c>
      <c r="B1488" s="403" t="str">
        <f>IF(ISBLANK('Unit Type (23)'!C62), " ", 'Unit Type (23)'!C62)</f>
        <v> </v>
      </c>
      <c r="C1488" s="403" t="str">
        <f>B1488*'Summary Sheet'!$C$25</f>
        <v>#VALUE!</v>
      </c>
    </row>
    <row r="1489">
      <c r="A1489" s="403" t="str">
        <f>IF(ISBLANK('Unit Type (23)'!B63), " ", 'Unit Type (23)'!B63)</f>
        <v> </v>
      </c>
      <c r="B1489" s="403" t="str">
        <f>IF(ISBLANK('Unit Type (23)'!C63), " ", 'Unit Type (23)'!C63)</f>
        <v> </v>
      </c>
      <c r="C1489" s="403" t="str">
        <f>B1489*'Summary Sheet'!$C$25</f>
        <v>#VALUE!</v>
      </c>
    </row>
    <row r="1490">
      <c r="A1490" s="403" t="str">
        <f>IF(ISBLANK('Unit Type (23)'!B64), " ", 'Unit Type (23)'!B64)</f>
        <v> </v>
      </c>
      <c r="B1490" s="403" t="str">
        <f>IF(ISBLANK('Unit Type (23)'!C64), " ", 'Unit Type (23)'!C64)</f>
        <v> </v>
      </c>
      <c r="C1490" s="403" t="str">
        <f>B1490*'Summary Sheet'!$C$25</f>
        <v>#VALUE!</v>
      </c>
    </row>
    <row r="1491">
      <c r="A1491" s="403" t="str">
        <f>IF(ISBLANK('Unit Type (23)'!B65), " ", 'Unit Type (23)'!B65)</f>
        <v> </v>
      </c>
      <c r="B1491" s="403" t="str">
        <f>IF(ISBLANK('Unit Type (23)'!C65), " ", 'Unit Type (23)'!C65)</f>
        <v> </v>
      </c>
      <c r="C1491" s="403" t="str">
        <f>B1491*'Summary Sheet'!$C$25</f>
        <v>#VALUE!</v>
      </c>
    </row>
    <row r="1492">
      <c r="A1492" s="403" t="str">
        <f>IF(ISBLANK('Unit Type (23)'!B66), " ", 'Unit Type (23)'!B66)</f>
        <v> </v>
      </c>
      <c r="B1492" s="403" t="str">
        <f>IF(ISBLANK('Unit Type (23)'!C66), " ", 'Unit Type (23)'!C66)</f>
        <v> </v>
      </c>
      <c r="C1492" s="403" t="str">
        <f>B1492*'Summary Sheet'!$C$25</f>
        <v>#VALUE!</v>
      </c>
    </row>
    <row r="1493">
      <c r="A1493" s="403" t="str">
        <f>IF(ISBLANK('Unit Type (23)'!B67), " ", 'Unit Type (23)'!B67)</f>
        <v> </v>
      </c>
      <c r="B1493" s="403" t="str">
        <f>IF(ISBLANK('Unit Type (23)'!C67), " ", 'Unit Type (23)'!C67)</f>
        <v> </v>
      </c>
      <c r="C1493" s="403" t="str">
        <f>B1493*'Summary Sheet'!$C$25</f>
        <v>#VALUE!</v>
      </c>
    </row>
    <row r="1494">
      <c r="A1494" s="403" t="str">
        <f>IF(ISBLANK('Unit Type (23)'!B68), " ", 'Unit Type (23)'!B68)</f>
        <v> </v>
      </c>
      <c r="B1494" s="403" t="str">
        <f>IF(ISBLANK('Unit Type (23)'!C68), " ", 'Unit Type (23)'!C68)</f>
        <v> </v>
      </c>
      <c r="C1494" s="403" t="str">
        <f>B1494*'Summary Sheet'!$C$25</f>
        <v>#VALUE!</v>
      </c>
    </row>
    <row r="1495">
      <c r="A1495" s="403" t="str">
        <f>IF(ISBLANK('Unit Type (23)'!B69), " ", 'Unit Type (23)'!B69)</f>
        <v> </v>
      </c>
      <c r="B1495" s="403" t="str">
        <f>IF(ISBLANK('Unit Type (23)'!C69), " ", 'Unit Type (23)'!C69)</f>
        <v> </v>
      </c>
      <c r="C1495" s="403" t="str">
        <f>B1495*'Summary Sheet'!$C$25</f>
        <v>#VALUE!</v>
      </c>
    </row>
    <row r="1496">
      <c r="A1496" s="403" t="str">
        <f>IF(ISBLANK('Unit Type (23)'!B70), " ", 'Unit Type (23)'!B70)</f>
        <v> </v>
      </c>
      <c r="B1496" s="403" t="str">
        <f>IF(ISBLANK('Unit Type (23)'!C70), " ", 'Unit Type (23)'!C70)</f>
        <v> </v>
      </c>
      <c r="C1496" s="403" t="str">
        <f>B1496*'Summary Sheet'!$C$25</f>
        <v>#VALUE!</v>
      </c>
    </row>
    <row r="1497">
      <c r="A1497" s="403" t="str">
        <f>IF(ISBLANK('Unit Type (24)'!B6), " ", 'Unit Type (24)'!B6)</f>
        <v> </v>
      </c>
      <c r="B1497" s="403" t="str">
        <f>IF(ISBLANK('Unit Type (24)'!C6), " ", 'Unit Type (24)'!C6)</f>
        <v> </v>
      </c>
      <c r="C1497" s="403" t="str">
        <f>B1497*'Summary Sheet'!$C$26</f>
        <v>#VALUE!</v>
      </c>
    </row>
    <row r="1498">
      <c r="A1498" s="403" t="str">
        <f>IF(ISBLANK('Unit Type (24)'!B7), " ", 'Unit Type (24)'!B7)</f>
        <v> </v>
      </c>
      <c r="B1498" s="403" t="str">
        <f>IF(ISBLANK('Unit Type (24)'!C7), " ", 'Unit Type (24)'!C7)</f>
        <v> </v>
      </c>
      <c r="C1498" s="403" t="str">
        <f>B1498*'Summary Sheet'!$C$26</f>
        <v>#VALUE!</v>
      </c>
    </row>
    <row r="1499">
      <c r="A1499" s="403" t="str">
        <f>IF(ISBLANK('Unit Type (24)'!B8), " ", 'Unit Type (24)'!B8)</f>
        <v> </v>
      </c>
      <c r="B1499" s="403" t="str">
        <f>IF(ISBLANK('Unit Type (24)'!C8), " ", 'Unit Type (24)'!C8)</f>
        <v> </v>
      </c>
      <c r="C1499" s="403" t="str">
        <f>B1499*'Summary Sheet'!$C$26</f>
        <v>#VALUE!</v>
      </c>
    </row>
    <row r="1500">
      <c r="A1500" s="403" t="str">
        <f>IF(ISBLANK('Unit Type (24)'!B9), " ", 'Unit Type (24)'!B9)</f>
        <v> </v>
      </c>
      <c r="B1500" s="403" t="str">
        <f>IF(ISBLANK('Unit Type (24)'!C9), " ", 'Unit Type (24)'!C9)</f>
        <v> </v>
      </c>
      <c r="C1500" s="403" t="str">
        <f>B1500*'Summary Sheet'!$C$26</f>
        <v>#VALUE!</v>
      </c>
    </row>
    <row r="1501">
      <c r="A1501" s="403" t="str">
        <f>IF(ISBLANK('Unit Type (24)'!B10), " ", 'Unit Type (24)'!B10)</f>
        <v> </v>
      </c>
      <c r="B1501" s="403" t="str">
        <f>IF(ISBLANK('Unit Type (24)'!C10), " ", 'Unit Type (24)'!C10)</f>
        <v> </v>
      </c>
      <c r="C1501" s="403" t="str">
        <f>B1501*'Summary Sheet'!$C$26</f>
        <v>#VALUE!</v>
      </c>
    </row>
    <row r="1502">
      <c r="A1502" s="403" t="str">
        <f>IF(ISBLANK('Unit Type (24)'!B11), " ", 'Unit Type (24)'!B11)</f>
        <v> </v>
      </c>
      <c r="B1502" s="403" t="str">
        <f>IF(ISBLANK('Unit Type (24)'!C11), " ", 'Unit Type (24)'!C11)</f>
        <v> </v>
      </c>
      <c r="C1502" s="403" t="str">
        <f>B1502*'Summary Sheet'!$C$26</f>
        <v>#VALUE!</v>
      </c>
    </row>
    <row r="1503">
      <c r="A1503" s="403" t="str">
        <f>IF(ISBLANK('Unit Type (24)'!B12), " ", 'Unit Type (24)'!B12)</f>
        <v> </v>
      </c>
      <c r="B1503" s="403" t="str">
        <f>IF(ISBLANK('Unit Type (24)'!C12), " ", 'Unit Type (24)'!C12)</f>
        <v> </v>
      </c>
      <c r="C1503" s="403" t="str">
        <f>B1503*'Summary Sheet'!$C$26</f>
        <v>#VALUE!</v>
      </c>
    </row>
    <row r="1504">
      <c r="A1504" s="403" t="str">
        <f>IF(ISBLANK('Unit Type (24)'!B13), " ", 'Unit Type (24)'!B13)</f>
        <v> </v>
      </c>
      <c r="B1504" s="403" t="str">
        <f>IF(ISBLANK('Unit Type (24)'!C13), " ", 'Unit Type (24)'!C13)</f>
        <v> </v>
      </c>
      <c r="C1504" s="403" t="str">
        <f>B1504*'Summary Sheet'!$C$26</f>
        <v>#VALUE!</v>
      </c>
    </row>
    <row r="1505">
      <c r="A1505" s="403" t="str">
        <f>IF(ISBLANK('Unit Type (24)'!B14), " ", 'Unit Type (24)'!B14)</f>
        <v> </v>
      </c>
      <c r="B1505" s="403" t="str">
        <f>IF(ISBLANK('Unit Type (24)'!C14), " ", 'Unit Type (24)'!C14)</f>
        <v> </v>
      </c>
      <c r="C1505" s="403" t="str">
        <f>B1505*'Summary Sheet'!$C$26</f>
        <v>#VALUE!</v>
      </c>
    </row>
    <row r="1506">
      <c r="A1506" s="403" t="str">
        <f>IF(ISBLANK('Unit Type (24)'!B15), " ", 'Unit Type (24)'!B15)</f>
        <v> </v>
      </c>
      <c r="B1506" s="403" t="str">
        <f>IF(ISBLANK('Unit Type (24)'!C15), " ", 'Unit Type (24)'!C15)</f>
        <v> </v>
      </c>
      <c r="C1506" s="403" t="str">
        <f>B1506*'Summary Sheet'!$C$26</f>
        <v>#VALUE!</v>
      </c>
    </row>
    <row r="1507">
      <c r="A1507" s="403" t="str">
        <f>IF(ISBLANK('Unit Type (24)'!B16), " ", 'Unit Type (24)'!B16)</f>
        <v> </v>
      </c>
      <c r="B1507" s="403" t="str">
        <f>IF(ISBLANK('Unit Type (24)'!C16), " ", 'Unit Type (24)'!C16)</f>
        <v> </v>
      </c>
      <c r="C1507" s="403" t="str">
        <f>B1507*'Summary Sheet'!$C$26</f>
        <v>#VALUE!</v>
      </c>
    </row>
    <row r="1508">
      <c r="A1508" s="403" t="str">
        <f>IF(ISBLANK('Unit Type (24)'!B17), " ", 'Unit Type (24)'!B17)</f>
        <v> </v>
      </c>
      <c r="B1508" s="403" t="str">
        <f>IF(ISBLANK('Unit Type (24)'!C17), " ", 'Unit Type (24)'!C17)</f>
        <v> </v>
      </c>
      <c r="C1508" s="403" t="str">
        <f>B1508*'Summary Sheet'!$C$26</f>
        <v>#VALUE!</v>
      </c>
    </row>
    <row r="1509">
      <c r="A1509" s="403" t="str">
        <f>IF(ISBLANK('Unit Type (24)'!B18), " ", 'Unit Type (24)'!B18)</f>
        <v> </v>
      </c>
      <c r="B1509" s="403" t="str">
        <f>IF(ISBLANK('Unit Type (24)'!C18), " ", 'Unit Type (24)'!C18)</f>
        <v> </v>
      </c>
      <c r="C1509" s="403" t="str">
        <f>B1509*'Summary Sheet'!$C$26</f>
        <v>#VALUE!</v>
      </c>
    </row>
    <row r="1510">
      <c r="A1510" s="403" t="str">
        <f>IF(ISBLANK('Unit Type (24)'!B19), " ", 'Unit Type (24)'!B19)</f>
        <v> </v>
      </c>
      <c r="B1510" s="403" t="str">
        <f>IF(ISBLANK('Unit Type (24)'!C19), " ", 'Unit Type (24)'!C19)</f>
        <v> </v>
      </c>
      <c r="C1510" s="403" t="str">
        <f>B1510*'Summary Sheet'!$C$26</f>
        <v>#VALUE!</v>
      </c>
    </row>
    <row r="1511">
      <c r="A1511" s="403" t="str">
        <f>IF(ISBLANK('Unit Type (24)'!B20), " ", 'Unit Type (24)'!B20)</f>
        <v> </v>
      </c>
      <c r="B1511" s="403" t="str">
        <f>IF(ISBLANK('Unit Type (24)'!C20), " ", 'Unit Type (24)'!C20)</f>
        <v> </v>
      </c>
      <c r="C1511" s="403" t="str">
        <f>B1511*'Summary Sheet'!$C$26</f>
        <v>#VALUE!</v>
      </c>
    </row>
    <row r="1512">
      <c r="A1512" s="403" t="str">
        <f>IF(ISBLANK('Unit Type (24)'!B21), " ", 'Unit Type (24)'!B21)</f>
        <v> </v>
      </c>
      <c r="B1512" s="403" t="str">
        <f>IF(ISBLANK('Unit Type (24)'!C21), " ", 'Unit Type (24)'!C21)</f>
        <v> </v>
      </c>
      <c r="C1512" s="403" t="str">
        <f>B1512*'Summary Sheet'!$C$26</f>
        <v>#VALUE!</v>
      </c>
    </row>
    <row r="1513">
      <c r="A1513" s="403" t="str">
        <f>IF(ISBLANK('Unit Type (24)'!B22), " ", 'Unit Type (24)'!B22)</f>
        <v> </v>
      </c>
      <c r="B1513" s="403" t="str">
        <f>IF(ISBLANK('Unit Type (24)'!C22), " ", 'Unit Type (24)'!C22)</f>
        <v> </v>
      </c>
      <c r="C1513" s="403" t="str">
        <f>B1513*'Summary Sheet'!$C$26</f>
        <v>#VALUE!</v>
      </c>
    </row>
    <row r="1514">
      <c r="A1514" s="403" t="str">
        <f>IF(ISBLANK('Unit Type (24)'!B23), " ", 'Unit Type (24)'!B23)</f>
        <v> </v>
      </c>
      <c r="B1514" s="403" t="str">
        <f>IF(ISBLANK('Unit Type (24)'!C23), " ", 'Unit Type (24)'!C23)</f>
        <v> </v>
      </c>
      <c r="C1514" s="403" t="str">
        <f>B1514*'Summary Sheet'!$C$26</f>
        <v>#VALUE!</v>
      </c>
    </row>
    <row r="1515">
      <c r="A1515" s="403" t="str">
        <f>IF(ISBLANK('Unit Type (24)'!B24), " ", 'Unit Type (24)'!B24)</f>
        <v> </v>
      </c>
      <c r="B1515" s="403" t="str">
        <f>IF(ISBLANK('Unit Type (24)'!C24), " ", 'Unit Type (24)'!C24)</f>
        <v> </v>
      </c>
      <c r="C1515" s="403" t="str">
        <f>B1515*'Summary Sheet'!$C$26</f>
        <v>#VALUE!</v>
      </c>
    </row>
    <row r="1516">
      <c r="A1516" s="403" t="str">
        <f>IF(ISBLANK('Unit Type (24)'!B25), " ", 'Unit Type (24)'!B25)</f>
        <v> </v>
      </c>
      <c r="B1516" s="403" t="str">
        <f>IF(ISBLANK('Unit Type (24)'!C25), " ", 'Unit Type (24)'!C25)</f>
        <v> </v>
      </c>
      <c r="C1516" s="403" t="str">
        <f>B1516*'Summary Sheet'!$C$26</f>
        <v>#VALUE!</v>
      </c>
    </row>
    <row r="1517">
      <c r="A1517" s="403" t="str">
        <f>IF(ISBLANK('Unit Type (24)'!B26), " ", 'Unit Type (24)'!B26)</f>
        <v> </v>
      </c>
      <c r="B1517" s="403" t="str">
        <f>IF(ISBLANK('Unit Type (24)'!C26), " ", 'Unit Type (24)'!C26)</f>
        <v> </v>
      </c>
      <c r="C1517" s="403" t="str">
        <f>B1517*'Summary Sheet'!$C$26</f>
        <v>#VALUE!</v>
      </c>
    </row>
    <row r="1518">
      <c r="A1518" s="403" t="str">
        <f>IF(ISBLANK('Unit Type (24)'!B27), " ", 'Unit Type (24)'!B27)</f>
        <v> </v>
      </c>
      <c r="B1518" s="403" t="str">
        <f>IF(ISBLANK('Unit Type (24)'!C27), " ", 'Unit Type (24)'!C27)</f>
        <v> </v>
      </c>
      <c r="C1518" s="403" t="str">
        <f>B1518*'Summary Sheet'!$C$26</f>
        <v>#VALUE!</v>
      </c>
    </row>
    <row r="1519">
      <c r="A1519" s="403" t="str">
        <f>IF(ISBLANK('Unit Type (24)'!B28), " ", 'Unit Type (24)'!B28)</f>
        <v> </v>
      </c>
      <c r="B1519" s="403" t="str">
        <f>IF(ISBLANK('Unit Type (24)'!C28), " ", 'Unit Type (24)'!C28)</f>
        <v> </v>
      </c>
      <c r="C1519" s="403" t="str">
        <f>B1519*'Summary Sheet'!$C$26</f>
        <v>#VALUE!</v>
      </c>
    </row>
    <row r="1520">
      <c r="A1520" s="403" t="str">
        <f>IF(ISBLANK('Unit Type (24)'!B29), " ", 'Unit Type (24)'!B29)</f>
        <v> </v>
      </c>
      <c r="B1520" s="403" t="str">
        <f>IF(ISBLANK('Unit Type (24)'!C29), " ", 'Unit Type (24)'!C29)</f>
        <v> </v>
      </c>
      <c r="C1520" s="403" t="str">
        <f>B1520*'Summary Sheet'!$C$26</f>
        <v>#VALUE!</v>
      </c>
    </row>
    <row r="1521">
      <c r="A1521" s="403" t="str">
        <f>IF(ISBLANK('Unit Type (24)'!B30), " ", 'Unit Type (24)'!B30)</f>
        <v> </v>
      </c>
      <c r="B1521" s="403" t="str">
        <f>IF(ISBLANK('Unit Type (24)'!C30), " ", 'Unit Type (24)'!C30)</f>
        <v> </v>
      </c>
      <c r="C1521" s="403" t="str">
        <f>B1521*'Summary Sheet'!$C$26</f>
        <v>#VALUE!</v>
      </c>
    </row>
    <row r="1522">
      <c r="A1522" s="403" t="str">
        <f>IF(ISBLANK('Unit Type (24)'!B31), " ", 'Unit Type (24)'!B31)</f>
        <v> </v>
      </c>
      <c r="B1522" s="403" t="str">
        <f>IF(ISBLANK('Unit Type (24)'!C31), " ", 'Unit Type (24)'!C31)</f>
        <v> </v>
      </c>
      <c r="C1522" s="403" t="str">
        <f>B1522*'Summary Sheet'!$C$26</f>
        <v>#VALUE!</v>
      </c>
    </row>
    <row r="1523">
      <c r="A1523" s="403" t="str">
        <f>IF(ISBLANK('Unit Type (24)'!B32), " ", 'Unit Type (24)'!B32)</f>
        <v> </v>
      </c>
      <c r="B1523" s="403" t="str">
        <f>IF(ISBLANK('Unit Type (24)'!C32), " ", 'Unit Type (24)'!C32)</f>
        <v> </v>
      </c>
      <c r="C1523" s="403" t="str">
        <f>B1523*'Summary Sheet'!$C$26</f>
        <v>#VALUE!</v>
      </c>
    </row>
    <row r="1524">
      <c r="A1524" s="403" t="str">
        <f>IF(ISBLANK('Unit Type (24)'!B33), " ", 'Unit Type (24)'!B33)</f>
        <v> </v>
      </c>
      <c r="B1524" s="403" t="str">
        <f>IF(ISBLANK('Unit Type (24)'!C33), " ", 'Unit Type (24)'!C33)</f>
        <v> </v>
      </c>
      <c r="C1524" s="403" t="str">
        <f>B1524*'Summary Sheet'!$C$26</f>
        <v>#VALUE!</v>
      </c>
    </row>
    <row r="1525">
      <c r="A1525" s="403" t="str">
        <f>IF(ISBLANK('Unit Type (24)'!B34), " ", 'Unit Type (24)'!B34)</f>
        <v> </v>
      </c>
      <c r="B1525" s="403" t="str">
        <f>IF(ISBLANK('Unit Type (24)'!C34), " ", 'Unit Type (24)'!C34)</f>
        <v> </v>
      </c>
      <c r="C1525" s="403" t="str">
        <f>B1525*'Summary Sheet'!$C$26</f>
        <v>#VALUE!</v>
      </c>
    </row>
    <row r="1526">
      <c r="A1526" s="403" t="str">
        <f>IF(ISBLANK('Unit Type (24)'!B35), " ", 'Unit Type (24)'!B35)</f>
        <v> </v>
      </c>
      <c r="B1526" s="403" t="str">
        <f>IF(ISBLANK('Unit Type (24)'!C35), " ", 'Unit Type (24)'!C35)</f>
        <v> </v>
      </c>
      <c r="C1526" s="403" t="str">
        <f>B1526*'Summary Sheet'!$C$26</f>
        <v>#VALUE!</v>
      </c>
    </row>
    <row r="1527">
      <c r="A1527" s="403" t="str">
        <f>IF(ISBLANK('Unit Type (24)'!B36), " ", 'Unit Type (24)'!B36)</f>
        <v> </v>
      </c>
      <c r="B1527" s="403" t="str">
        <f>IF(ISBLANK('Unit Type (24)'!C36), " ", 'Unit Type (24)'!C36)</f>
        <v> </v>
      </c>
      <c r="C1527" s="403" t="str">
        <f>B1527*'Summary Sheet'!$C$26</f>
        <v>#VALUE!</v>
      </c>
    </row>
    <row r="1528">
      <c r="A1528" s="403" t="str">
        <f>IF(ISBLANK('Unit Type (24)'!B37), " ", 'Unit Type (24)'!B37)</f>
        <v> </v>
      </c>
      <c r="B1528" s="403" t="str">
        <f>IF(ISBLANK('Unit Type (24)'!C37), " ", 'Unit Type (24)'!C37)</f>
        <v> </v>
      </c>
      <c r="C1528" s="403" t="str">
        <f>B1528*'Summary Sheet'!$C$26</f>
        <v>#VALUE!</v>
      </c>
    </row>
    <row r="1529">
      <c r="A1529" s="403" t="str">
        <f>IF(ISBLANK('Unit Type (24)'!B38), " ", 'Unit Type (24)'!B38)</f>
        <v> </v>
      </c>
      <c r="B1529" s="403" t="str">
        <f>IF(ISBLANK('Unit Type (24)'!C38), " ", 'Unit Type (24)'!C38)</f>
        <v> </v>
      </c>
      <c r="C1529" s="403" t="str">
        <f>B1529*'Summary Sheet'!$C$26</f>
        <v>#VALUE!</v>
      </c>
    </row>
    <row r="1530">
      <c r="A1530" s="403" t="str">
        <f>IF(ISBLANK('Unit Type (24)'!B39), " ", 'Unit Type (24)'!B39)</f>
        <v> </v>
      </c>
      <c r="B1530" s="403" t="str">
        <f>IF(ISBLANK('Unit Type (24)'!C39), " ", 'Unit Type (24)'!C39)</f>
        <v> </v>
      </c>
      <c r="C1530" s="403" t="str">
        <f>B1530*'Summary Sheet'!$C$26</f>
        <v>#VALUE!</v>
      </c>
    </row>
    <row r="1531">
      <c r="A1531" s="403" t="str">
        <f>IF(ISBLANK('Unit Type (24)'!B40), " ", 'Unit Type (24)'!B40)</f>
        <v> </v>
      </c>
      <c r="B1531" s="403" t="str">
        <f>IF(ISBLANK('Unit Type (24)'!C40), " ", 'Unit Type (24)'!C40)</f>
        <v> </v>
      </c>
      <c r="C1531" s="403" t="str">
        <f>B1531*'Summary Sheet'!$C$26</f>
        <v>#VALUE!</v>
      </c>
    </row>
    <row r="1532">
      <c r="A1532" s="403" t="str">
        <f>IF(ISBLANK('Unit Type (24)'!B41), " ", 'Unit Type (24)'!B41)</f>
        <v> </v>
      </c>
      <c r="B1532" s="403" t="str">
        <f>IF(ISBLANK('Unit Type (24)'!C41), " ", 'Unit Type (24)'!C41)</f>
        <v> </v>
      </c>
      <c r="C1532" s="403" t="str">
        <f>B1532*'Summary Sheet'!$C$26</f>
        <v>#VALUE!</v>
      </c>
    </row>
    <row r="1533">
      <c r="A1533" s="403" t="str">
        <f>IF(ISBLANK('Unit Type (24)'!B42), " ", 'Unit Type (24)'!B42)</f>
        <v> </v>
      </c>
      <c r="B1533" s="403" t="str">
        <f>IF(ISBLANK('Unit Type (24)'!C42), " ", 'Unit Type (24)'!C42)</f>
        <v> </v>
      </c>
      <c r="C1533" s="403" t="str">
        <f>B1533*'Summary Sheet'!$C$26</f>
        <v>#VALUE!</v>
      </c>
    </row>
    <row r="1534">
      <c r="A1534" s="403" t="str">
        <f>IF(ISBLANK('Unit Type (24)'!B43), " ", 'Unit Type (24)'!B43)</f>
        <v> </v>
      </c>
      <c r="B1534" s="403" t="str">
        <f>IF(ISBLANK('Unit Type (24)'!C43), " ", 'Unit Type (24)'!C43)</f>
        <v> </v>
      </c>
      <c r="C1534" s="403" t="str">
        <f>B1534*'Summary Sheet'!$C$26</f>
        <v>#VALUE!</v>
      </c>
    </row>
    <row r="1535">
      <c r="A1535" s="403" t="str">
        <f>IF(ISBLANK('Unit Type (24)'!B44), " ", 'Unit Type (24)'!B44)</f>
        <v> </v>
      </c>
      <c r="B1535" s="403" t="str">
        <f>IF(ISBLANK('Unit Type (24)'!C44), " ", 'Unit Type (24)'!C44)</f>
        <v> </v>
      </c>
      <c r="C1535" s="403" t="str">
        <f>B1535*'Summary Sheet'!$C$26</f>
        <v>#VALUE!</v>
      </c>
    </row>
    <row r="1536">
      <c r="A1536" s="403" t="str">
        <f>IF(ISBLANK('Unit Type (24)'!B45), " ", 'Unit Type (24)'!B45)</f>
        <v> </v>
      </c>
      <c r="B1536" s="403" t="str">
        <f>IF(ISBLANK('Unit Type (24)'!C45), " ", 'Unit Type (24)'!C45)</f>
        <v> </v>
      </c>
      <c r="C1536" s="403" t="str">
        <f>B1536*'Summary Sheet'!$C$26</f>
        <v>#VALUE!</v>
      </c>
    </row>
    <row r="1537">
      <c r="A1537" s="403" t="str">
        <f>IF(ISBLANK('Unit Type (24)'!B46), " ", 'Unit Type (24)'!B46)</f>
        <v> </v>
      </c>
      <c r="B1537" s="403" t="str">
        <f>IF(ISBLANK('Unit Type (24)'!C46), " ", 'Unit Type (24)'!C46)</f>
        <v> </v>
      </c>
      <c r="C1537" s="403" t="str">
        <f>B1537*'Summary Sheet'!$C$26</f>
        <v>#VALUE!</v>
      </c>
    </row>
    <row r="1538">
      <c r="A1538" s="403" t="str">
        <f>IF(ISBLANK('Unit Type (24)'!B47), " ", 'Unit Type (24)'!B47)</f>
        <v> </v>
      </c>
      <c r="B1538" s="403" t="str">
        <f>IF(ISBLANK('Unit Type (24)'!C47), " ", 'Unit Type (24)'!C47)</f>
        <v> </v>
      </c>
      <c r="C1538" s="403" t="str">
        <f>B1538*'Summary Sheet'!$C$26</f>
        <v>#VALUE!</v>
      </c>
    </row>
    <row r="1539">
      <c r="A1539" s="403" t="str">
        <f>IF(ISBLANK('Unit Type (24)'!B48), " ", 'Unit Type (24)'!B48)</f>
        <v> </v>
      </c>
      <c r="B1539" s="403" t="str">
        <f>IF(ISBLANK('Unit Type (24)'!C48), " ", 'Unit Type (24)'!C48)</f>
        <v> </v>
      </c>
      <c r="C1539" s="403" t="str">
        <f>B1539*'Summary Sheet'!$C$26</f>
        <v>#VALUE!</v>
      </c>
    </row>
    <row r="1540">
      <c r="A1540" s="403" t="str">
        <f>IF(ISBLANK('Unit Type (24)'!B49), " ", 'Unit Type (24)'!B49)</f>
        <v> </v>
      </c>
      <c r="B1540" s="403" t="str">
        <f>IF(ISBLANK('Unit Type (24)'!C49), " ", 'Unit Type (24)'!C49)</f>
        <v> </v>
      </c>
      <c r="C1540" s="403" t="str">
        <f>B1540*'Summary Sheet'!$C$26</f>
        <v>#VALUE!</v>
      </c>
    </row>
    <row r="1541">
      <c r="A1541" s="403" t="str">
        <f>IF(ISBLANK('Unit Type (24)'!B50), " ", 'Unit Type (24)'!B50)</f>
        <v> </v>
      </c>
      <c r="B1541" s="403" t="str">
        <f>IF(ISBLANK('Unit Type (24)'!C50), " ", 'Unit Type (24)'!C50)</f>
        <v> </v>
      </c>
      <c r="C1541" s="403" t="str">
        <f>B1541*'Summary Sheet'!$C$26</f>
        <v>#VALUE!</v>
      </c>
    </row>
    <row r="1542">
      <c r="A1542" s="403" t="str">
        <f>IF(ISBLANK('Unit Type (24)'!B51), " ", 'Unit Type (24)'!B51)</f>
        <v> </v>
      </c>
      <c r="B1542" s="403" t="str">
        <f>IF(ISBLANK('Unit Type (24)'!C51), " ", 'Unit Type (24)'!C51)</f>
        <v> </v>
      </c>
      <c r="C1542" s="403" t="str">
        <f>B1542*'Summary Sheet'!$C$26</f>
        <v>#VALUE!</v>
      </c>
    </row>
    <row r="1543">
      <c r="A1543" s="403" t="str">
        <f>IF(ISBLANK('Unit Type (24)'!B52), " ", 'Unit Type (24)'!B52)</f>
        <v> </v>
      </c>
      <c r="B1543" s="403" t="str">
        <f>IF(ISBLANK('Unit Type (24)'!C52), " ", 'Unit Type (24)'!C52)</f>
        <v> </v>
      </c>
      <c r="C1543" s="403" t="str">
        <f>B1543*'Summary Sheet'!$C$26</f>
        <v>#VALUE!</v>
      </c>
    </row>
    <row r="1544">
      <c r="A1544" s="403" t="str">
        <f>IF(ISBLANK('Unit Type (24)'!B53), " ", 'Unit Type (24)'!B53)</f>
        <v> </v>
      </c>
      <c r="B1544" s="403" t="str">
        <f>IF(ISBLANK('Unit Type (24)'!C53), " ", 'Unit Type (24)'!C53)</f>
        <v> </v>
      </c>
      <c r="C1544" s="403" t="str">
        <f>B1544*'Summary Sheet'!$C$26</f>
        <v>#VALUE!</v>
      </c>
    </row>
    <row r="1545">
      <c r="A1545" s="403" t="str">
        <f>IF(ISBLANK('Unit Type (24)'!B54), " ", 'Unit Type (24)'!B54)</f>
        <v> </v>
      </c>
      <c r="B1545" s="403" t="str">
        <f>IF(ISBLANK('Unit Type (24)'!C54), " ", 'Unit Type (24)'!C54)</f>
        <v> </v>
      </c>
      <c r="C1545" s="403" t="str">
        <f>B1545*'Summary Sheet'!$C$26</f>
        <v>#VALUE!</v>
      </c>
    </row>
    <row r="1546">
      <c r="A1546" s="403" t="str">
        <f>IF(ISBLANK('Unit Type (24)'!B55), " ", 'Unit Type (24)'!B55)</f>
        <v> </v>
      </c>
      <c r="B1546" s="403" t="str">
        <f>IF(ISBLANK('Unit Type (24)'!C55), " ", 'Unit Type (24)'!C55)</f>
        <v> </v>
      </c>
      <c r="C1546" s="403" t="str">
        <f>B1546*'Summary Sheet'!$C$26</f>
        <v>#VALUE!</v>
      </c>
    </row>
    <row r="1547">
      <c r="A1547" s="403" t="str">
        <f>IF(ISBLANK('Unit Type (24)'!B56), " ", 'Unit Type (24)'!B56)</f>
        <v> </v>
      </c>
      <c r="B1547" s="403" t="str">
        <f>IF(ISBLANK('Unit Type (24)'!C56), " ", 'Unit Type (24)'!C56)</f>
        <v> </v>
      </c>
      <c r="C1547" s="403" t="str">
        <f>B1547*'Summary Sheet'!$C$26</f>
        <v>#VALUE!</v>
      </c>
    </row>
    <row r="1548">
      <c r="A1548" s="403" t="str">
        <f>IF(ISBLANK('Unit Type (24)'!B57), " ", 'Unit Type (24)'!B57)</f>
        <v> </v>
      </c>
      <c r="B1548" s="403" t="str">
        <f>IF(ISBLANK('Unit Type (24)'!C57), " ", 'Unit Type (24)'!C57)</f>
        <v> </v>
      </c>
      <c r="C1548" s="403" t="str">
        <f>B1548*'Summary Sheet'!$C$26</f>
        <v>#VALUE!</v>
      </c>
    </row>
    <row r="1549">
      <c r="A1549" s="403" t="str">
        <f>IF(ISBLANK('Unit Type (24)'!B58), " ", 'Unit Type (24)'!B58)</f>
        <v> </v>
      </c>
      <c r="B1549" s="403" t="str">
        <f>IF(ISBLANK('Unit Type (24)'!C58), " ", 'Unit Type (24)'!C58)</f>
        <v> </v>
      </c>
      <c r="C1549" s="403" t="str">
        <f>B1549*'Summary Sheet'!$C$26</f>
        <v>#VALUE!</v>
      </c>
    </row>
    <row r="1550">
      <c r="A1550" s="403" t="str">
        <f>IF(ISBLANK('Unit Type (24)'!B59), " ", 'Unit Type (24)'!B59)</f>
        <v> </v>
      </c>
      <c r="B1550" s="403" t="str">
        <f>IF(ISBLANK('Unit Type (24)'!C59), " ", 'Unit Type (24)'!C59)</f>
        <v> </v>
      </c>
      <c r="C1550" s="403" t="str">
        <f>B1550*'Summary Sheet'!$C$26</f>
        <v>#VALUE!</v>
      </c>
    </row>
    <row r="1551">
      <c r="A1551" s="403" t="str">
        <f>IF(ISBLANK('Unit Type (24)'!B60), " ", 'Unit Type (24)'!B60)</f>
        <v> </v>
      </c>
      <c r="B1551" s="403" t="str">
        <f>IF(ISBLANK('Unit Type (24)'!C60), " ", 'Unit Type (24)'!C60)</f>
        <v> </v>
      </c>
      <c r="C1551" s="403" t="str">
        <f>B1551*'Summary Sheet'!$C$26</f>
        <v>#VALUE!</v>
      </c>
    </row>
    <row r="1552">
      <c r="A1552" s="403" t="str">
        <f>IF(ISBLANK('Unit Type (24)'!B61), " ", 'Unit Type (24)'!B61)</f>
        <v> </v>
      </c>
      <c r="B1552" s="403" t="str">
        <f>IF(ISBLANK('Unit Type (24)'!C61), " ", 'Unit Type (24)'!C61)</f>
        <v> </v>
      </c>
      <c r="C1552" s="403" t="str">
        <f>B1552*'Summary Sheet'!$C$26</f>
        <v>#VALUE!</v>
      </c>
    </row>
    <row r="1553">
      <c r="A1553" s="403" t="str">
        <f>IF(ISBLANK('Unit Type (24)'!B62), " ", 'Unit Type (24)'!B62)</f>
        <v> </v>
      </c>
      <c r="B1553" s="403" t="str">
        <f>IF(ISBLANK('Unit Type (24)'!C62), " ", 'Unit Type (24)'!C62)</f>
        <v> </v>
      </c>
      <c r="C1553" s="403" t="str">
        <f>B1553*'Summary Sheet'!$C$26</f>
        <v>#VALUE!</v>
      </c>
    </row>
    <row r="1554">
      <c r="A1554" s="403" t="str">
        <f>IF(ISBLANK('Unit Type (24)'!B63), " ", 'Unit Type (24)'!B63)</f>
        <v> </v>
      </c>
      <c r="B1554" s="403" t="str">
        <f>IF(ISBLANK('Unit Type (24)'!C63), " ", 'Unit Type (24)'!C63)</f>
        <v> </v>
      </c>
      <c r="C1554" s="403" t="str">
        <f>B1554*'Summary Sheet'!$C$26</f>
        <v>#VALUE!</v>
      </c>
    </row>
    <row r="1555">
      <c r="A1555" s="403" t="str">
        <f>IF(ISBLANK('Unit Type (24)'!B64), " ", 'Unit Type (24)'!B64)</f>
        <v> </v>
      </c>
      <c r="B1555" s="403" t="str">
        <f>IF(ISBLANK('Unit Type (24)'!C64), " ", 'Unit Type (24)'!C64)</f>
        <v> </v>
      </c>
      <c r="C1555" s="403" t="str">
        <f>B1555*'Summary Sheet'!$C$26</f>
        <v>#VALUE!</v>
      </c>
    </row>
    <row r="1556">
      <c r="A1556" s="403" t="str">
        <f>IF(ISBLANK('Unit Type (24)'!B65), " ", 'Unit Type (24)'!B65)</f>
        <v> </v>
      </c>
      <c r="B1556" s="403" t="str">
        <f>IF(ISBLANK('Unit Type (24)'!C65), " ", 'Unit Type (24)'!C65)</f>
        <v> </v>
      </c>
      <c r="C1556" s="403" t="str">
        <f>B1556*'Summary Sheet'!$C$26</f>
        <v>#VALUE!</v>
      </c>
    </row>
    <row r="1557">
      <c r="A1557" s="403" t="str">
        <f>IF(ISBLANK('Unit Type (24)'!B66), " ", 'Unit Type (24)'!B66)</f>
        <v> </v>
      </c>
      <c r="B1557" s="403" t="str">
        <f>IF(ISBLANK('Unit Type (24)'!C66), " ", 'Unit Type (24)'!C66)</f>
        <v> </v>
      </c>
      <c r="C1557" s="403" t="str">
        <f>B1557*'Summary Sheet'!$C$26</f>
        <v>#VALUE!</v>
      </c>
    </row>
    <row r="1558">
      <c r="A1558" s="403" t="str">
        <f>IF(ISBLANK('Unit Type (24)'!B67), " ", 'Unit Type (24)'!B67)</f>
        <v> </v>
      </c>
      <c r="B1558" s="403" t="str">
        <f>IF(ISBLANK('Unit Type (24)'!C67), " ", 'Unit Type (24)'!C67)</f>
        <v> </v>
      </c>
      <c r="C1558" s="403" t="str">
        <f>B1558*'Summary Sheet'!$C$26</f>
        <v>#VALUE!</v>
      </c>
    </row>
    <row r="1559">
      <c r="A1559" s="403" t="str">
        <f>IF(ISBLANK('Unit Type (24)'!B68), " ", 'Unit Type (24)'!B68)</f>
        <v> </v>
      </c>
      <c r="B1559" s="403" t="str">
        <f>IF(ISBLANK('Unit Type (24)'!C68), " ", 'Unit Type (24)'!C68)</f>
        <v> </v>
      </c>
      <c r="C1559" s="403" t="str">
        <f>B1559*'Summary Sheet'!$C$26</f>
        <v>#VALUE!</v>
      </c>
    </row>
    <row r="1560">
      <c r="A1560" s="403" t="str">
        <f>IF(ISBLANK('Unit Type (24)'!B69), " ", 'Unit Type (24)'!B69)</f>
        <v> </v>
      </c>
      <c r="B1560" s="403" t="str">
        <f>IF(ISBLANK('Unit Type (24)'!C69), " ", 'Unit Type (24)'!C69)</f>
        <v> </v>
      </c>
      <c r="C1560" s="403" t="str">
        <f>B1560*'Summary Sheet'!$C$26</f>
        <v>#VALUE!</v>
      </c>
    </row>
    <row r="1561">
      <c r="A1561" s="403" t="str">
        <f>IF(ISBLANK('Unit Type (24)'!B70), " ", 'Unit Type (24)'!B70)</f>
        <v> </v>
      </c>
      <c r="B1561" s="403" t="str">
        <f>IF(ISBLANK('Unit Type (24)'!C70), " ", 'Unit Type (24)'!C70)</f>
        <v> </v>
      </c>
      <c r="C1561" s="403" t="str">
        <f>B1561*'Summary Sheet'!$C$26</f>
        <v>#VALUE!</v>
      </c>
    </row>
    <row r="1562">
      <c r="A1562" s="403" t="str">
        <f>IF(ISBLANK('Unit Type (25)'!B6), " ", 'Unit Type (25)'!B6)</f>
        <v> </v>
      </c>
      <c r="B1562" s="403" t="str">
        <f>IF(ISBLANK('Unit Type (25)'!C6), " ", 'Unit Type (25)'!C6)</f>
        <v> </v>
      </c>
      <c r="C1562" s="403" t="str">
        <f>B1562*'Summary Sheet'!$C$27</f>
        <v>#VALUE!</v>
      </c>
    </row>
    <row r="1563">
      <c r="A1563" s="403" t="str">
        <f>IF(ISBLANK('Unit Type (25)'!B7), " ", 'Unit Type (25)'!B7)</f>
        <v> </v>
      </c>
      <c r="B1563" s="403" t="str">
        <f>IF(ISBLANK('Unit Type (25)'!C7), " ", 'Unit Type (25)'!C7)</f>
        <v> </v>
      </c>
      <c r="C1563" s="403" t="str">
        <f>B1563*'Summary Sheet'!$C$27</f>
        <v>#VALUE!</v>
      </c>
    </row>
    <row r="1564">
      <c r="A1564" s="403" t="str">
        <f>IF(ISBLANK('Unit Type (25)'!B8), " ", 'Unit Type (25)'!B8)</f>
        <v> </v>
      </c>
      <c r="B1564" s="403" t="str">
        <f>IF(ISBLANK('Unit Type (25)'!C8), " ", 'Unit Type (25)'!C8)</f>
        <v> </v>
      </c>
      <c r="C1564" s="403" t="str">
        <f>B1564*'Summary Sheet'!$C$27</f>
        <v>#VALUE!</v>
      </c>
    </row>
    <row r="1565">
      <c r="A1565" s="403" t="str">
        <f>IF(ISBLANK('Unit Type (25)'!B9), " ", 'Unit Type (25)'!B9)</f>
        <v> </v>
      </c>
      <c r="B1565" s="403" t="str">
        <f>IF(ISBLANK('Unit Type (25)'!C9), " ", 'Unit Type (25)'!C9)</f>
        <v> </v>
      </c>
      <c r="C1565" s="403" t="str">
        <f>B1565*'Summary Sheet'!$C$27</f>
        <v>#VALUE!</v>
      </c>
    </row>
    <row r="1566">
      <c r="A1566" s="403" t="str">
        <f>IF(ISBLANK('Unit Type (25)'!B10), " ", 'Unit Type (25)'!B10)</f>
        <v> </v>
      </c>
      <c r="B1566" s="403" t="str">
        <f>IF(ISBLANK('Unit Type (25)'!C10), " ", 'Unit Type (25)'!C10)</f>
        <v> </v>
      </c>
      <c r="C1566" s="403" t="str">
        <f>B1566*'Summary Sheet'!$C$27</f>
        <v>#VALUE!</v>
      </c>
    </row>
    <row r="1567">
      <c r="A1567" s="403" t="str">
        <f>IF(ISBLANK('Unit Type (25)'!B11), " ", 'Unit Type (25)'!B11)</f>
        <v> </v>
      </c>
      <c r="B1567" s="403" t="str">
        <f>IF(ISBLANK('Unit Type (25)'!C11), " ", 'Unit Type (25)'!C11)</f>
        <v> </v>
      </c>
      <c r="C1567" s="403" t="str">
        <f>B1567*'Summary Sheet'!$C$27</f>
        <v>#VALUE!</v>
      </c>
    </row>
    <row r="1568">
      <c r="A1568" s="403" t="str">
        <f>IF(ISBLANK('Unit Type (25)'!B12), " ", 'Unit Type (25)'!B12)</f>
        <v> </v>
      </c>
      <c r="B1568" s="403" t="str">
        <f>IF(ISBLANK('Unit Type (25)'!C12), " ", 'Unit Type (25)'!C12)</f>
        <v> </v>
      </c>
      <c r="C1568" s="403" t="str">
        <f>B1568*'Summary Sheet'!$C$27</f>
        <v>#VALUE!</v>
      </c>
    </row>
    <row r="1569">
      <c r="A1569" s="403" t="str">
        <f>IF(ISBLANK('Unit Type (25)'!B13), " ", 'Unit Type (25)'!B13)</f>
        <v> </v>
      </c>
      <c r="B1569" s="403" t="str">
        <f>IF(ISBLANK('Unit Type (25)'!C13), " ", 'Unit Type (25)'!C13)</f>
        <v> </v>
      </c>
      <c r="C1569" s="403" t="str">
        <f>B1569*'Summary Sheet'!$C$27</f>
        <v>#VALUE!</v>
      </c>
    </row>
    <row r="1570">
      <c r="A1570" s="403" t="str">
        <f>IF(ISBLANK('Unit Type (25)'!B14), " ", 'Unit Type (25)'!B14)</f>
        <v> </v>
      </c>
      <c r="B1570" s="403" t="str">
        <f>IF(ISBLANK('Unit Type (25)'!C14), " ", 'Unit Type (25)'!C14)</f>
        <v> </v>
      </c>
      <c r="C1570" s="403" t="str">
        <f>B1570*'Summary Sheet'!$C$27</f>
        <v>#VALUE!</v>
      </c>
    </row>
    <row r="1571">
      <c r="A1571" s="403" t="str">
        <f>IF(ISBLANK('Unit Type (25)'!B15), " ", 'Unit Type (25)'!B15)</f>
        <v> </v>
      </c>
      <c r="B1571" s="403" t="str">
        <f>IF(ISBLANK('Unit Type (25)'!C15), " ", 'Unit Type (25)'!C15)</f>
        <v> </v>
      </c>
      <c r="C1571" s="403" t="str">
        <f>B1571*'Summary Sheet'!$C$27</f>
        <v>#VALUE!</v>
      </c>
    </row>
    <row r="1572">
      <c r="A1572" s="403" t="str">
        <f>IF(ISBLANK('Unit Type (25)'!B16), " ", 'Unit Type (25)'!B16)</f>
        <v> </v>
      </c>
      <c r="B1572" s="403" t="str">
        <f>IF(ISBLANK('Unit Type (25)'!C16), " ", 'Unit Type (25)'!C16)</f>
        <v> </v>
      </c>
      <c r="C1572" s="403" t="str">
        <f>B1572*'Summary Sheet'!$C$27</f>
        <v>#VALUE!</v>
      </c>
    </row>
    <row r="1573">
      <c r="A1573" s="403" t="str">
        <f>IF(ISBLANK('Unit Type (25)'!B17), " ", 'Unit Type (25)'!B17)</f>
        <v> </v>
      </c>
      <c r="B1573" s="403" t="str">
        <f>IF(ISBLANK('Unit Type (25)'!C17), " ", 'Unit Type (25)'!C17)</f>
        <v> </v>
      </c>
      <c r="C1573" s="403" t="str">
        <f>B1573*'Summary Sheet'!$C$27</f>
        <v>#VALUE!</v>
      </c>
    </row>
    <row r="1574">
      <c r="A1574" s="403" t="str">
        <f>IF(ISBLANK('Unit Type (25)'!B18), " ", 'Unit Type (25)'!B18)</f>
        <v> </v>
      </c>
      <c r="B1574" s="403" t="str">
        <f>IF(ISBLANK('Unit Type (25)'!C18), " ", 'Unit Type (25)'!C18)</f>
        <v> </v>
      </c>
      <c r="C1574" s="403" t="str">
        <f>B1574*'Summary Sheet'!$C$27</f>
        <v>#VALUE!</v>
      </c>
    </row>
    <row r="1575">
      <c r="A1575" s="403" t="str">
        <f>IF(ISBLANK('Unit Type (25)'!B19), " ", 'Unit Type (25)'!B19)</f>
        <v> </v>
      </c>
      <c r="B1575" s="403" t="str">
        <f>IF(ISBLANK('Unit Type (25)'!C19), " ", 'Unit Type (25)'!C19)</f>
        <v> </v>
      </c>
      <c r="C1575" s="403" t="str">
        <f>B1575*'Summary Sheet'!$C$27</f>
        <v>#VALUE!</v>
      </c>
    </row>
    <row r="1576">
      <c r="A1576" s="403" t="str">
        <f>IF(ISBLANK('Unit Type (25)'!B20), " ", 'Unit Type (25)'!B20)</f>
        <v> </v>
      </c>
      <c r="B1576" s="403" t="str">
        <f>IF(ISBLANK('Unit Type (25)'!C20), " ", 'Unit Type (25)'!C20)</f>
        <v> </v>
      </c>
      <c r="C1576" s="403" t="str">
        <f>B1576*'Summary Sheet'!$C$27</f>
        <v>#VALUE!</v>
      </c>
    </row>
    <row r="1577">
      <c r="A1577" s="403" t="str">
        <f>IF(ISBLANK('Unit Type (25)'!B21), " ", 'Unit Type (25)'!B21)</f>
        <v> </v>
      </c>
      <c r="B1577" s="403" t="str">
        <f>IF(ISBLANK('Unit Type (25)'!C21), " ", 'Unit Type (25)'!C21)</f>
        <v> </v>
      </c>
      <c r="C1577" s="403" t="str">
        <f>B1577*'Summary Sheet'!$C$27</f>
        <v>#VALUE!</v>
      </c>
    </row>
    <row r="1578">
      <c r="A1578" s="403" t="str">
        <f>IF(ISBLANK('Unit Type (25)'!B22), " ", 'Unit Type (25)'!B22)</f>
        <v> </v>
      </c>
      <c r="B1578" s="403" t="str">
        <f>IF(ISBLANK('Unit Type (25)'!C22), " ", 'Unit Type (25)'!C22)</f>
        <v> </v>
      </c>
      <c r="C1578" s="403" t="str">
        <f>B1578*'Summary Sheet'!$C$27</f>
        <v>#VALUE!</v>
      </c>
    </row>
    <row r="1579">
      <c r="A1579" s="403" t="str">
        <f>IF(ISBLANK('Unit Type (25)'!B23), " ", 'Unit Type (25)'!B23)</f>
        <v> </v>
      </c>
      <c r="B1579" s="403" t="str">
        <f>IF(ISBLANK('Unit Type (25)'!C23), " ", 'Unit Type (25)'!C23)</f>
        <v> </v>
      </c>
      <c r="C1579" s="403" t="str">
        <f>B1579*'Summary Sheet'!$C$27</f>
        <v>#VALUE!</v>
      </c>
    </row>
    <row r="1580">
      <c r="A1580" s="403" t="str">
        <f>IF(ISBLANK('Unit Type (25)'!B24), " ", 'Unit Type (25)'!B24)</f>
        <v> </v>
      </c>
      <c r="B1580" s="403" t="str">
        <f>IF(ISBLANK('Unit Type (25)'!C24), " ", 'Unit Type (25)'!C24)</f>
        <v> </v>
      </c>
      <c r="C1580" s="403" t="str">
        <f>B1580*'Summary Sheet'!$C$27</f>
        <v>#VALUE!</v>
      </c>
    </row>
    <row r="1581">
      <c r="A1581" s="403" t="str">
        <f>IF(ISBLANK('Unit Type (25)'!B25), " ", 'Unit Type (25)'!B25)</f>
        <v> </v>
      </c>
      <c r="B1581" s="403" t="str">
        <f>IF(ISBLANK('Unit Type (25)'!C25), " ", 'Unit Type (25)'!C25)</f>
        <v> </v>
      </c>
      <c r="C1581" s="403" t="str">
        <f>B1581*'Summary Sheet'!$C$27</f>
        <v>#VALUE!</v>
      </c>
    </row>
    <row r="1582">
      <c r="A1582" s="403" t="str">
        <f>IF(ISBLANK('Unit Type (25)'!B26), " ", 'Unit Type (25)'!B26)</f>
        <v> </v>
      </c>
      <c r="B1582" s="403" t="str">
        <f>IF(ISBLANK('Unit Type (25)'!C26), " ", 'Unit Type (25)'!C26)</f>
        <v> </v>
      </c>
      <c r="C1582" s="403" t="str">
        <f>B1582*'Summary Sheet'!$C$27</f>
        <v>#VALUE!</v>
      </c>
    </row>
    <row r="1583">
      <c r="A1583" s="403" t="str">
        <f>IF(ISBLANK('Unit Type (25)'!B27), " ", 'Unit Type (25)'!B27)</f>
        <v> </v>
      </c>
      <c r="B1583" s="403" t="str">
        <f>IF(ISBLANK('Unit Type (25)'!C27), " ", 'Unit Type (25)'!C27)</f>
        <v> </v>
      </c>
      <c r="C1583" s="403" t="str">
        <f>B1583*'Summary Sheet'!$C$27</f>
        <v>#VALUE!</v>
      </c>
    </row>
    <row r="1584">
      <c r="A1584" s="403" t="str">
        <f>IF(ISBLANK('Unit Type (25)'!B28), " ", 'Unit Type (25)'!B28)</f>
        <v> </v>
      </c>
      <c r="B1584" s="403" t="str">
        <f>IF(ISBLANK('Unit Type (25)'!C28), " ", 'Unit Type (25)'!C28)</f>
        <v> </v>
      </c>
      <c r="C1584" s="403" t="str">
        <f>B1584*'Summary Sheet'!$C$27</f>
        <v>#VALUE!</v>
      </c>
    </row>
    <row r="1585">
      <c r="A1585" s="403" t="str">
        <f>IF(ISBLANK('Unit Type (25)'!B29), " ", 'Unit Type (25)'!B29)</f>
        <v> </v>
      </c>
      <c r="B1585" s="403" t="str">
        <f>IF(ISBLANK('Unit Type (25)'!C29), " ", 'Unit Type (25)'!C29)</f>
        <v> </v>
      </c>
      <c r="C1585" s="403" t="str">
        <f>B1585*'Summary Sheet'!$C$27</f>
        <v>#VALUE!</v>
      </c>
    </row>
    <row r="1586">
      <c r="A1586" s="403" t="str">
        <f>IF(ISBLANK('Unit Type (25)'!B30), " ", 'Unit Type (25)'!B30)</f>
        <v> </v>
      </c>
      <c r="B1586" s="403" t="str">
        <f>IF(ISBLANK('Unit Type (25)'!C30), " ", 'Unit Type (25)'!C30)</f>
        <v> </v>
      </c>
      <c r="C1586" s="403" t="str">
        <f>B1586*'Summary Sheet'!$C$27</f>
        <v>#VALUE!</v>
      </c>
    </row>
    <row r="1587">
      <c r="A1587" s="403" t="str">
        <f>IF(ISBLANK('Unit Type (25)'!B31), " ", 'Unit Type (25)'!B31)</f>
        <v> </v>
      </c>
      <c r="B1587" s="403" t="str">
        <f>IF(ISBLANK('Unit Type (25)'!C31), " ", 'Unit Type (25)'!C31)</f>
        <v> </v>
      </c>
      <c r="C1587" s="403" t="str">
        <f>B1587*'Summary Sheet'!$C$27</f>
        <v>#VALUE!</v>
      </c>
    </row>
    <row r="1588">
      <c r="A1588" s="403" t="str">
        <f>IF(ISBLANK('Unit Type (25)'!B32), " ", 'Unit Type (25)'!B32)</f>
        <v> </v>
      </c>
      <c r="B1588" s="403" t="str">
        <f>IF(ISBLANK('Unit Type (25)'!C32), " ", 'Unit Type (25)'!C32)</f>
        <v> </v>
      </c>
      <c r="C1588" s="403" t="str">
        <f>B1588*'Summary Sheet'!$C$27</f>
        <v>#VALUE!</v>
      </c>
    </row>
    <row r="1589">
      <c r="A1589" s="403" t="str">
        <f>IF(ISBLANK('Unit Type (25)'!B33), " ", 'Unit Type (25)'!B33)</f>
        <v> </v>
      </c>
      <c r="B1589" s="403" t="str">
        <f>IF(ISBLANK('Unit Type (25)'!C33), " ", 'Unit Type (25)'!C33)</f>
        <v> </v>
      </c>
      <c r="C1589" s="403" t="str">
        <f>B1589*'Summary Sheet'!$C$27</f>
        <v>#VALUE!</v>
      </c>
    </row>
    <row r="1590">
      <c r="A1590" s="403" t="str">
        <f>IF(ISBLANK('Unit Type (25)'!B34), " ", 'Unit Type (25)'!B34)</f>
        <v> </v>
      </c>
      <c r="B1590" s="403" t="str">
        <f>IF(ISBLANK('Unit Type (25)'!C34), " ", 'Unit Type (25)'!C34)</f>
        <v> </v>
      </c>
      <c r="C1590" s="403" t="str">
        <f>B1590*'Summary Sheet'!$C$27</f>
        <v>#VALUE!</v>
      </c>
    </row>
    <row r="1591">
      <c r="A1591" s="403" t="str">
        <f>IF(ISBLANK('Unit Type (25)'!B35), " ", 'Unit Type (25)'!B35)</f>
        <v> </v>
      </c>
      <c r="B1591" s="403" t="str">
        <f>IF(ISBLANK('Unit Type (25)'!C35), " ", 'Unit Type (25)'!C35)</f>
        <v> </v>
      </c>
      <c r="C1591" s="403" t="str">
        <f>B1591*'Summary Sheet'!$C$27</f>
        <v>#VALUE!</v>
      </c>
    </row>
    <row r="1592">
      <c r="A1592" s="403" t="str">
        <f>IF(ISBLANK('Unit Type (25)'!B36), " ", 'Unit Type (25)'!B36)</f>
        <v> </v>
      </c>
      <c r="B1592" s="403" t="str">
        <f>IF(ISBLANK('Unit Type (25)'!C36), " ", 'Unit Type (25)'!C36)</f>
        <v> </v>
      </c>
      <c r="C1592" s="403" t="str">
        <f>B1592*'Summary Sheet'!$C$27</f>
        <v>#VALUE!</v>
      </c>
    </row>
    <row r="1593">
      <c r="A1593" s="403" t="str">
        <f>IF(ISBLANK('Unit Type (25)'!B37), " ", 'Unit Type (25)'!B37)</f>
        <v> </v>
      </c>
      <c r="B1593" s="403" t="str">
        <f>IF(ISBLANK('Unit Type (25)'!C37), " ", 'Unit Type (25)'!C37)</f>
        <v> </v>
      </c>
      <c r="C1593" s="403" t="str">
        <f>B1593*'Summary Sheet'!$C$27</f>
        <v>#VALUE!</v>
      </c>
    </row>
    <row r="1594">
      <c r="A1594" s="403" t="str">
        <f>IF(ISBLANK('Unit Type (25)'!B38), " ", 'Unit Type (25)'!B38)</f>
        <v> </v>
      </c>
      <c r="B1594" s="403" t="str">
        <f>IF(ISBLANK('Unit Type (25)'!C38), " ", 'Unit Type (25)'!C38)</f>
        <v> </v>
      </c>
      <c r="C1594" s="403" t="str">
        <f>B1594*'Summary Sheet'!$C$27</f>
        <v>#VALUE!</v>
      </c>
    </row>
    <row r="1595">
      <c r="A1595" s="403" t="str">
        <f>IF(ISBLANK('Unit Type (25)'!B39), " ", 'Unit Type (25)'!B39)</f>
        <v> </v>
      </c>
      <c r="B1595" s="403" t="str">
        <f>IF(ISBLANK('Unit Type (25)'!C39), " ", 'Unit Type (25)'!C39)</f>
        <v> </v>
      </c>
      <c r="C1595" s="403" t="str">
        <f>B1595*'Summary Sheet'!$C$27</f>
        <v>#VALUE!</v>
      </c>
    </row>
    <row r="1596">
      <c r="A1596" s="403" t="str">
        <f>IF(ISBLANK('Unit Type (25)'!B40), " ", 'Unit Type (25)'!B40)</f>
        <v> </v>
      </c>
      <c r="B1596" s="403" t="str">
        <f>IF(ISBLANK('Unit Type (25)'!C40), " ", 'Unit Type (25)'!C40)</f>
        <v> </v>
      </c>
      <c r="C1596" s="403" t="str">
        <f>B1596*'Summary Sheet'!$C$27</f>
        <v>#VALUE!</v>
      </c>
    </row>
    <row r="1597">
      <c r="A1597" s="403" t="str">
        <f>IF(ISBLANK('Unit Type (25)'!B41), " ", 'Unit Type (25)'!B41)</f>
        <v> </v>
      </c>
      <c r="B1597" s="403" t="str">
        <f>IF(ISBLANK('Unit Type (25)'!C41), " ", 'Unit Type (25)'!C41)</f>
        <v> </v>
      </c>
      <c r="C1597" s="403" t="str">
        <f>B1597*'Summary Sheet'!$C$27</f>
        <v>#VALUE!</v>
      </c>
    </row>
    <row r="1598">
      <c r="A1598" s="403" t="str">
        <f>IF(ISBLANK('Unit Type (25)'!B42), " ", 'Unit Type (25)'!B42)</f>
        <v> </v>
      </c>
      <c r="B1598" s="403" t="str">
        <f>IF(ISBLANK('Unit Type (25)'!C42), " ", 'Unit Type (25)'!C42)</f>
        <v> </v>
      </c>
      <c r="C1598" s="403" t="str">
        <f>B1598*'Summary Sheet'!$C$27</f>
        <v>#VALUE!</v>
      </c>
    </row>
    <row r="1599">
      <c r="A1599" s="403" t="str">
        <f>IF(ISBLANK('Unit Type (25)'!B43), " ", 'Unit Type (25)'!B43)</f>
        <v> </v>
      </c>
      <c r="B1599" s="403" t="str">
        <f>IF(ISBLANK('Unit Type (25)'!C43), " ", 'Unit Type (25)'!C43)</f>
        <v> </v>
      </c>
      <c r="C1599" s="403" t="str">
        <f>B1599*'Summary Sheet'!$C$27</f>
        <v>#VALUE!</v>
      </c>
    </row>
    <row r="1600">
      <c r="A1600" s="403" t="str">
        <f>IF(ISBLANK('Unit Type (25)'!B44), " ", 'Unit Type (25)'!B44)</f>
        <v> </v>
      </c>
      <c r="B1600" s="403" t="str">
        <f>IF(ISBLANK('Unit Type (25)'!C44), " ", 'Unit Type (25)'!C44)</f>
        <v> </v>
      </c>
      <c r="C1600" s="403" t="str">
        <f>B1600*'Summary Sheet'!$C$27</f>
        <v>#VALUE!</v>
      </c>
    </row>
    <row r="1601">
      <c r="A1601" s="403" t="str">
        <f>IF(ISBLANK('Unit Type (25)'!B45), " ", 'Unit Type (25)'!B45)</f>
        <v> </v>
      </c>
      <c r="B1601" s="403" t="str">
        <f>IF(ISBLANK('Unit Type (25)'!C45), " ", 'Unit Type (25)'!C45)</f>
        <v> </v>
      </c>
      <c r="C1601" s="403" t="str">
        <f>B1601*'Summary Sheet'!$C$27</f>
        <v>#VALUE!</v>
      </c>
    </row>
    <row r="1602">
      <c r="A1602" s="403" t="str">
        <f>IF(ISBLANK('Unit Type (25)'!B46), " ", 'Unit Type (25)'!B46)</f>
        <v> </v>
      </c>
      <c r="B1602" s="403" t="str">
        <f>IF(ISBLANK('Unit Type (25)'!C46), " ", 'Unit Type (25)'!C46)</f>
        <v> </v>
      </c>
      <c r="C1602" s="403" t="str">
        <f>B1602*'Summary Sheet'!$C$27</f>
        <v>#VALUE!</v>
      </c>
    </row>
    <row r="1603">
      <c r="A1603" s="403" t="str">
        <f>IF(ISBLANK('Unit Type (25)'!B47), " ", 'Unit Type (25)'!B47)</f>
        <v> </v>
      </c>
      <c r="B1603" s="403" t="str">
        <f>IF(ISBLANK('Unit Type (25)'!C47), " ", 'Unit Type (25)'!C47)</f>
        <v> </v>
      </c>
      <c r="C1603" s="403" t="str">
        <f>B1603*'Summary Sheet'!$C$27</f>
        <v>#VALUE!</v>
      </c>
    </row>
    <row r="1604">
      <c r="A1604" s="403" t="str">
        <f>IF(ISBLANK('Unit Type (25)'!B48), " ", 'Unit Type (25)'!B48)</f>
        <v> </v>
      </c>
      <c r="B1604" s="403" t="str">
        <f>IF(ISBLANK('Unit Type (25)'!C48), " ", 'Unit Type (25)'!C48)</f>
        <v> </v>
      </c>
      <c r="C1604" s="403" t="str">
        <f>B1604*'Summary Sheet'!$C$27</f>
        <v>#VALUE!</v>
      </c>
    </row>
    <row r="1605">
      <c r="A1605" s="403" t="str">
        <f>IF(ISBLANK('Unit Type (25)'!B49), " ", 'Unit Type (25)'!B49)</f>
        <v> </v>
      </c>
      <c r="B1605" s="403" t="str">
        <f>IF(ISBLANK('Unit Type (25)'!C49), " ", 'Unit Type (25)'!C49)</f>
        <v> </v>
      </c>
      <c r="C1605" s="403" t="str">
        <f>B1605*'Summary Sheet'!$C$27</f>
        <v>#VALUE!</v>
      </c>
    </row>
    <row r="1606">
      <c r="A1606" s="403" t="str">
        <f>IF(ISBLANK('Unit Type (25)'!B50), " ", 'Unit Type (25)'!B50)</f>
        <v> </v>
      </c>
      <c r="B1606" s="403" t="str">
        <f>IF(ISBLANK('Unit Type (25)'!C50), " ", 'Unit Type (25)'!C50)</f>
        <v> </v>
      </c>
      <c r="C1606" s="403" t="str">
        <f>B1606*'Summary Sheet'!$C$27</f>
        <v>#VALUE!</v>
      </c>
    </row>
    <row r="1607">
      <c r="A1607" s="403" t="str">
        <f>IF(ISBLANK('Unit Type (25)'!B51), " ", 'Unit Type (25)'!B51)</f>
        <v> </v>
      </c>
      <c r="B1607" s="403" t="str">
        <f>IF(ISBLANK('Unit Type (25)'!C51), " ", 'Unit Type (25)'!C51)</f>
        <v> </v>
      </c>
      <c r="C1607" s="403" t="str">
        <f>B1607*'Summary Sheet'!$C$27</f>
        <v>#VALUE!</v>
      </c>
    </row>
    <row r="1608">
      <c r="A1608" s="403" t="str">
        <f>IF(ISBLANK('Unit Type (25)'!B52), " ", 'Unit Type (25)'!B52)</f>
        <v> </v>
      </c>
      <c r="B1608" s="403" t="str">
        <f>IF(ISBLANK('Unit Type (25)'!C52), " ", 'Unit Type (25)'!C52)</f>
        <v> </v>
      </c>
      <c r="C1608" s="403" t="str">
        <f>B1608*'Summary Sheet'!$C$27</f>
        <v>#VALUE!</v>
      </c>
    </row>
    <row r="1609">
      <c r="A1609" s="403" t="str">
        <f>IF(ISBLANK('Unit Type (25)'!B53), " ", 'Unit Type (25)'!B53)</f>
        <v> </v>
      </c>
      <c r="B1609" s="403" t="str">
        <f>IF(ISBLANK('Unit Type (25)'!C53), " ", 'Unit Type (25)'!C53)</f>
        <v> </v>
      </c>
      <c r="C1609" s="403" t="str">
        <f>B1609*'Summary Sheet'!$C$27</f>
        <v>#VALUE!</v>
      </c>
    </row>
    <row r="1610">
      <c r="A1610" s="403" t="str">
        <f>IF(ISBLANK('Unit Type (25)'!B54), " ", 'Unit Type (25)'!B54)</f>
        <v> </v>
      </c>
      <c r="B1610" s="403" t="str">
        <f>IF(ISBLANK('Unit Type (25)'!C54), " ", 'Unit Type (25)'!C54)</f>
        <v> </v>
      </c>
      <c r="C1610" s="403" t="str">
        <f>B1610*'Summary Sheet'!$C$27</f>
        <v>#VALUE!</v>
      </c>
    </row>
    <row r="1611">
      <c r="A1611" s="403" t="str">
        <f>IF(ISBLANK('Unit Type (25)'!B55), " ", 'Unit Type (25)'!B55)</f>
        <v> </v>
      </c>
      <c r="B1611" s="403" t="str">
        <f>IF(ISBLANK('Unit Type (25)'!C55), " ", 'Unit Type (25)'!C55)</f>
        <v> </v>
      </c>
      <c r="C1611" s="403" t="str">
        <f>B1611*'Summary Sheet'!$C$27</f>
        <v>#VALUE!</v>
      </c>
    </row>
    <row r="1612">
      <c r="A1612" s="403" t="str">
        <f>IF(ISBLANK('Unit Type (25)'!B56), " ", 'Unit Type (25)'!B56)</f>
        <v> </v>
      </c>
      <c r="B1612" s="403" t="str">
        <f>IF(ISBLANK('Unit Type (25)'!C56), " ", 'Unit Type (25)'!C56)</f>
        <v> </v>
      </c>
      <c r="C1612" s="403" t="str">
        <f>B1612*'Summary Sheet'!$C$27</f>
        <v>#VALUE!</v>
      </c>
    </row>
    <row r="1613">
      <c r="A1613" s="403" t="str">
        <f>IF(ISBLANK('Unit Type (25)'!B57), " ", 'Unit Type (25)'!B57)</f>
        <v> </v>
      </c>
      <c r="B1613" s="403" t="str">
        <f>IF(ISBLANK('Unit Type (25)'!C57), " ", 'Unit Type (25)'!C57)</f>
        <v> </v>
      </c>
      <c r="C1613" s="403" t="str">
        <f>B1613*'Summary Sheet'!$C$27</f>
        <v>#VALUE!</v>
      </c>
    </row>
    <row r="1614">
      <c r="A1614" s="403" t="str">
        <f>IF(ISBLANK('Unit Type (25)'!B58), " ", 'Unit Type (25)'!B58)</f>
        <v> </v>
      </c>
      <c r="B1614" s="403" t="str">
        <f>IF(ISBLANK('Unit Type (25)'!C58), " ", 'Unit Type (25)'!C58)</f>
        <v> </v>
      </c>
      <c r="C1614" s="403" t="str">
        <f>B1614*'Summary Sheet'!$C$27</f>
        <v>#VALUE!</v>
      </c>
    </row>
    <row r="1615">
      <c r="A1615" s="403" t="str">
        <f>IF(ISBLANK('Unit Type (25)'!B59), " ", 'Unit Type (25)'!B59)</f>
        <v> </v>
      </c>
      <c r="B1615" s="403" t="str">
        <f>IF(ISBLANK('Unit Type (25)'!C59), " ", 'Unit Type (25)'!C59)</f>
        <v> </v>
      </c>
      <c r="C1615" s="403" t="str">
        <f>B1615*'Summary Sheet'!$C$27</f>
        <v>#VALUE!</v>
      </c>
    </row>
    <row r="1616">
      <c r="A1616" s="403" t="str">
        <f>IF(ISBLANK('Unit Type (25)'!B60), " ", 'Unit Type (25)'!B60)</f>
        <v> </v>
      </c>
      <c r="B1616" s="403" t="str">
        <f>IF(ISBLANK('Unit Type (25)'!C60), " ", 'Unit Type (25)'!C60)</f>
        <v> </v>
      </c>
      <c r="C1616" s="403" t="str">
        <f>B1616*'Summary Sheet'!$C$27</f>
        <v>#VALUE!</v>
      </c>
    </row>
    <row r="1617">
      <c r="A1617" s="403" t="str">
        <f>IF(ISBLANK('Unit Type (25)'!B61), " ", 'Unit Type (25)'!B61)</f>
        <v> </v>
      </c>
      <c r="B1617" s="403" t="str">
        <f>IF(ISBLANK('Unit Type (25)'!C61), " ", 'Unit Type (25)'!C61)</f>
        <v> </v>
      </c>
      <c r="C1617" s="403" t="str">
        <f>B1617*'Summary Sheet'!$C$27</f>
        <v>#VALUE!</v>
      </c>
    </row>
    <row r="1618">
      <c r="A1618" s="403" t="str">
        <f>IF(ISBLANK('Unit Type (25)'!B62), " ", 'Unit Type (25)'!B62)</f>
        <v> </v>
      </c>
      <c r="B1618" s="403" t="str">
        <f>IF(ISBLANK('Unit Type (25)'!C62), " ", 'Unit Type (25)'!C62)</f>
        <v> </v>
      </c>
      <c r="C1618" s="403" t="str">
        <f>B1618*'Summary Sheet'!$C$27</f>
        <v>#VALUE!</v>
      </c>
    </row>
    <row r="1619">
      <c r="A1619" s="403" t="str">
        <f>IF(ISBLANK('Unit Type (25)'!B63), " ", 'Unit Type (25)'!B63)</f>
        <v> </v>
      </c>
      <c r="B1619" s="403" t="str">
        <f>IF(ISBLANK('Unit Type (25)'!C63), " ", 'Unit Type (25)'!C63)</f>
        <v> </v>
      </c>
      <c r="C1619" s="403" t="str">
        <f>B1619*'Summary Sheet'!$C$27</f>
        <v>#VALUE!</v>
      </c>
    </row>
    <row r="1620">
      <c r="A1620" s="403" t="str">
        <f>IF(ISBLANK('Unit Type (25)'!B64), " ", 'Unit Type (25)'!B64)</f>
        <v> </v>
      </c>
      <c r="B1620" s="403" t="str">
        <f>IF(ISBLANK('Unit Type (25)'!C64), " ", 'Unit Type (25)'!C64)</f>
        <v> </v>
      </c>
      <c r="C1620" s="403" t="str">
        <f>B1620*'Summary Sheet'!$C$27</f>
        <v>#VALUE!</v>
      </c>
    </row>
    <row r="1621">
      <c r="A1621" s="403" t="str">
        <f>IF(ISBLANK('Unit Type (25)'!B65), " ", 'Unit Type (25)'!B65)</f>
        <v> </v>
      </c>
      <c r="B1621" s="403" t="str">
        <f>IF(ISBLANK('Unit Type (25)'!C65), " ", 'Unit Type (25)'!C65)</f>
        <v> </v>
      </c>
      <c r="C1621" s="403" t="str">
        <f>B1621*'Summary Sheet'!$C$27</f>
        <v>#VALUE!</v>
      </c>
    </row>
    <row r="1622">
      <c r="A1622" s="403" t="str">
        <f>IF(ISBLANK('Unit Type (25)'!B66), " ", 'Unit Type (25)'!B66)</f>
        <v> </v>
      </c>
      <c r="B1622" s="403" t="str">
        <f>IF(ISBLANK('Unit Type (25)'!C66), " ", 'Unit Type (25)'!C66)</f>
        <v> </v>
      </c>
      <c r="C1622" s="403" t="str">
        <f>B1622*'Summary Sheet'!$C$27</f>
        <v>#VALUE!</v>
      </c>
    </row>
    <row r="1623">
      <c r="A1623" s="403" t="str">
        <f>IF(ISBLANK('Unit Type (25)'!B67), " ", 'Unit Type (25)'!B67)</f>
        <v> </v>
      </c>
      <c r="B1623" s="403" t="str">
        <f>IF(ISBLANK('Unit Type (25)'!C67), " ", 'Unit Type (25)'!C67)</f>
        <v> </v>
      </c>
      <c r="C1623" s="403" t="str">
        <f>B1623*'Summary Sheet'!$C$27</f>
        <v>#VALUE!</v>
      </c>
    </row>
    <row r="1624">
      <c r="A1624" s="403" t="str">
        <f>IF(ISBLANK('Unit Type (25)'!B68), " ", 'Unit Type (25)'!B68)</f>
        <v> </v>
      </c>
      <c r="B1624" s="403" t="str">
        <f>IF(ISBLANK('Unit Type (25)'!C68), " ", 'Unit Type (25)'!C68)</f>
        <v> </v>
      </c>
      <c r="C1624" s="403" t="str">
        <f>B1624*'Summary Sheet'!$C$27</f>
        <v>#VALUE!</v>
      </c>
    </row>
    <row r="1625">
      <c r="A1625" s="403" t="str">
        <f>IF(ISBLANK('Unit Type (25)'!B69), " ", 'Unit Type (25)'!B69)</f>
        <v> </v>
      </c>
      <c r="B1625" s="403" t="str">
        <f>IF(ISBLANK('Unit Type (25)'!C69), " ", 'Unit Type (25)'!C69)</f>
        <v> </v>
      </c>
      <c r="C1625" s="403" t="str">
        <f>B1625*'Summary Sheet'!$C$27</f>
        <v>#VALUE!</v>
      </c>
    </row>
    <row r="1626">
      <c r="A1626" s="403" t="str">
        <f>IF(ISBLANK('Unit Type (25)'!B70), " ", 'Unit Type (25)'!B70)</f>
        <v> </v>
      </c>
      <c r="B1626" s="403" t="str">
        <f>IF(ISBLANK('Unit Type (25)'!C70), " ", 'Unit Type (25)'!C70)</f>
        <v> </v>
      </c>
      <c r="C1626" s="403" t="str">
        <f>B1626*'Summary Sheet'!$C$27</f>
        <v>#VALUE!</v>
      </c>
    </row>
    <row r="1627">
      <c r="A1627" s="403" t="str">
        <f>IF(ISBLANK('Unit Type (26)'!B6), " ", 'Unit Type (26)'!B6)</f>
        <v> </v>
      </c>
      <c r="B1627" s="403" t="str">
        <f>IF(ISBLANK('Unit Type (26)'!C6), " ", 'Unit Type (26)'!C6)</f>
        <v> </v>
      </c>
      <c r="C1627" s="403" t="str">
        <f>B1627*'Summary Sheet'!$C$28</f>
        <v>#VALUE!</v>
      </c>
    </row>
    <row r="1628">
      <c r="A1628" s="403" t="str">
        <f>IF(ISBLANK('Unit Type (26)'!B7), " ", 'Unit Type (26)'!B7)</f>
        <v> </v>
      </c>
      <c r="B1628" s="403" t="str">
        <f>IF(ISBLANK('Unit Type (26)'!C7), " ", 'Unit Type (26)'!C7)</f>
        <v> </v>
      </c>
      <c r="C1628" s="403" t="str">
        <f>B1628*'Summary Sheet'!$C$28</f>
        <v>#VALUE!</v>
      </c>
    </row>
    <row r="1629">
      <c r="A1629" s="403" t="str">
        <f>IF(ISBLANK('Unit Type (26)'!B8), " ", 'Unit Type (26)'!B8)</f>
        <v> </v>
      </c>
      <c r="B1629" s="403" t="str">
        <f>IF(ISBLANK('Unit Type (26)'!C8), " ", 'Unit Type (26)'!C8)</f>
        <v> </v>
      </c>
      <c r="C1629" s="403" t="str">
        <f>B1629*'Summary Sheet'!$C$28</f>
        <v>#VALUE!</v>
      </c>
    </row>
    <row r="1630">
      <c r="A1630" s="403" t="str">
        <f>IF(ISBLANK('Unit Type (26)'!B9), " ", 'Unit Type (26)'!B9)</f>
        <v> </v>
      </c>
      <c r="B1630" s="403" t="str">
        <f>IF(ISBLANK('Unit Type (26)'!C9), " ", 'Unit Type (26)'!C9)</f>
        <v> </v>
      </c>
      <c r="C1630" s="403" t="str">
        <f>B1630*'Summary Sheet'!$C$28</f>
        <v>#VALUE!</v>
      </c>
    </row>
    <row r="1631">
      <c r="A1631" s="403" t="str">
        <f>IF(ISBLANK('Unit Type (26)'!B10), " ", 'Unit Type (26)'!B10)</f>
        <v> </v>
      </c>
      <c r="B1631" s="403" t="str">
        <f>IF(ISBLANK('Unit Type (26)'!C10), " ", 'Unit Type (26)'!C10)</f>
        <v> </v>
      </c>
      <c r="C1631" s="403" t="str">
        <f>B1631*'Summary Sheet'!$C$28</f>
        <v>#VALUE!</v>
      </c>
    </row>
    <row r="1632">
      <c r="A1632" s="403" t="str">
        <f>IF(ISBLANK('Unit Type (26)'!B11), " ", 'Unit Type (26)'!B11)</f>
        <v> </v>
      </c>
      <c r="B1632" s="403" t="str">
        <f>IF(ISBLANK('Unit Type (26)'!C11), " ", 'Unit Type (26)'!C11)</f>
        <v> </v>
      </c>
      <c r="C1632" s="403" t="str">
        <f>B1632*'Summary Sheet'!$C$28</f>
        <v>#VALUE!</v>
      </c>
    </row>
    <row r="1633">
      <c r="A1633" s="403" t="str">
        <f>IF(ISBLANK('Unit Type (26)'!B12), " ", 'Unit Type (26)'!B12)</f>
        <v> </v>
      </c>
      <c r="B1633" s="403" t="str">
        <f>IF(ISBLANK('Unit Type (26)'!C12), " ", 'Unit Type (26)'!C12)</f>
        <v> </v>
      </c>
      <c r="C1633" s="403" t="str">
        <f>B1633*'Summary Sheet'!$C$28</f>
        <v>#VALUE!</v>
      </c>
    </row>
    <row r="1634">
      <c r="A1634" s="403" t="str">
        <f>IF(ISBLANK('Unit Type (26)'!B13), " ", 'Unit Type (26)'!B13)</f>
        <v> </v>
      </c>
      <c r="B1634" s="403" t="str">
        <f>IF(ISBLANK('Unit Type (26)'!C13), " ", 'Unit Type (26)'!C13)</f>
        <v> </v>
      </c>
      <c r="C1634" s="403" t="str">
        <f>B1634*'Summary Sheet'!$C$28</f>
        <v>#VALUE!</v>
      </c>
    </row>
    <row r="1635">
      <c r="A1635" s="403" t="str">
        <f>IF(ISBLANK('Unit Type (26)'!B14), " ", 'Unit Type (26)'!B14)</f>
        <v> </v>
      </c>
      <c r="B1635" s="403" t="str">
        <f>IF(ISBLANK('Unit Type (26)'!C14), " ", 'Unit Type (26)'!C14)</f>
        <v> </v>
      </c>
      <c r="C1635" s="403" t="str">
        <f>B1635*'Summary Sheet'!$C$28</f>
        <v>#VALUE!</v>
      </c>
    </row>
    <row r="1636">
      <c r="A1636" s="403" t="str">
        <f>IF(ISBLANK('Unit Type (26)'!B15), " ", 'Unit Type (26)'!B15)</f>
        <v> </v>
      </c>
      <c r="B1636" s="403" t="str">
        <f>IF(ISBLANK('Unit Type (26)'!C15), " ", 'Unit Type (26)'!C15)</f>
        <v> </v>
      </c>
      <c r="C1636" s="403" t="str">
        <f>B1636*'Summary Sheet'!$C$28</f>
        <v>#VALUE!</v>
      </c>
    </row>
    <row r="1637">
      <c r="A1637" s="403" t="str">
        <f>IF(ISBLANK('Unit Type (26)'!B16), " ", 'Unit Type (26)'!B16)</f>
        <v> </v>
      </c>
      <c r="B1637" s="403" t="str">
        <f>IF(ISBLANK('Unit Type (26)'!C16), " ", 'Unit Type (26)'!C16)</f>
        <v> </v>
      </c>
      <c r="C1637" s="403" t="str">
        <f>B1637*'Summary Sheet'!$C$28</f>
        <v>#VALUE!</v>
      </c>
    </row>
    <row r="1638">
      <c r="A1638" s="403" t="str">
        <f>IF(ISBLANK('Unit Type (26)'!B17), " ", 'Unit Type (26)'!B17)</f>
        <v> </v>
      </c>
      <c r="B1638" s="403" t="str">
        <f>IF(ISBLANK('Unit Type (26)'!C17), " ", 'Unit Type (26)'!C17)</f>
        <v> </v>
      </c>
      <c r="C1638" s="403" t="str">
        <f>B1638*'Summary Sheet'!$C$28</f>
        <v>#VALUE!</v>
      </c>
    </row>
    <row r="1639">
      <c r="A1639" s="403" t="str">
        <f>IF(ISBLANK('Unit Type (26)'!B18), " ", 'Unit Type (26)'!B18)</f>
        <v> </v>
      </c>
      <c r="B1639" s="403" t="str">
        <f>IF(ISBLANK('Unit Type (26)'!C18), " ", 'Unit Type (26)'!C18)</f>
        <v> </v>
      </c>
      <c r="C1639" s="403" t="str">
        <f>B1639*'Summary Sheet'!$C$28</f>
        <v>#VALUE!</v>
      </c>
    </row>
    <row r="1640">
      <c r="A1640" s="403" t="str">
        <f>IF(ISBLANK('Unit Type (26)'!B19), " ", 'Unit Type (26)'!B19)</f>
        <v> </v>
      </c>
      <c r="B1640" s="403" t="str">
        <f>IF(ISBLANK('Unit Type (26)'!C19), " ", 'Unit Type (26)'!C19)</f>
        <v> </v>
      </c>
      <c r="C1640" s="403" t="str">
        <f>B1640*'Summary Sheet'!$C$28</f>
        <v>#VALUE!</v>
      </c>
    </row>
    <row r="1641">
      <c r="A1641" s="403" t="str">
        <f>IF(ISBLANK('Unit Type (26)'!B20), " ", 'Unit Type (26)'!B20)</f>
        <v> </v>
      </c>
      <c r="B1641" s="403" t="str">
        <f>IF(ISBLANK('Unit Type (26)'!C20), " ", 'Unit Type (26)'!C20)</f>
        <v> </v>
      </c>
      <c r="C1641" s="403" t="str">
        <f>B1641*'Summary Sheet'!$C$28</f>
        <v>#VALUE!</v>
      </c>
    </row>
    <row r="1642">
      <c r="A1642" s="403" t="str">
        <f>IF(ISBLANK('Unit Type (26)'!B21), " ", 'Unit Type (26)'!B21)</f>
        <v> </v>
      </c>
      <c r="B1642" s="403" t="str">
        <f>IF(ISBLANK('Unit Type (26)'!C21), " ", 'Unit Type (26)'!C21)</f>
        <v> </v>
      </c>
      <c r="C1642" s="403" t="str">
        <f>B1642*'Summary Sheet'!$C$28</f>
        <v>#VALUE!</v>
      </c>
    </row>
    <row r="1643">
      <c r="A1643" s="403" t="str">
        <f>IF(ISBLANK('Unit Type (26)'!B22), " ", 'Unit Type (26)'!B22)</f>
        <v> </v>
      </c>
      <c r="B1643" s="403" t="str">
        <f>IF(ISBLANK('Unit Type (26)'!C22), " ", 'Unit Type (26)'!C22)</f>
        <v> </v>
      </c>
      <c r="C1643" s="403" t="str">
        <f>B1643*'Summary Sheet'!$C$28</f>
        <v>#VALUE!</v>
      </c>
    </row>
    <row r="1644">
      <c r="A1644" s="403" t="str">
        <f>IF(ISBLANK('Unit Type (26)'!B23), " ", 'Unit Type (26)'!B23)</f>
        <v> </v>
      </c>
      <c r="B1644" s="403" t="str">
        <f>IF(ISBLANK('Unit Type (26)'!C23), " ", 'Unit Type (26)'!C23)</f>
        <v> </v>
      </c>
      <c r="C1644" s="403" t="str">
        <f>B1644*'Summary Sheet'!$C$28</f>
        <v>#VALUE!</v>
      </c>
    </row>
    <row r="1645">
      <c r="A1645" s="403" t="str">
        <f>IF(ISBLANK('Unit Type (26)'!B24), " ", 'Unit Type (26)'!B24)</f>
        <v> </v>
      </c>
      <c r="B1645" s="403" t="str">
        <f>IF(ISBLANK('Unit Type (26)'!C24), " ", 'Unit Type (26)'!C24)</f>
        <v> </v>
      </c>
      <c r="C1645" s="403" t="str">
        <f>B1645*'Summary Sheet'!$C$28</f>
        <v>#VALUE!</v>
      </c>
    </row>
    <row r="1646">
      <c r="A1646" s="403" t="str">
        <f>IF(ISBLANK('Unit Type (26)'!B25), " ", 'Unit Type (26)'!B25)</f>
        <v> </v>
      </c>
      <c r="B1646" s="403" t="str">
        <f>IF(ISBLANK('Unit Type (26)'!C25), " ", 'Unit Type (26)'!C25)</f>
        <v> </v>
      </c>
      <c r="C1646" s="403" t="str">
        <f>B1646*'Summary Sheet'!$C$28</f>
        <v>#VALUE!</v>
      </c>
    </row>
    <row r="1647">
      <c r="A1647" s="403" t="str">
        <f>IF(ISBLANK('Unit Type (26)'!B26), " ", 'Unit Type (26)'!B26)</f>
        <v> </v>
      </c>
      <c r="B1647" s="403" t="str">
        <f>IF(ISBLANK('Unit Type (26)'!C26), " ", 'Unit Type (26)'!C26)</f>
        <v> </v>
      </c>
      <c r="C1647" s="403" t="str">
        <f>B1647*'Summary Sheet'!$C$28</f>
        <v>#VALUE!</v>
      </c>
    </row>
    <row r="1648">
      <c r="A1648" s="403" t="str">
        <f>IF(ISBLANK('Unit Type (26)'!B27), " ", 'Unit Type (26)'!B27)</f>
        <v> </v>
      </c>
      <c r="B1648" s="403" t="str">
        <f>IF(ISBLANK('Unit Type (26)'!C27), " ", 'Unit Type (26)'!C27)</f>
        <v> </v>
      </c>
      <c r="C1648" s="403" t="str">
        <f>B1648*'Summary Sheet'!$C$28</f>
        <v>#VALUE!</v>
      </c>
    </row>
    <row r="1649">
      <c r="A1649" s="403" t="str">
        <f>IF(ISBLANK('Unit Type (26)'!B28), " ", 'Unit Type (26)'!B28)</f>
        <v> </v>
      </c>
      <c r="B1649" s="403" t="str">
        <f>IF(ISBLANK('Unit Type (26)'!C28), " ", 'Unit Type (26)'!C28)</f>
        <v> </v>
      </c>
      <c r="C1649" s="403" t="str">
        <f>B1649*'Summary Sheet'!$C$28</f>
        <v>#VALUE!</v>
      </c>
    </row>
    <row r="1650">
      <c r="A1650" s="403" t="str">
        <f>IF(ISBLANK('Unit Type (26)'!B29), " ", 'Unit Type (26)'!B29)</f>
        <v> </v>
      </c>
      <c r="B1650" s="403" t="str">
        <f>IF(ISBLANK('Unit Type (26)'!C29), " ", 'Unit Type (26)'!C29)</f>
        <v> </v>
      </c>
      <c r="C1650" s="403" t="str">
        <f>B1650*'Summary Sheet'!$C$28</f>
        <v>#VALUE!</v>
      </c>
    </row>
    <row r="1651">
      <c r="A1651" s="403" t="str">
        <f>IF(ISBLANK('Unit Type (26)'!B30), " ", 'Unit Type (26)'!B30)</f>
        <v> </v>
      </c>
      <c r="B1651" s="403" t="str">
        <f>IF(ISBLANK('Unit Type (26)'!C30), " ", 'Unit Type (26)'!C30)</f>
        <v> </v>
      </c>
      <c r="C1651" s="403" t="str">
        <f>B1651*'Summary Sheet'!$C$28</f>
        <v>#VALUE!</v>
      </c>
    </row>
    <row r="1652">
      <c r="A1652" s="403" t="str">
        <f>IF(ISBLANK('Unit Type (26)'!B31), " ", 'Unit Type (26)'!B31)</f>
        <v> </v>
      </c>
      <c r="B1652" s="403" t="str">
        <f>IF(ISBLANK('Unit Type (26)'!C31), " ", 'Unit Type (26)'!C31)</f>
        <v> </v>
      </c>
      <c r="C1652" s="403" t="str">
        <f>B1652*'Summary Sheet'!$C$28</f>
        <v>#VALUE!</v>
      </c>
    </row>
    <row r="1653">
      <c r="A1653" s="403" t="str">
        <f>IF(ISBLANK('Unit Type (26)'!B32), " ", 'Unit Type (26)'!B32)</f>
        <v> </v>
      </c>
      <c r="B1653" s="403" t="str">
        <f>IF(ISBLANK('Unit Type (26)'!C32), " ", 'Unit Type (26)'!C32)</f>
        <v> </v>
      </c>
      <c r="C1653" s="403" t="str">
        <f>B1653*'Summary Sheet'!$C$28</f>
        <v>#VALUE!</v>
      </c>
    </row>
    <row r="1654">
      <c r="A1654" s="403" t="str">
        <f>IF(ISBLANK('Unit Type (26)'!B33), " ", 'Unit Type (26)'!B33)</f>
        <v> </v>
      </c>
      <c r="B1654" s="403" t="str">
        <f>IF(ISBLANK('Unit Type (26)'!C33), " ", 'Unit Type (26)'!C33)</f>
        <v> </v>
      </c>
      <c r="C1654" s="403" t="str">
        <f>B1654*'Summary Sheet'!$C$28</f>
        <v>#VALUE!</v>
      </c>
    </row>
    <row r="1655">
      <c r="A1655" s="403" t="str">
        <f>IF(ISBLANK('Unit Type (26)'!B34), " ", 'Unit Type (26)'!B34)</f>
        <v> </v>
      </c>
      <c r="B1655" s="403" t="str">
        <f>IF(ISBLANK('Unit Type (26)'!C34), " ", 'Unit Type (26)'!C34)</f>
        <v> </v>
      </c>
      <c r="C1655" s="403" t="str">
        <f>B1655*'Summary Sheet'!$C$28</f>
        <v>#VALUE!</v>
      </c>
    </row>
    <row r="1656">
      <c r="A1656" s="403" t="str">
        <f>IF(ISBLANK('Unit Type (26)'!B35), " ", 'Unit Type (26)'!B35)</f>
        <v> </v>
      </c>
      <c r="B1656" s="403" t="str">
        <f>IF(ISBLANK('Unit Type (26)'!C35), " ", 'Unit Type (26)'!C35)</f>
        <v> </v>
      </c>
      <c r="C1656" s="403" t="str">
        <f>B1656*'Summary Sheet'!$C$28</f>
        <v>#VALUE!</v>
      </c>
    </row>
    <row r="1657">
      <c r="A1657" s="403" t="str">
        <f>IF(ISBLANK('Unit Type (26)'!B36), " ", 'Unit Type (26)'!B36)</f>
        <v> </v>
      </c>
      <c r="B1657" s="403" t="str">
        <f>IF(ISBLANK('Unit Type (26)'!C36), " ", 'Unit Type (26)'!C36)</f>
        <v> </v>
      </c>
      <c r="C1657" s="403" t="str">
        <f>B1657*'Summary Sheet'!$C$28</f>
        <v>#VALUE!</v>
      </c>
    </row>
    <row r="1658">
      <c r="A1658" s="403" t="str">
        <f>IF(ISBLANK('Unit Type (26)'!B37), " ", 'Unit Type (26)'!B37)</f>
        <v> </v>
      </c>
      <c r="B1658" s="403" t="str">
        <f>IF(ISBLANK('Unit Type (26)'!C37), " ", 'Unit Type (26)'!C37)</f>
        <v> </v>
      </c>
      <c r="C1658" s="403" t="str">
        <f>B1658*'Summary Sheet'!$C$28</f>
        <v>#VALUE!</v>
      </c>
    </row>
    <row r="1659">
      <c r="A1659" s="403" t="str">
        <f>IF(ISBLANK('Unit Type (26)'!B38), " ", 'Unit Type (26)'!B38)</f>
        <v> </v>
      </c>
      <c r="B1659" s="403" t="str">
        <f>IF(ISBLANK('Unit Type (26)'!C38), " ", 'Unit Type (26)'!C38)</f>
        <v> </v>
      </c>
      <c r="C1659" s="403" t="str">
        <f>B1659*'Summary Sheet'!$C$28</f>
        <v>#VALUE!</v>
      </c>
    </row>
    <row r="1660">
      <c r="A1660" s="403" t="str">
        <f>IF(ISBLANK('Unit Type (26)'!B39), " ", 'Unit Type (26)'!B39)</f>
        <v> </v>
      </c>
      <c r="B1660" s="403" t="str">
        <f>IF(ISBLANK('Unit Type (26)'!C39), " ", 'Unit Type (26)'!C39)</f>
        <v> </v>
      </c>
      <c r="C1660" s="403" t="str">
        <f>B1660*'Summary Sheet'!$C$28</f>
        <v>#VALUE!</v>
      </c>
    </row>
    <row r="1661">
      <c r="A1661" s="403" t="str">
        <f>IF(ISBLANK('Unit Type (26)'!B40), " ", 'Unit Type (26)'!B40)</f>
        <v> </v>
      </c>
      <c r="B1661" s="403" t="str">
        <f>IF(ISBLANK('Unit Type (26)'!C40), " ", 'Unit Type (26)'!C40)</f>
        <v> </v>
      </c>
      <c r="C1661" s="403" t="str">
        <f>B1661*'Summary Sheet'!$C$28</f>
        <v>#VALUE!</v>
      </c>
    </row>
    <row r="1662">
      <c r="A1662" s="403" t="str">
        <f>IF(ISBLANK('Unit Type (26)'!B41), " ", 'Unit Type (26)'!B41)</f>
        <v> </v>
      </c>
      <c r="B1662" s="403" t="str">
        <f>IF(ISBLANK('Unit Type (26)'!C41), " ", 'Unit Type (26)'!C41)</f>
        <v> </v>
      </c>
      <c r="C1662" s="403" t="str">
        <f>B1662*'Summary Sheet'!$C$28</f>
        <v>#VALUE!</v>
      </c>
    </row>
    <row r="1663">
      <c r="A1663" s="403" t="str">
        <f>IF(ISBLANK('Unit Type (26)'!B42), " ", 'Unit Type (26)'!B42)</f>
        <v> </v>
      </c>
      <c r="B1663" s="403" t="str">
        <f>IF(ISBLANK('Unit Type (26)'!C42), " ", 'Unit Type (26)'!C42)</f>
        <v> </v>
      </c>
      <c r="C1663" s="403" t="str">
        <f>B1663*'Summary Sheet'!$C$28</f>
        <v>#VALUE!</v>
      </c>
    </row>
    <row r="1664">
      <c r="A1664" s="403" t="str">
        <f>IF(ISBLANK('Unit Type (26)'!B43), " ", 'Unit Type (26)'!B43)</f>
        <v> </v>
      </c>
      <c r="B1664" s="403" t="str">
        <f>IF(ISBLANK('Unit Type (26)'!C43), " ", 'Unit Type (26)'!C43)</f>
        <v> </v>
      </c>
      <c r="C1664" s="403" t="str">
        <f>B1664*'Summary Sheet'!$C$28</f>
        <v>#VALUE!</v>
      </c>
    </row>
    <row r="1665">
      <c r="A1665" s="403" t="str">
        <f>IF(ISBLANK('Unit Type (26)'!B44), " ", 'Unit Type (26)'!B44)</f>
        <v> </v>
      </c>
      <c r="B1665" s="403" t="str">
        <f>IF(ISBLANK('Unit Type (26)'!C44), " ", 'Unit Type (26)'!C44)</f>
        <v> </v>
      </c>
      <c r="C1665" s="403" t="str">
        <f>B1665*'Summary Sheet'!$C$28</f>
        <v>#VALUE!</v>
      </c>
    </row>
    <row r="1666">
      <c r="A1666" s="403" t="str">
        <f>IF(ISBLANK('Unit Type (26)'!B45), " ", 'Unit Type (26)'!B45)</f>
        <v> </v>
      </c>
      <c r="B1666" s="403" t="str">
        <f>IF(ISBLANK('Unit Type (26)'!C45), " ", 'Unit Type (26)'!C45)</f>
        <v> </v>
      </c>
      <c r="C1666" s="403" t="str">
        <f>B1666*'Summary Sheet'!$C$28</f>
        <v>#VALUE!</v>
      </c>
    </row>
    <row r="1667">
      <c r="A1667" s="403" t="str">
        <f>IF(ISBLANK('Unit Type (26)'!B46), " ", 'Unit Type (26)'!B46)</f>
        <v> </v>
      </c>
      <c r="B1667" s="403" t="str">
        <f>IF(ISBLANK('Unit Type (26)'!C46), " ", 'Unit Type (26)'!C46)</f>
        <v> </v>
      </c>
      <c r="C1667" s="403" t="str">
        <f>B1667*'Summary Sheet'!$C$28</f>
        <v>#VALUE!</v>
      </c>
    </row>
    <row r="1668">
      <c r="A1668" s="403" t="str">
        <f>IF(ISBLANK('Unit Type (26)'!B47), " ", 'Unit Type (26)'!B47)</f>
        <v> </v>
      </c>
      <c r="B1668" s="403" t="str">
        <f>IF(ISBLANK('Unit Type (26)'!C47), " ", 'Unit Type (26)'!C47)</f>
        <v> </v>
      </c>
      <c r="C1668" s="403" t="str">
        <f>B1668*'Summary Sheet'!$C$28</f>
        <v>#VALUE!</v>
      </c>
    </row>
    <row r="1669">
      <c r="A1669" s="403" t="str">
        <f>IF(ISBLANK('Unit Type (26)'!B48), " ", 'Unit Type (26)'!B48)</f>
        <v> </v>
      </c>
      <c r="B1669" s="403" t="str">
        <f>IF(ISBLANK('Unit Type (26)'!C48), " ", 'Unit Type (26)'!C48)</f>
        <v> </v>
      </c>
      <c r="C1669" s="403" t="str">
        <f>B1669*'Summary Sheet'!$C$28</f>
        <v>#VALUE!</v>
      </c>
    </row>
    <row r="1670">
      <c r="A1670" s="403" t="str">
        <f>IF(ISBLANK('Unit Type (26)'!B49), " ", 'Unit Type (26)'!B49)</f>
        <v> </v>
      </c>
      <c r="B1670" s="403" t="str">
        <f>IF(ISBLANK('Unit Type (26)'!C49), " ", 'Unit Type (26)'!C49)</f>
        <v> </v>
      </c>
      <c r="C1670" s="403" t="str">
        <f>B1670*'Summary Sheet'!$C$28</f>
        <v>#VALUE!</v>
      </c>
    </row>
    <row r="1671">
      <c r="A1671" s="403" t="str">
        <f>IF(ISBLANK('Unit Type (26)'!B50), " ", 'Unit Type (26)'!B50)</f>
        <v> </v>
      </c>
      <c r="B1671" s="403" t="str">
        <f>IF(ISBLANK('Unit Type (26)'!C50), " ", 'Unit Type (26)'!C50)</f>
        <v> </v>
      </c>
      <c r="C1671" s="403" t="str">
        <f>B1671*'Summary Sheet'!$C$28</f>
        <v>#VALUE!</v>
      </c>
    </row>
    <row r="1672">
      <c r="A1672" s="403" t="str">
        <f>IF(ISBLANK('Unit Type (26)'!B51), " ", 'Unit Type (26)'!B51)</f>
        <v> </v>
      </c>
      <c r="B1672" s="403" t="str">
        <f>IF(ISBLANK('Unit Type (26)'!C51), " ", 'Unit Type (26)'!C51)</f>
        <v> </v>
      </c>
      <c r="C1672" s="403" t="str">
        <f>B1672*'Summary Sheet'!$C$28</f>
        <v>#VALUE!</v>
      </c>
    </row>
    <row r="1673">
      <c r="A1673" s="403" t="str">
        <f>IF(ISBLANK('Unit Type (26)'!B52), " ", 'Unit Type (26)'!B52)</f>
        <v> </v>
      </c>
      <c r="B1673" s="403" t="str">
        <f>IF(ISBLANK('Unit Type (26)'!C52), " ", 'Unit Type (26)'!C52)</f>
        <v> </v>
      </c>
      <c r="C1673" s="403" t="str">
        <f>B1673*'Summary Sheet'!$C$28</f>
        <v>#VALUE!</v>
      </c>
    </row>
    <row r="1674">
      <c r="A1674" s="403" t="str">
        <f>IF(ISBLANK('Unit Type (26)'!B53), " ", 'Unit Type (26)'!B53)</f>
        <v> </v>
      </c>
      <c r="B1674" s="403" t="str">
        <f>IF(ISBLANK('Unit Type (26)'!C53), " ", 'Unit Type (26)'!C53)</f>
        <v> </v>
      </c>
      <c r="C1674" s="403" t="str">
        <f>B1674*'Summary Sheet'!$C$28</f>
        <v>#VALUE!</v>
      </c>
    </row>
    <row r="1675">
      <c r="A1675" s="403" t="str">
        <f>IF(ISBLANK('Unit Type (26)'!B54), " ", 'Unit Type (26)'!B54)</f>
        <v> </v>
      </c>
      <c r="B1675" s="403" t="str">
        <f>IF(ISBLANK('Unit Type (26)'!C54), " ", 'Unit Type (26)'!C54)</f>
        <v> </v>
      </c>
      <c r="C1675" s="403" t="str">
        <f>B1675*'Summary Sheet'!$C$28</f>
        <v>#VALUE!</v>
      </c>
    </row>
    <row r="1676">
      <c r="A1676" s="403" t="str">
        <f>IF(ISBLANK('Unit Type (26)'!B55), " ", 'Unit Type (26)'!B55)</f>
        <v> </v>
      </c>
      <c r="B1676" s="403" t="str">
        <f>IF(ISBLANK('Unit Type (26)'!C55), " ", 'Unit Type (26)'!C55)</f>
        <v> </v>
      </c>
      <c r="C1676" s="403" t="str">
        <f>B1676*'Summary Sheet'!$C$28</f>
        <v>#VALUE!</v>
      </c>
    </row>
    <row r="1677">
      <c r="A1677" s="403" t="str">
        <f>IF(ISBLANK('Unit Type (26)'!B56), " ", 'Unit Type (26)'!B56)</f>
        <v> </v>
      </c>
      <c r="B1677" s="403" t="str">
        <f>IF(ISBLANK('Unit Type (26)'!C56), " ", 'Unit Type (26)'!C56)</f>
        <v> </v>
      </c>
      <c r="C1677" s="403" t="str">
        <f>B1677*'Summary Sheet'!$C$28</f>
        <v>#VALUE!</v>
      </c>
    </row>
    <row r="1678">
      <c r="A1678" s="403" t="str">
        <f>IF(ISBLANK('Unit Type (26)'!B57), " ", 'Unit Type (26)'!B57)</f>
        <v> </v>
      </c>
      <c r="B1678" s="403" t="str">
        <f>IF(ISBLANK('Unit Type (26)'!C57), " ", 'Unit Type (26)'!C57)</f>
        <v> </v>
      </c>
      <c r="C1678" s="403" t="str">
        <f>B1678*'Summary Sheet'!$C$28</f>
        <v>#VALUE!</v>
      </c>
    </row>
    <row r="1679">
      <c r="A1679" s="403" t="str">
        <f>IF(ISBLANK('Unit Type (26)'!B58), " ", 'Unit Type (26)'!B58)</f>
        <v> </v>
      </c>
      <c r="B1679" s="403" t="str">
        <f>IF(ISBLANK('Unit Type (26)'!C58), " ", 'Unit Type (26)'!C58)</f>
        <v> </v>
      </c>
      <c r="C1679" s="403" t="str">
        <f>B1679*'Summary Sheet'!$C$28</f>
        <v>#VALUE!</v>
      </c>
    </row>
    <row r="1680">
      <c r="A1680" s="403" t="str">
        <f>IF(ISBLANK('Unit Type (26)'!B59), " ", 'Unit Type (26)'!B59)</f>
        <v> </v>
      </c>
      <c r="B1680" s="403" t="str">
        <f>IF(ISBLANK('Unit Type (26)'!C59), " ", 'Unit Type (26)'!C59)</f>
        <v> </v>
      </c>
      <c r="C1680" s="403" t="str">
        <f>B1680*'Summary Sheet'!$C$28</f>
        <v>#VALUE!</v>
      </c>
    </row>
    <row r="1681">
      <c r="A1681" s="403" t="str">
        <f>IF(ISBLANK('Unit Type (26)'!B60), " ", 'Unit Type (26)'!B60)</f>
        <v> </v>
      </c>
      <c r="B1681" s="403" t="str">
        <f>IF(ISBLANK('Unit Type (26)'!C60), " ", 'Unit Type (26)'!C60)</f>
        <v> </v>
      </c>
      <c r="C1681" s="403" t="str">
        <f>B1681*'Summary Sheet'!$C$28</f>
        <v>#VALUE!</v>
      </c>
    </row>
    <row r="1682">
      <c r="A1682" s="403" t="str">
        <f>IF(ISBLANK('Unit Type (26)'!B61), " ", 'Unit Type (26)'!B61)</f>
        <v> </v>
      </c>
      <c r="B1682" s="403" t="str">
        <f>IF(ISBLANK('Unit Type (26)'!C61), " ", 'Unit Type (26)'!C61)</f>
        <v> </v>
      </c>
      <c r="C1682" s="403" t="str">
        <f>B1682*'Summary Sheet'!$C$28</f>
        <v>#VALUE!</v>
      </c>
    </row>
    <row r="1683">
      <c r="A1683" s="403" t="str">
        <f>IF(ISBLANK('Unit Type (26)'!B62), " ", 'Unit Type (26)'!B62)</f>
        <v> </v>
      </c>
      <c r="B1683" s="403" t="str">
        <f>IF(ISBLANK('Unit Type (26)'!C62), " ", 'Unit Type (26)'!C62)</f>
        <v> </v>
      </c>
      <c r="C1683" s="403" t="str">
        <f>B1683*'Summary Sheet'!$C$28</f>
        <v>#VALUE!</v>
      </c>
    </row>
    <row r="1684">
      <c r="A1684" s="403" t="str">
        <f>IF(ISBLANK('Unit Type (26)'!B63), " ", 'Unit Type (26)'!B63)</f>
        <v> </v>
      </c>
      <c r="B1684" s="403" t="str">
        <f>IF(ISBLANK('Unit Type (26)'!C63), " ", 'Unit Type (26)'!C63)</f>
        <v> </v>
      </c>
      <c r="C1684" s="403" t="str">
        <f>B1684*'Summary Sheet'!$C$28</f>
        <v>#VALUE!</v>
      </c>
    </row>
    <row r="1685">
      <c r="A1685" s="403" t="str">
        <f>IF(ISBLANK('Unit Type (26)'!B64), " ", 'Unit Type (26)'!B64)</f>
        <v> </v>
      </c>
      <c r="B1685" s="403" t="str">
        <f>IF(ISBLANK('Unit Type (26)'!C64), " ", 'Unit Type (26)'!C64)</f>
        <v> </v>
      </c>
      <c r="C1685" s="403" t="str">
        <f>B1685*'Summary Sheet'!$C$28</f>
        <v>#VALUE!</v>
      </c>
    </row>
    <row r="1686">
      <c r="A1686" s="403" t="str">
        <f>IF(ISBLANK('Unit Type (26)'!B65), " ", 'Unit Type (26)'!B65)</f>
        <v> </v>
      </c>
      <c r="B1686" s="403" t="str">
        <f>IF(ISBLANK('Unit Type (26)'!C65), " ", 'Unit Type (26)'!C65)</f>
        <v> </v>
      </c>
      <c r="C1686" s="403" t="str">
        <f>B1686*'Summary Sheet'!$C$28</f>
        <v>#VALUE!</v>
      </c>
    </row>
    <row r="1687">
      <c r="A1687" s="403" t="str">
        <f>IF(ISBLANK('Unit Type (26)'!B66), " ", 'Unit Type (26)'!B66)</f>
        <v> </v>
      </c>
      <c r="B1687" s="403" t="str">
        <f>IF(ISBLANK('Unit Type (26)'!C66), " ", 'Unit Type (26)'!C66)</f>
        <v> </v>
      </c>
      <c r="C1687" s="403" t="str">
        <f>B1687*'Summary Sheet'!$C$28</f>
        <v>#VALUE!</v>
      </c>
    </row>
    <row r="1688">
      <c r="A1688" s="403" t="str">
        <f>IF(ISBLANK('Unit Type (26)'!B67), " ", 'Unit Type (26)'!B67)</f>
        <v> </v>
      </c>
      <c r="B1688" s="403" t="str">
        <f>IF(ISBLANK('Unit Type (26)'!C67), " ", 'Unit Type (26)'!C67)</f>
        <v> </v>
      </c>
      <c r="C1688" s="403" t="str">
        <f>B1688*'Summary Sheet'!$C$28</f>
        <v>#VALUE!</v>
      </c>
    </row>
    <row r="1689">
      <c r="A1689" s="403" t="str">
        <f>IF(ISBLANK('Unit Type (26)'!B68), " ", 'Unit Type (26)'!B68)</f>
        <v> </v>
      </c>
      <c r="B1689" s="403" t="str">
        <f>IF(ISBLANK('Unit Type (26)'!C68), " ", 'Unit Type (26)'!C68)</f>
        <v> </v>
      </c>
      <c r="C1689" s="403" t="str">
        <f>B1689*'Summary Sheet'!$C$28</f>
        <v>#VALUE!</v>
      </c>
    </row>
    <row r="1690">
      <c r="A1690" s="403" t="str">
        <f>IF(ISBLANK('Unit Type (26)'!B69), " ", 'Unit Type (26)'!B69)</f>
        <v> </v>
      </c>
      <c r="B1690" s="403" t="str">
        <f>IF(ISBLANK('Unit Type (26)'!C69), " ", 'Unit Type (26)'!C69)</f>
        <v> </v>
      </c>
      <c r="C1690" s="403" t="str">
        <f>B1690*'Summary Sheet'!$C$28</f>
        <v>#VALUE!</v>
      </c>
    </row>
    <row r="1691">
      <c r="A1691" s="403" t="str">
        <f>IF(ISBLANK('Unit Type (26)'!B70), " ", 'Unit Type (26)'!B70)</f>
        <v> </v>
      </c>
      <c r="B1691" s="403" t="str">
        <f>IF(ISBLANK('Unit Type (26)'!C70), " ", 'Unit Type (26)'!C70)</f>
        <v> </v>
      </c>
      <c r="C1691" s="403" t="str">
        <f>B1691*'Summary Sheet'!$C$28</f>
        <v>#VALUE!</v>
      </c>
    </row>
    <row r="1692">
      <c r="A1692" s="403" t="str">
        <f>IF(ISBLANK('Unit Type (27)'!B6), " ", 'Unit Type (27)'!B6)</f>
        <v> </v>
      </c>
      <c r="B1692" s="403" t="str">
        <f>IF(ISBLANK('Unit Type (27)'!C6), " ", 'Unit Type (27)'!C6)</f>
        <v> </v>
      </c>
      <c r="C1692" s="403" t="str">
        <f>B1692*'Summary Sheet'!$C$29</f>
        <v>#VALUE!</v>
      </c>
    </row>
    <row r="1693">
      <c r="A1693" s="403" t="str">
        <f>IF(ISBLANK('Unit Type (27)'!B7), " ", 'Unit Type (27)'!B7)</f>
        <v> </v>
      </c>
      <c r="B1693" s="403" t="str">
        <f>IF(ISBLANK('Unit Type (27)'!C7), " ", 'Unit Type (27)'!C7)</f>
        <v> </v>
      </c>
      <c r="C1693" s="403" t="str">
        <f>B1693*'Summary Sheet'!$C$29</f>
        <v>#VALUE!</v>
      </c>
    </row>
    <row r="1694">
      <c r="A1694" s="403" t="str">
        <f>IF(ISBLANK('Unit Type (27)'!B8), " ", 'Unit Type (27)'!B8)</f>
        <v> </v>
      </c>
      <c r="B1694" s="403" t="str">
        <f>IF(ISBLANK('Unit Type (27)'!C8), " ", 'Unit Type (27)'!C8)</f>
        <v> </v>
      </c>
      <c r="C1694" s="403" t="str">
        <f>B1694*'Summary Sheet'!$C$29</f>
        <v>#VALUE!</v>
      </c>
    </row>
    <row r="1695">
      <c r="A1695" s="403" t="str">
        <f>IF(ISBLANK('Unit Type (27)'!B9), " ", 'Unit Type (27)'!B9)</f>
        <v> </v>
      </c>
      <c r="B1695" s="403" t="str">
        <f>IF(ISBLANK('Unit Type (27)'!C9), " ", 'Unit Type (27)'!C9)</f>
        <v> </v>
      </c>
      <c r="C1695" s="403" t="str">
        <f>B1695*'Summary Sheet'!$C$29</f>
        <v>#VALUE!</v>
      </c>
    </row>
    <row r="1696">
      <c r="A1696" s="403" t="str">
        <f>IF(ISBLANK('Unit Type (27)'!B10), " ", 'Unit Type (27)'!B10)</f>
        <v> </v>
      </c>
      <c r="B1696" s="403" t="str">
        <f>IF(ISBLANK('Unit Type (27)'!C10), " ", 'Unit Type (27)'!C10)</f>
        <v> </v>
      </c>
      <c r="C1696" s="403" t="str">
        <f>B1696*'Summary Sheet'!$C$29</f>
        <v>#VALUE!</v>
      </c>
    </row>
    <row r="1697">
      <c r="A1697" s="403" t="str">
        <f>IF(ISBLANK('Unit Type (27)'!B11), " ", 'Unit Type (27)'!B11)</f>
        <v> </v>
      </c>
      <c r="B1697" s="403" t="str">
        <f>IF(ISBLANK('Unit Type (27)'!C11), " ", 'Unit Type (27)'!C11)</f>
        <v> </v>
      </c>
      <c r="C1697" s="403" t="str">
        <f>B1697*'Summary Sheet'!$C$29</f>
        <v>#VALUE!</v>
      </c>
    </row>
    <row r="1698">
      <c r="A1698" s="403" t="str">
        <f>IF(ISBLANK('Unit Type (27)'!B12), " ", 'Unit Type (27)'!B12)</f>
        <v> </v>
      </c>
      <c r="B1698" s="403" t="str">
        <f>IF(ISBLANK('Unit Type (27)'!C12), " ", 'Unit Type (27)'!C12)</f>
        <v> </v>
      </c>
      <c r="C1698" s="403" t="str">
        <f>B1698*'Summary Sheet'!$C$29</f>
        <v>#VALUE!</v>
      </c>
    </row>
    <row r="1699">
      <c r="A1699" s="403" t="str">
        <f>IF(ISBLANK('Unit Type (27)'!B13), " ", 'Unit Type (27)'!B13)</f>
        <v> </v>
      </c>
      <c r="B1699" s="403" t="str">
        <f>IF(ISBLANK('Unit Type (27)'!C13), " ", 'Unit Type (27)'!C13)</f>
        <v> </v>
      </c>
      <c r="C1699" s="403" t="str">
        <f>B1699*'Summary Sheet'!$C$29</f>
        <v>#VALUE!</v>
      </c>
    </row>
    <row r="1700">
      <c r="A1700" s="403" t="str">
        <f>IF(ISBLANK('Unit Type (27)'!B14), " ", 'Unit Type (27)'!B14)</f>
        <v> </v>
      </c>
      <c r="B1700" s="403" t="str">
        <f>IF(ISBLANK('Unit Type (27)'!C14), " ", 'Unit Type (27)'!C14)</f>
        <v> </v>
      </c>
      <c r="C1700" s="403" t="str">
        <f>B1700*'Summary Sheet'!$C$29</f>
        <v>#VALUE!</v>
      </c>
    </row>
    <row r="1701">
      <c r="A1701" s="403" t="str">
        <f>IF(ISBLANK('Unit Type (27)'!B15), " ", 'Unit Type (27)'!B15)</f>
        <v> </v>
      </c>
      <c r="B1701" s="403" t="str">
        <f>IF(ISBLANK('Unit Type (27)'!C15), " ", 'Unit Type (27)'!C15)</f>
        <v> </v>
      </c>
      <c r="C1701" s="403" t="str">
        <f>B1701*'Summary Sheet'!$C$29</f>
        <v>#VALUE!</v>
      </c>
    </row>
    <row r="1702">
      <c r="A1702" s="403" t="str">
        <f>IF(ISBLANK('Unit Type (27)'!B16), " ", 'Unit Type (27)'!B16)</f>
        <v> </v>
      </c>
      <c r="B1702" s="403" t="str">
        <f>IF(ISBLANK('Unit Type (27)'!C16), " ", 'Unit Type (27)'!C16)</f>
        <v> </v>
      </c>
      <c r="C1702" s="403" t="str">
        <f>B1702*'Summary Sheet'!$C$29</f>
        <v>#VALUE!</v>
      </c>
    </row>
    <row r="1703">
      <c r="A1703" s="403" t="str">
        <f>IF(ISBLANK('Unit Type (27)'!B17), " ", 'Unit Type (27)'!B17)</f>
        <v> </v>
      </c>
      <c r="B1703" s="403" t="str">
        <f>IF(ISBLANK('Unit Type (27)'!C17), " ", 'Unit Type (27)'!C17)</f>
        <v> </v>
      </c>
      <c r="C1703" s="403" t="str">
        <f>B1703*'Summary Sheet'!$C$29</f>
        <v>#VALUE!</v>
      </c>
    </row>
    <row r="1704">
      <c r="A1704" s="403" t="str">
        <f>IF(ISBLANK('Unit Type (27)'!B18), " ", 'Unit Type (27)'!B18)</f>
        <v> </v>
      </c>
      <c r="B1704" s="403" t="str">
        <f>IF(ISBLANK('Unit Type (27)'!C18), " ", 'Unit Type (27)'!C18)</f>
        <v> </v>
      </c>
      <c r="C1704" s="403" t="str">
        <f>B1704*'Summary Sheet'!$C$29</f>
        <v>#VALUE!</v>
      </c>
    </row>
    <row r="1705">
      <c r="A1705" s="403" t="str">
        <f>IF(ISBLANK('Unit Type (27)'!B19), " ", 'Unit Type (27)'!B19)</f>
        <v> </v>
      </c>
      <c r="B1705" s="403" t="str">
        <f>IF(ISBLANK('Unit Type (27)'!C19), " ", 'Unit Type (27)'!C19)</f>
        <v> </v>
      </c>
      <c r="C1705" s="403" t="str">
        <f>B1705*'Summary Sheet'!$C$29</f>
        <v>#VALUE!</v>
      </c>
    </row>
    <row r="1706">
      <c r="A1706" s="403" t="str">
        <f>IF(ISBLANK('Unit Type (27)'!B20), " ", 'Unit Type (27)'!B20)</f>
        <v> </v>
      </c>
      <c r="B1706" s="403" t="str">
        <f>IF(ISBLANK('Unit Type (27)'!C20), " ", 'Unit Type (27)'!C20)</f>
        <v> </v>
      </c>
      <c r="C1706" s="403" t="str">
        <f>B1706*'Summary Sheet'!$C$29</f>
        <v>#VALUE!</v>
      </c>
    </row>
    <row r="1707">
      <c r="A1707" s="403" t="str">
        <f>IF(ISBLANK('Unit Type (27)'!B21), " ", 'Unit Type (27)'!B21)</f>
        <v> </v>
      </c>
      <c r="B1707" s="403" t="str">
        <f>IF(ISBLANK('Unit Type (27)'!C21), " ", 'Unit Type (27)'!C21)</f>
        <v> </v>
      </c>
      <c r="C1707" s="403" t="str">
        <f>B1707*'Summary Sheet'!$C$29</f>
        <v>#VALUE!</v>
      </c>
    </row>
    <row r="1708">
      <c r="A1708" s="403" t="str">
        <f>IF(ISBLANK('Unit Type (27)'!B22), " ", 'Unit Type (27)'!B22)</f>
        <v> </v>
      </c>
      <c r="B1708" s="403" t="str">
        <f>IF(ISBLANK('Unit Type (27)'!C22), " ", 'Unit Type (27)'!C22)</f>
        <v> </v>
      </c>
      <c r="C1708" s="403" t="str">
        <f>B1708*'Summary Sheet'!$C$29</f>
        <v>#VALUE!</v>
      </c>
    </row>
    <row r="1709">
      <c r="A1709" s="403" t="str">
        <f>IF(ISBLANK('Unit Type (27)'!B23), " ", 'Unit Type (27)'!B23)</f>
        <v> </v>
      </c>
      <c r="B1709" s="403" t="str">
        <f>IF(ISBLANK('Unit Type (27)'!C23), " ", 'Unit Type (27)'!C23)</f>
        <v> </v>
      </c>
      <c r="C1709" s="403" t="str">
        <f>B1709*'Summary Sheet'!$C$29</f>
        <v>#VALUE!</v>
      </c>
    </row>
    <row r="1710">
      <c r="A1710" s="403" t="str">
        <f>IF(ISBLANK('Unit Type (27)'!B24), " ", 'Unit Type (27)'!B24)</f>
        <v> </v>
      </c>
      <c r="B1710" s="403" t="str">
        <f>IF(ISBLANK('Unit Type (27)'!C24), " ", 'Unit Type (27)'!C24)</f>
        <v> </v>
      </c>
      <c r="C1710" s="403" t="str">
        <f>B1710*'Summary Sheet'!$C$29</f>
        <v>#VALUE!</v>
      </c>
    </row>
    <row r="1711">
      <c r="A1711" s="403" t="str">
        <f>IF(ISBLANK('Unit Type (27)'!B25), " ", 'Unit Type (27)'!B25)</f>
        <v> </v>
      </c>
      <c r="B1711" s="403" t="str">
        <f>IF(ISBLANK('Unit Type (27)'!C25), " ", 'Unit Type (27)'!C25)</f>
        <v> </v>
      </c>
      <c r="C1711" s="403" t="str">
        <f>B1711*'Summary Sheet'!$C$29</f>
        <v>#VALUE!</v>
      </c>
    </row>
    <row r="1712">
      <c r="A1712" s="403" t="str">
        <f>IF(ISBLANK('Unit Type (27)'!B26), " ", 'Unit Type (27)'!B26)</f>
        <v> </v>
      </c>
      <c r="B1712" s="403" t="str">
        <f>IF(ISBLANK('Unit Type (27)'!C26), " ", 'Unit Type (27)'!C26)</f>
        <v> </v>
      </c>
      <c r="C1712" s="403" t="str">
        <f>B1712*'Summary Sheet'!$C$29</f>
        <v>#VALUE!</v>
      </c>
    </row>
    <row r="1713">
      <c r="A1713" s="403" t="str">
        <f>IF(ISBLANK('Unit Type (27)'!B27), " ", 'Unit Type (27)'!B27)</f>
        <v> </v>
      </c>
      <c r="B1713" s="403" t="str">
        <f>IF(ISBLANK('Unit Type (27)'!C27), " ", 'Unit Type (27)'!C27)</f>
        <v> </v>
      </c>
      <c r="C1713" s="403" t="str">
        <f>B1713*'Summary Sheet'!$C$29</f>
        <v>#VALUE!</v>
      </c>
    </row>
    <row r="1714">
      <c r="A1714" s="403" t="str">
        <f>IF(ISBLANK('Unit Type (27)'!B28), " ", 'Unit Type (27)'!B28)</f>
        <v> </v>
      </c>
      <c r="B1714" s="403" t="str">
        <f>IF(ISBLANK('Unit Type (27)'!C28), " ", 'Unit Type (27)'!C28)</f>
        <v> </v>
      </c>
      <c r="C1714" s="403" t="str">
        <f>B1714*'Summary Sheet'!$C$29</f>
        <v>#VALUE!</v>
      </c>
    </row>
    <row r="1715">
      <c r="A1715" s="403" t="str">
        <f>IF(ISBLANK('Unit Type (27)'!B29), " ", 'Unit Type (27)'!B29)</f>
        <v> </v>
      </c>
      <c r="B1715" s="403" t="str">
        <f>IF(ISBLANK('Unit Type (27)'!C29), " ", 'Unit Type (27)'!C29)</f>
        <v> </v>
      </c>
      <c r="C1715" s="403" t="str">
        <f>B1715*'Summary Sheet'!$C$29</f>
        <v>#VALUE!</v>
      </c>
    </row>
    <row r="1716">
      <c r="A1716" s="403" t="str">
        <f>IF(ISBLANK('Unit Type (27)'!B30), " ", 'Unit Type (27)'!B30)</f>
        <v> </v>
      </c>
      <c r="B1716" s="403" t="str">
        <f>IF(ISBLANK('Unit Type (27)'!C30), " ", 'Unit Type (27)'!C30)</f>
        <v> </v>
      </c>
      <c r="C1716" s="403" t="str">
        <f>B1716*'Summary Sheet'!$C$29</f>
        <v>#VALUE!</v>
      </c>
    </row>
    <row r="1717">
      <c r="A1717" s="403" t="str">
        <f>IF(ISBLANK('Unit Type (27)'!B31), " ", 'Unit Type (27)'!B31)</f>
        <v> </v>
      </c>
      <c r="B1717" s="403" t="str">
        <f>IF(ISBLANK('Unit Type (27)'!C31), " ", 'Unit Type (27)'!C31)</f>
        <v> </v>
      </c>
      <c r="C1717" s="403" t="str">
        <f>B1717*'Summary Sheet'!$C$29</f>
        <v>#VALUE!</v>
      </c>
    </row>
    <row r="1718">
      <c r="A1718" s="403" t="str">
        <f>IF(ISBLANK('Unit Type (27)'!B32), " ", 'Unit Type (27)'!B32)</f>
        <v> </v>
      </c>
      <c r="B1718" s="403" t="str">
        <f>IF(ISBLANK('Unit Type (27)'!C32), " ", 'Unit Type (27)'!C32)</f>
        <v> </v>
      </c>
      <c r="C1718" s="403" t="str">
        <f>B1718*'Summary Sheet'!$C$29</f>
        <v>#VALUE!</v>
      </c>
    </row>
    <row r="1719">
      <c r="A1719" s="403" t="str">
        <f>IF(ISBLANK('Unit Type (27)'!B33), " ", 'Unit Type (27)'!B33)</f>
        <v> </v>
      </c>
      <c r="B1719" s="403" t="str">
        <f>IF(ISBLANK('Unit Type (27)'!C33), " ", 'Unit Type (27)'!C33)</f>
        <v> </v>
      </c>
      <c r="C1719" s="403" t="str">
        <f>B1719*'Summary Sheet'!$C$29</f>
        <v>#VALUE!</v>
      </c>
    </row>
    <row r="1720">
      <c r="A1720" s="403" t="str">
        <f>IF(ISBLANK('Unit Type (27)'!B34), " ", 'Unit Type (27)'!B34)</f>
        <v> </v>
      </c>
      <c r="B1720" s="403" t="str">
        <f>IF(ISBLANK('Unit Type (27)'!C34), " ", 'Unit Type (27)'!C34)</f>
        <v> </v>
      </c>
      <c r="C1720" s="403" t="str">
        <f>B1720*'Summary Sheet'!$C$29</f>
        <v>#VALUE!</v>
      </c>
    </row>
    <row r="1721">
      <c r="A1721" s="403" t="str">
        <f>IF(ISBLANK('Unit Type (27)'!B35), " ", 'Unit Type (27)'!B35)</f>
        <v> </v>
      </c>
      <c r="B1721" s="403" t="str">
        <f>IF(ISBLANK('Unit Type (27)'!C35), " ", 'Unit Type (27)'!C35)</f>
        <v> </v>
      </c>
      <c r="C1721" s="403" t="str">
        <f>B1721*'Summary Sheet'!$C$29</f>
        <v>#VALUE!</v>
      </c>
    </row>
    <row r="1722">
      <c r="A1722" s="403" t="str">
        <f>IF(ISBLANK('Unit Type (27)'!B36), " ", 'Unit Type (27)'!B36)</f>
        <v> </v>
      </c>
      <c r="B1722" s="403" t="str">
        <f>IF(ISBLANK('Unit Type (27)'!C36), " ", 'Unit Type (27)'!C36)</f>
        <v> </v>
      </c>
      <c r="C1722" s="403" t="str">
        <f>B1722*'Summary Sheet'!$C$29</f>
        <v>#VALUE!</v>
      </c>
    </row>
    <row r="1723">
      <c r="A1723" s="403" t="str">
        <f>IF(ISBLANK('Unit Type (27)'!B37), " ", 'Unit Type (27)'!B37)</f>
        <v> </v>
      </c>
      <c r="B1723" s="403" t="str">
        <f>IF(ISBLANK('Unit Type (27)'!C37), " ", 'Unit Type (27)'!C37)</f>
        <v> </v>
      </c>
      <c r="C1723" s="403" t="str">
        <f>B1723*'Summary Sheet'!$C$29</f>
        <v>#VALUE!</v>
      </c>
    </row>
    <row r="1724">
      <c r="A1724" s="403" t="str">
        <f>IF(ISBLANK('Unit Type (27)'!B38), " ", 'Unit Type (27)'!B38)</f>
        <v> </v>
      </c>
      <c r="B1724" s="403" t="str">
        <f>IF(ISBLANK('Unit Type (27)'!C38), " ", 'Unit Type (27)'!C38)</f>
        <v> </v>
      </c>
      <c r="C1724" s="403" t="str">
        <f>B1724*'Summary Sheet'!$C$29</f>
        <v>#VALUE!</v>
      </c>
    </row>
    <row r="1725">
      <c r="A1725" s="403" t="str">
        <f>IF(ISBLANK('Unit Type (27)'!B39), " ", 'Unit Type (27)'!B39)</f>
        <v> </v>
      </c>
      <c r="B1725" s="403" t="str">
        <f>IF(ISBLANK('Unit Type (27)'!C39), " ", 'Unit Type (27)'!C39)</f>
        <v> </v>
      </c>
      <c r="C1725" s="403" t="str">
        <f>B1725*'Summary Sheet'!$C$29</f>
        <v>#VALUE!</v>
      </c>
    </row>
    <row r="1726">
      <c r="A1726" s="403" t="str">
        <f>IF(ISBLANK('Unit Type (27)'!B40), " ", 'Unit Type (27)'!B40)</f>
        <v> </v>
      </c>
      <c r="B1726" s="403" t="str">
        <f>IF(ISBLANK('Unit Type (27)'!C40), " ", 'Unit Type (27)'!C40)</f>
        <v> </v>
      </c>
      <c r="C1726" s="403" t="str">
        <f>B1726*'Summary Sheet'!$C$29</f>
        <v>#VALUE!</v>
      </c>
    </row>
    <row r="1727">
      <c r="A1727" s="403" t="str">
        <f>IF(ISBLANK('Unit Type (27)'!B41), " ", 'Unit Type (27)'!B41)</f>
        <v> </v>
      </c>
      <c r="B1727" s="403" t="str">
        <f>IF(ISBLANK('Unit Type (27)'!C41), " ", 'Unit Type (27)'!C41)</f>
        <v> </v>
      </c>
      <c r="C1727" s="403" t="str">
        <f>B1727*'Summary Sheet'!$C$29</f>
        <v>#VALUE!</v>
      </c>
    </row>
    <row r="1728">
      <c r="A1728" s="403" t="str">
        <f>IF(ISBLANK('Unit Type (27)'!B42), " ", 'Unit Type (27)'!B42)</f>
        <v> </v>
      </c>
      <c r="B1728" s="403" t="str">
        <f>IF(ISBLANK('Unit Type (27)'!C42), " ", 'Unit Type (27)'!C42)</f>
        <v> </v>
      </c>
      <c r="C1728" s="403" t="str">
        <f>B1728*'Summary Sheet'!$C$29</f>
        <v>#VALUE!</v>
      </c>
    </row>
    <row r="1729">
      <c r="A1729" s="403" t="str">
        <f>IF(ISBLANK('Unit Type (27)'!B43), " ", 'Unit Type (27)'!B43)</f>
        <v> </v>
      </c>
      <c r="B1729" s="403" t="str">
        <f>IF(ISBLANK('Unit Type (27)'!C43), " ", 'Unit Type (27)'!C43)</f>
        <v> </v>
      </c>
      <c r="C1729" s="403" t="str">
        <f>B1729*'Summary Sheet'!$C$29</f>
        <v>#VALUE!</v>
      </c>
    </row>
    <row r="1730">
      <c r="A1730" s="403" t="str">
        <f>IF(ISBLANK('Unit Type (27)'!B44), " ", 'Unit Type (27)'!B44)</f>
        <v> </v>
      </c>
      <c r="B1730" s="403" t="str">
        <f>IF(ISBLANK('Unit Type (27)'!C44), " ", 'Unit Type (27)'!C44)</f>
        <v> </v>
      </c>
      <c r="C1730" s="403" t="str">
        <f>B1730*'Summary Sheet'!$C$29</f>
        <v>#VALUE!</v>
      </c>
    </row>
    <row r="1731">
      <c r="A1731" s="403" t="str">
        <f>IF(ISBLANK('Unit Type (27)'!B45), " ", 'Unit Type (27)'!B45)</f>
        <v> </v>
      </c>
      <c r="B1731" s="403" t="str">
        <f>IF(ISBLANK('Unit Type (27)'!C45), " ", 'Unit Type (27)'!C45)</f>
        <v> </v>
      </c>
      <c r="C1731" s="403" t="str">
        <f>B1731*'Summary Sheet'!$C$29</f>
        <v>#VALUE!</v>
      </c>
    </row>
    <row r="1732">
      <c r="A1732" s="403" t="str">
        <f>IF(ISBLANK('Unit Type (27)'!B46), " ", 'Unit Type (27)'!B46)</f>
        <v> </v>
      </c>
      <c r="B1732" s="403" t="str">
        <f>IF(ISBLANK('Unit Type (27)'!C46), " ", 'Unit Type (27)'!C46)</f>
        <v> </v>
      </c>
      <c r="C1732" s="403" t="str">
        <f>B1732*'Summary Sheet'!$C$29</f>
        <v>#VALUE!</v>
      </c>
    </row>
    <row r="1733">
      <c r="A1733" s="403" t="str">
        <f>IF(ISBLANK('Unit Type (27)'!B47), " ", 'Unit Type (27)'!B47)</f>
        <v> </v>
      </c>
      <c r="B1733" s="403" t="str">
        <f>IF(ISBLANK('Unit Type (27)'!C47), " ", 'Unit Type (27)'!C47)</f>
        <v> </v>
      </c>
      <c r="C1733" s="403" t="str">
        <f>B1733*'Summary Sheet'!$C$29</f>
        <v>#VALUE!</v>
      </c>
    </row>
    <row r="1734">
      <c r="A1734" s="403" t="str">
        <f>IF(ISBLANK('Unit Type (27)'!B48), " ", 'Unit Type (27)'!B48)</f>
        <v> </v>
      </c>
      <c r="B1734" s="403" t="str">
        <f>IF(ISBLANK('Unit Type (27)'!C48), " ", 'Unit Type (27)'!C48)</f>
        <v> </v>
      </c>
      <c r="C1734" s="403" t="str">
        <f>B1734*'Summary Sheet'!$C$29</f>
        <v>#VALUE!</v>
      </c>
    </row>
    <row r="1735">
      <c r="A1735" s="403" t="str">
        <f>IF(ISBLANK('Unit Type (27)'!B49), " ", 'Unit Type (27)'!B49)</f>
        <v> </v>
      </c>
      <c r="B1735" s="403" t="str">
        <f>IF(ISBLANK('Unit Type (27)'!C49), " ", 'Unit Type (27)'!C49)</f>
        <v> </v>
      </c>
      <c r="C1735" s="403" t="str">
        <f>B1735*'Summary Sheet'!$C$29</f>
        <v>#VALUE!</v>
      </c>
    </row>
    <row r="1736">
      <c r="A1736" s="403" t="str">
        <f>IF(ISBLANK('Unit Type (27)'!B50), " ", 'Unit Type (27)'!B50)</f>
        <v> </v>
      </c>
      <c r="B1736" s="403" t="str">
        <f>IF(ISBLANK('Unit Type (27)'!C50), " ", 'Unit Type (27)'!C50)</f>
        <v> </v>
      </c>
      <c r="C1736" s="403" t="str">
        <f>B1736*'Summary Sheet'!$C$29</f>
        <v>#VALUE!</v>
      </c>
    </row>
    <row r="1737">
      <c r="A1737" s="403" t="str">
        <f>IF(ISBLANK('Unit Type (27)'!B51), " ", 'Unit Type (27)'!B51)</f>
        <v> </v>
      </c>
      <c r="B1737" s="403" t="str">
        <f>IF(ISBLANK('Unit Type (27)'!C51), " ", 'Unit Type (27)'!C51)</f>
        <v> </v>
      </c>
      <c r="C1737" s="403" t="str">
        <f>B1737*'Summary Sheet'!$C$29</f>
        <v>#VALUE!</v>
      </c>
    </row>
    <row r="1738">
      <c r="A1738" s="403" t="str">
        <f>IF(ISBLANK('Unit Type (27)'!B52), " ", 'Unit Type (27)'!B52)</f>
        <v> </v>
      </c>
      <c r="B1738" s="403" t="str">
        <f>IF(ISBLANK('Unit Type (27)'!C52), " ", 'Unit Type (27)'!C52)</f>
        <v> </v>
      </c>
      <c r="C1738" s="403" t="str">
        <f>B1738*'Summary Sheet'!$C$29</f>
        <v>#VALUE!</v>
      </c>
    </row>
    <row r="1739">
      <c r="A1739" s="403" t="str">
        <f>IF(ISBLANK('Unit Type (27)'!B53), " ", 'Unit Type (27)'!B53)</f>
        <v> </v>
      </c>
      <c r="B1739" s="403" t="str">
        <f>IF(ISBLANK('Unit Type (27)'!C53), " ", 'Unit Type (27)'!C53)</f>
        <v> </v>
      </c>
      <c r="C1739" s="403" t="str">
        <f>B1739*'Summary Sheet'!$C$29</f>
        <v>#VALUE!</v>
      </c>
    </row>
    <row r="1740">
      <c r="A1740" s="403" t="str">
        <f>IF(ISBLANK('Unit Type (27)'!B54), " ", 'Unit Type (27)'!B54)</f>
        <v> </v>
      </c>
      <c r="B1740" s="403" t="str">
        <f>IF(ISBLANK('Unit Type (27)'!C54), " ", 'Unit Type (27)'!C54)</f>
        <v> </v>
      </c>
      <c r="C1740" s="403" t="str">
        <f>B1740*'Summary Sheet'!$C$29</f>
        <v>#VALUE!</v>
      </c>
    </row>
    <row r="1741">
      <c r="A1741" s="403" t="str">
        <f>IF(ISBLANK('Unit Type (27)'!B55), " ", 'Unit Type (27)'!B55)</f>
        <v> </v>
      </c>
      <c r="B1741" s="403" t="str">
        <f>IF(ISBLANK('Unit Type (27)'!C55), " ", 'Unit Type (27)'!C55)</f>
        <v> </v>
      </c>
      <c r="C1741" s="403" t="str">
        <f>B1741*'Summary Sheet'!$C$29</f>
        <v>#VALUE!</v>
      </c>
    </row>
    <row r="1742">
      <c r="A1742" s="403" t="str">
        <f>IF(ISBLANK('Unit Type (27)'!B56), " ", 'Unit Type (27)'!B56)</f>
        <v> </v>
      </c>
      <c r="B1742" s="403" t="str">
        <f>IF(ISBLANK('Unit Type (27)'!C56), " ", 'Unit Type (27)'!C56)</f>
        <v> </v>
      </c>
      <c r="C1742" s="403" t="str">
        <f>B1742*'Summary Sheet'!$C$29</f>
        <v>#VALUE!</v>
      </c>
    </row>
    <row r="1743">
      <c r="A1743" s="403" t="str">
        <f>IF(ISBLANK('Unit Type (27)'!B57), " ", 'Unit Type (27)'!B57)</f>
        <v> </v>
      </c>
      <c r="B1743" s="403" t="str">
        <f>IF(ISBLANK('Unit Type (27)'!C57), " ", 'Unit Type (27)'!C57)</f>
        <v> </v>
      </c>
      <c r="C1743" s="403" t="str">
        <f>B1743*'Summary Sheet'!$C$29</f>
        <v>#VALUE!</v>
      </c>
    </row>
    <row r="1744">
      <c r="A1744" s="403" t="str">
        <f>IF(ISBLANK('Unit Type (27)'!B58), " ", 'Unit Type (27)'!B58)</f>
        <v> </v>
      </c>
      <c r="B1744" s="403" t="str">
        <f>IF(ISBLANK('Unit Type (27)'!C58), " ", 'Unit Type (27)'!C58)</f>
        <v> </v>
      </c>
      <c r="C1744" s="403" t="str">
        <f>B1744*'Summary Sheet'!$C$29</f>
        <v>#VALUE!</v>
      </c>
    </row>
    <row r="1745">
      <c r="A1745" s="403" t="str">
        <f>IF(ISBLANK('Unit Type (27)'!B59), " ", 'Unit Type (27)'!B59)</f>
        <v> </v>
      </c>
      <c r="B1745" s="403" t="str">
        <f>IF(ISBLANK('Unit Type (27)'!C59), " ", 'Unit Type (27)'!C59)</f>
        <v> </v>
      </c>
      <c r="C1745" s="403" t="str">
        <f>B1745*'Summary Sheet'!$C$29</f>
        <v>#VALUE!</v>
      </c>
    </row>
    <row r="1746">
      <c r="A1746" s="403" t="str">
        <f>IF(ISBLANK('Unit Type (27)'!B60), " ", 'Unit Type (27)'!B60)</f>
        <v> </v>
      </c>
      <c r="B1746" s="403" t="str">
        <f>IF(ISBLANK('Unit Type (27)'!C60), " ", 'Unit Type (27)'!C60)</f>
        <v> </v>
      </c>
      <c r="C1746" s="403" t="str">
        <f>B1746*'Summary Sheet'!$C$29</f>
        <v>#VALUE!</v>
      </c>
    </row>
    <row r="1747">
      <c r="A1747" s="403" t="str">
        <f>IF(ISBLANK('Unit Type (27)'!B61), " ", 'Unit Type (27)'!B61)</f>
        <v> </v>
      </c>
      <c r="B1747" s="403" t="str">
        <f>IF(ISBLANK('Unit Type (27)'!C61), " ", 'Unit Type (27)'!C61)</f>
        <v> </v>
      </c>
      <c r="C1747" s="403" t="str">
        <f>B1747*'Summary Sheet'!$C$29</f>
        <v>#VALUE!</v>
      </c>
    </row>
    <row r="1748">
      <c r="A1748" s="403" t="str">
        <f>IF(ISBLANK('Unit Type (27)'!B62), " ", 'Unit Type (27)'!B62)</f>
        <v> </v>
      </c>
      <c r="B1748" s="403" t="str">
        <f>IF(ISBLANK('Unit Type (27)'!C62), " ", 'Unit Type (27)'!C62)</f>
        <v> </v>
      </c>
      <c r="C1748" s="403" t="str">
        <f>B1748*'Summary Sheet'!$C$29</f>
        <v>#VALUE!</v>
      </c>
    </row>
    <row r="1749">
      <c r="A1749" s="403" t="str">
        <f>IF(ISBLANK('Unit Type (27)'!B63), " ", 'Unit Type (27)'!B63)</f>
        <v> </v>
      </c>
      <c r="B1749" s="403" t="str">
        <f>IF(ISBLANK('Unit Type (27)'!C63), " ", 'Unit Type (27)'!C63)</f>
        <v> </v>
      </c>
      <c r="C1749" s="403" t="str">
        <f>B1749*'Summary Sheet'!$C$29</f>
        <v>#VALUE!</v>
      </c>
    </row>
    <row r="1750">
      <c r="A1750" s="403" t="str">
        <f>IF(ISBLANK('Unit Type (27)'!B64), " ", 'Unit Type (27)'!B64)</f>
        <v> </v>
      </c>
      <c r="B1750" s="403" t="str">
        <f>IF(ISBLANK('Unit Type (27)'!C64), " ", 'Unit Type (27)'!C64)</f>
        <v> </v>
      </c>
      <c r="C1750" s="403" t="str">
        <f>B1750*'Summary Sheet'!$C$29</f>
        <v>#VALUE!</v>
      </c>
    </row>
    <row r="1751">
      <c r="A1751" s="403" t="str">
        <f>IF(ISBLANK('Unit Type (27)'!B65), " ", 'Unit Type (27)'!B65)</f>
        <v> </v>
      </c>
      <c r="B1751" s="403" t="str">
        <f>IF(ISBLANK('Unit Type (27)'!C65), " ", 'Unit Type (27)'!C65)</f>
        <v> </v>
      </c>
      <c r="C1751" s="403" t="str">
        <f>B1751*'Summary Sheet'!$C$29</f>
        <v>#VALUE!</v>
      </c>
    </row>
    <row r="1752">
      <c r="A1752" s="403" t="str">
        <f>IF(ISBLANK('Unit Type (27)'!B66), " ", 'Unit Type (27)'!B66)</f>
        <v> </v>
      </c>
      <c r="B1752" s="403" t="str">
        <f>IF(ISBLANK('Unit Type (27)'!C66), " ", 'Unit Type (27)'!C66)</f>
        <v> </v>
      </c>
      <c r="C1752" s="403" t="str">
        <f>B1752*'Summary Sheet'!$C$29</f>
        <v>#VALUE!</v>
      </c>
    </row>
    <row r="1753">
      <c r="A1753" s="403" t="str">
        <f>IF(ISBLANK('Unit Type (27)'!B67), " ", 'Unit Type (27)'!B67)</f>
        <v> </v>
      </c>
      <c r="B1753" s="403" t="str">
        <f>IF(ISBLANK('Unit Type (27)'!C67), " ", 'Unit Type (27)'!C67)</f>
        <v> </v>
      </c>
      <c r="C1753" s="403" t="str">
        <f>B1753*'Summary Sheet'!$C$29</f>
        <v>#VALUE!</v>
      </c>
    </row>
    <row r="1754">
      <c r="A1754" s="403" t="str">
        <f>IF(ISBLANK('Unit Type (27)'!B68), " ", 'Unit Type (27)'!B68)</f>
        <v> </v>
      </c>
      <c r="B1754" s="403" t="str">
        <f>IF(ISBLANK('Unit Type (27)'!C68), " ", 'Unit Type (27)'!C68)</f>
        <v> </v>
      </c>
      <c r="C1754" s="403" t="str">
        <f>B1754*'Summary Sheet'!$C$29</f>
        <v>#VALUE!</v>
      </c>
    </row>
    <row r="1755">
      <c r="A1755" s="403" t="str">
        <f>IF(ISBLANK('Unit Type (27)'!B70), " ", 'Unit Type (27)'!B70)</f>
        <v> </v>
      </c>
      <c r="B1755" s="403" t="str">
        <f>IF(ISBLANK('Unit Type (27)'!C70), " ", 'Unit Type (27)'!C70)</f>
        <v> </v>
      </c>
      <c r="C1755" s="403" t="str">
        <f>B1755*'Summary Sheet'!$C$29</f>
        <v>#VALUE!</v>
      </c>
    </row>
    <row r="1756">
      <c r="A1756" s="403" t="str">
        <f>IF(ISBLANK('Unit Type (28)'!B6), " ", 'Unit Type (28)'!B6)</f>
        <v> </v>
      </c>
      <c r="B1756" s="403" t="str">
        <f>IF(ISBLANK('Unit Type (28)'!C6), " ", 'Unit Type (28)'!C6)</f>
        <v> </v>
      </c>
      <c r="C1756" s="403" t="str">
        <f>B1756*'Summary Sheet'!$C$30</f>
        <v>#VALUE!</v>
      </c>
    </row>
    <row r="1757">
      <c r="A1757" s="403" t="str">
        <f>IF(ISBLANK('Unit Type (28)'!B7), " ", 'Unit Type (28)'!B7)</f>
        <v> </v>
      </c>
      <c r="B1757" s="403" t="str">
        <f>IF(ISBLANK('Unit Type (28)'!C7), " ", 'Unit Type (28)'!C7)</f>
        <v> </v>
      </c>
      <c r="C1757" s="403" t="str">
        <f>B1757*'Summary Sheet'!$C$30</f>
        <v>#VALUE!</v>
      </c>
    </row>
    <row r="1758">
      <c r="A1758" s="403" t="str">
        <f>IF(ISBLANK('Unit Type (28)'!B8), " ", 'Unit Type (28)'!B8)</f>
        <v> </v>
      </c>
      <c r="B1758" s="403" t="str">
        <f>IF(ISBLANK('Unit Type (28)'!C8), " ", 'Unit Type (28)'!C8)</f>
        <v> </v>
      </c>
      <c r="C1758" s="403" t="str">
        <f>B1758*'Summary Sheet'!$C$30</f>
        <v>#VALUE!</v>
      </c>
    </row>
    <row r="1759">
      <c r="A1759" s="403" t="str">
        <f>IF(ISBLANK('Unit Type (28)'!B9), " ", 'Unit Type (28)'!B9)</f>
        <v> </v>
      </c>
      <c r="B1759" s="403" t="str">
        <f>IF(ISBLANK('Unit Type (28)'!C9), " ", 'Unit Type (28)'!C9)</f>
        <v> </v>
      </c>
      <c r="C1759" s="403" t="str">
        <f>B1759*'Summary Sheet'!$C$30</f>
        <v>#VALUE!</v>
      </c>
    </row>
    <row r="1760">
      <c r="A1760" s="403" t="str">
        <f>IF(ISBLANK('Unit Type (28)'!B10), " ", 'Unit Type (28)'!B10)</f>
        <v> </v>
      </c>
      <c r="B1760" s="403" t="str">
        <f>IF(ISBLANK('Unit Type (28)'!C10), " ", 'Unit Type (28)'!C10)</f>
        <v> </v>
      </c>
      <c r="C1760" s="403" t="str">
        <f>B1760*'Summary Sheet'!$C$30</f>
        <v>#VALUE!</v>
      </c>
    </row>
    <row r="1761">
      <c r="A1761" s="403" t="str">
        <f>IF(ISBLANK('Unit Type (28)'!B11), " ", 'Unit Type (28)'!B11)</f>
        <v> </v>
      </c>
      <c r="B1761" s="403" t="str">
        <f>IF(ISBLANK('Unit Type (28)'!C11), " ", 'Unit Type (28)'!C11)</f>
        <v> </v>
      </c>
      <c r="C1761" s="403" t="str">
        <f>B1761*'Summary Sheet'!$C$30</f>
        <v>#VALUE!</v>
      </c>
    </row>
    <row r="1762">
      <c r="A1762" s="403" t="str">
        <f>IF(ISBLANK('Unit Type (28)'!B12), " ", 'Unit Type (28)'!B12)</f>
        <v> </v>
      </c>
      <c r="B1762" s="403" t="str">
        <f>IF(ISBLANK('Unit Type (28)'!C12), " ", 'Unit Type (28)'!C12)</f>
        <v> </v>
      </c>
      <c r="C1762" s="403" t="str">
        <f>B1762*'Summary Sheet'!$C$30</f>
        <v>#VALUE!</v>
      </c>
    </row>
    <row r="1763">
      <c r="A1763" s="403" t="str">
        <f>IF(ISBLANK('Unit Type (28)'!B13), " ", 'Unit Type (28)'!B13)</f>
        <v> </v>
      </c>
      <c r="B1763" s="403" t="str">
        <f>IF(ISBLANK('Unit Type (28)'!C13), " ", 'Unit Type (28)'!C13)</f>
        <v> </v>
      </c>
      <c r="C1763" s="403" t="str">
        <f>B1763*'Summary Sheet'!$C$30</f>
        <v>#VALUE!</v>
      </c>
    </row>
    <row r="1764">
      <c r="A1764" s="403" t="str">
        <f>IF(ISBLANK('Unit Type (28)'!B14), " ", 'Unit Type (28)'!B14)</f>
        <v> </v>
      </c>
      <c r="B1764" s="403" t="str">
        <f>IF(ISBLANK('Unit Type (28)'!C14), " ", 'Unit Type (28)'!C14)</f>
        <v> </v>
      </c>
      <c r="C1764" s="403" t="str">
        <f>B1764*'Summary Sheet'!$C$30</f>
        <v>#VALUE!</v>
      </c>
    </row>
    <row r="1765">
      <c r="A1765" s="403" t="str">
        <f>IF(ISBLANK('Unit Type (28)'!B15), " ", 'Unit Type (28)'!B15)</f>
        <v> </v>
      </c>
      <c r="B1765" s="403" t="str">
        <f>IF(ISBLANK('Unit Type (28)'!C15), " ", 'Unit Type (28)'!C15)</f>
        <v> </v>
      </c>
      <c r="C1765" s="403" t="str">
        <f>B1765*'Summary Sheet'!$C$30</f>
        <v>#VALUE!</v>
      </c>
    </row>
    <row r="1766">
      <c r="A1766" s="403" t="str">
        <f>IF(ISBLANK('Unit Type (28)'!B16), " ", 'Unit Type (28)'!B16)</f>
        <v> </v>
      </c>
      <c r="B1766" s="403" t="str">
        <f>IF(ISBLANK('Unit Type (28)'!C16), " ", 'Unit Type (28)'!C16)</f>
        <v> </v>
      </c>
      <c r="C1766" s="403" t="str">
        <f>B1766*'Summary Sheet'!$C$30</f>
        <v>#VALUE!</v>
      </c>
    </row>
    <row r="1767">
      <c r="A1767" s="403" t="str">
        <f>IF(ISBLANK('Unit Type (28)'!B17), " ", 'Unit Type (28)'!B17)</f>
        <v> </v>
      </c>
      <c r="B1767" s="403" t="str">
        <f>IF(ISBLANK('Unit Type (28)'!C17), " ", 'Unit Type (28)'!C17)</f>
        <v> </v>
      </c>
      <c r="C1767" s="403" t="str">
        <f>B1767*'Summary Sheet'!$C$30</f>
        <v>#VALUE!</v>
      </c>
    </row>
    <row r="1768">
      <c r="A1768" s="403" t="str">
        <f>IF(ISBLANK('Unit Type (28)'!B18), " ", 'Unit Type (28)'!B18)</f>
        <v> </v>
      </c>
      <c r="B1768" s="403" t="str">
        <f>IF(ISBLANK('Unit Type (28)'!C18), " ", 'Unit Type (28)'!C18)</f>
        <v> </v>
      </c>
      <c r="C1768" s="403" t="str">
        <f>B1768*'Summary Sheet'!$C$30</f>
        <v>#VALUE!</v>
      </c>
    </row>
    <row r="1769">
      <c r="A1769" s="403" t="str">
        <f>IF(ISBLANK('Unit Type (28)'!B19), " ", 'Unit Type (28)'!B19)</f>
        <v> </v>
      </c>
      <c r="B1769" s="403" t="str">
        <f>IF(ISBLANK('Unit Type (28)'!C19), " ", 'Unit Type (28)'!C19)</f>
        <v> </v>
      </c>
      <c r="C1769" s="403" t="str">
        <f>B1769*'Summary Sheet'!$C$30</f>
        <v>#VALUE!</v>
      </c>
    </row>
    <row r="1770">
      <c r="A1770" s="403" t="str">
        <f>IF(ISBLANK('Unit Type (28)'!B20), " ", 'Unit Type (28)'!B20)</f>
        <v> </v>
      </c>
      <c r="B1770" s="403" t="str">
        <f>IF(ISBLANK('Unit Type (28)'!C20), " ", 'Unit Type (28)'!C20)</f>
        <v> </v>
      </c>
      <c r="C1770" s="403" t="str">
        <f>B1770*'Summary Sheet'!$C$30</f>
        <v>#VALUE!</v>
      </c>
    </row>
    <row r="1771">
      <c r="A1771" s="403" t="str">
        <f>IF(ISBLANK('Unit Type (28)'!B21), " ", 'Unit Type (28)'!B21)</f>
        <v> </v>
      </c>
      <c r="B1771" s="403" t="str">
        <f>IF(ISBLANK('Unit Type (28)'!C21), " ", 'Unit Type (28)'!C21)</f>
        <v> </v>
      </c>
      <c r="C1771" s="403" t="str">
        <f>B1771*'Summary Sheet'!$C$30</f>
        <v>#VALUE!</v>
      </c>
    </row>
    <row r="1772">
      <c r="A1772" s="403" t="str">
        <f>IF(ISBLANK('Unit Type (28)'!B22), " ", 'Unit Type (28)'!B22)</f>
        <v> </v>
      </c>
      <c r="B1772" s="403" t="str">
        <f>IF(ISBLANK('Unit Type (28)'!C22), " ", 'Unit Type (28)'!C22)</f>
        <v> </v>
      </c>
      <c r="C1772" s="403" t="str">
        <f>B1772*'Summary Sheet'!$C$30</f>
        <v>#VALUE!</v>
      </c>
    </row>
    <row r="1773">
      <c r="A1773" s="403" t="str">
        <f>IF(ISBLANK('Unit Type (28)'!B23), " ", 'Unit Type (28)'!B23)</f>
        <v> </v>
      </c>
      <c r="B1773" s="403" t="str">
        <f>IF(ISBLANK('Unit Type (28)'!C23), " ", 'Unit Type (28)'!C23)</f>
        <v> </v>
      </c>
      <c r="C1773" s="403" t="str">
        <f>B1773*'Summary Sheet'!$C$30</f>
        <v>#VALUE!</v>
      </c>
    </row>
    <row r="1774">
      <c r="A1774" s="403" t="str">
        <f>IF(ISBLANK('Unit Type (28)'!B24), " ", 'Unit Type (28)'!B24)</f>
        <v> </v>
      </c>
      <c r="B1774" s="403" t="str">
        <f>IF(ISBLANK('Unit Type (28)'!C24), " ", 'Unit Type (28)'!C24)</f>
        <v> </v>
      </c>
      <c r="C1774" s="403" t="str">
        <f>B1774*'Summary Sheet'!$C$30</f>
        <v>#VALUE!</v>
      </c>
    </row>
    <row r="1775">
      <c r="A1775" s="403" t="str">
        <f>IF(ISBLANK('Unit Type (28)'!B25), " ", 'Unit Type (28)'!B25)</f>
        <v> </v>
      </c>
      <c r="B1775" s="403" t="str">
        <f>IF(ISBLANK('Unit Type (28)'!C25), " ", 'Unit Type (28)'!C25)</f>
        <v> </v>
      </c>
      <c r="C1775" s="403" t="str">
        <f>B1775*'Summary Sheet'!$C$30</f>
        <v>#VALUE!</v>
      </c>
    </row>
    <row r="1776">
      <c r="A1776" s="403" t="str">
        <f>IF(ISBLANK('Unit Type (28)'!B26), " ", 'Unit Type (28)'!B26)</f>
        <v> </v>
      </c>
      <c r="B1776" s="403" t="str">
        <f>IF(ISBLANK('Unit Type (28)'!C26), " ", 'Unit Type (28)'!C26)</f>
        <v> </v>
      </c>
      <c r="C1776" s="403" t="str">
        <f>B1776*'Summary Sheet'!$C$30</f>
        <v>#VALUE!</v>
      </c>
    </row>
    <row r="1777">
      <c r="A1777" s="403" t="str">
        <f>IF(ISBLANK('Unit Type (28)'!B27), " ", 'Unit Type (28)'!B27)</f>
        <v> </v>
      </c>
      <c r="B1777" s="403" t="str">
        <f>IF(ISBLANK('Unit Type (28)'!C27), " ", 'Unit Type (28)'!C27)</f>
        <v> </v>
      </c>
      <c r="C1777" s="403" t="str">
        <f>B1777*'Summary Sheet'!$C$30</f>
        <v>#VALUE!</v>
      </c>
    </row>
    <row r="1778">
      <c r="A1778" s="403" t="str">
        <f>IF(ISBLANK('Unit Type (28)'!B28), " ", 'Unit Type (28)'!B28)</f>
        <v> </v>
      </c>
      <c r="B1778" s="403" t="str">
        <f>IF(ISBLANK('Unit Type (28)'!C28), " ", 'Unit Type (28)'!C28)</f>
        <v> </v>
      </c>
      <c r="C1778" s="403" t="str">
        <f>B1778*'Summary Sheet'!$C$30</f>
        <v>#VALUE!</v>
      </c>
    </row>
    <row r="1779">
      <c r="A1779" s="403" t="str">
        <f>IF(ISBLANK('Unit Type (28)'!B29), " ", 'Unit Type (28)'!B29)</f>
        <v> </v>
      </c>
      <c r="B1779" s="403" t="str">
        <f>IF(ISBLANK('Unit Type (28)'!C29), " ", 'Unit Type (28)'!C29)</f>
        <v> </v>
      </c>
      <c r="C1779" s="403" t="str">
        <f>B1779*'Summary Sheet'!$C$30</f>
        <v>#VALUE!</v>
      </c>
    </row>
    <row r="1780">
      <c r="A1780" s="403" t="str">
        <f>IF(ISBLANK('Unit Type (28)'!B30), " ", 'Unit Type (28)'!B30)</f>
        <v> </v>
      </c>
      <c r="B1780" s="403" t="str">
        <f>IF(ISBLANK('Unit Type (28)'!C30), " ", 'Unit Type (28)'!C30)</f>
        <v> </v>
      </c>
      <c r="C1780" s="403" t="str">
        <f>B1780*'Summary Sheet'!$C$30</f>
        <v>#VALUE!</v>
      </c>
    </row>
    <row r="1781">
      <c r="A1781" s="403" t="str">
        <f>IF(ISBLANK('Unit Type (28)'!B31), " ", 'Unit Type (28)'!B31)</f>
        <v> </v>
      </c>
      <c r="B1781" s="403" t="str">
        <f>IF(ISBLANK('Unit Type (28)'!C31), " ", 'Unit Type (28)'!C31)</f>
        <v> </v>
      </c>
      <c r="C1781" s="403" t="str">
        <f>B1781*'Summary Sheet'!$C$30</f>
        <v>#VALUE!</v>
      </c>
    </row>
    <row r="1782">
      <c r="A1782" s="403" t="str">
        <f>IF(ISBLANK('Unit Type (28)'!B32), " ", 'Unit Type (28)'!B32)</f>
        <v> </v>
      </c>
      <c r="B1782" s="403" t="str">
        <f>IF(ISBLANK('Unit Type (28)'!C32), " ", 'Unit Type (28)'!C32)</f>
        <v> </v>
      </c>
      <c r="C1782" s="403" t="str">
        <f>B1782*'Summary Sheet'!$C$30</f>
        <v>#VALUE!</v>
      </c>
    </row>
    <row r="1783">
      <c r="A1783" s="403" t="str">
        <f>IF(ISBLANK('Unit Type (28)'!B33), " ", 'Unit Type (28)'!B33)</f>
        <v> </v>
      </c>
      <c r="B1783" s="403" t="str">
        <f>IF(ISBLANK('Unit Type (28)'!C33), " ", 'Unit Type (28)'!C33)</f>
        <v> </v>
      </c>
      <c r="C1783" s="403" t="str">
        <f>B1783*'Summary Sheet'!$C$30</f>
        <v>#VALUE!</v>
      </c>
    </row>
    <row r="1784">
      <c r="A1784" s="403" t="str">
        <f>IF(ISBLANK('Unit Type (28)'!B34), " ", 'Unit Type (28)'!B34)</f>
        <v> </v>
      </c>
      <c r="B1784" s="403" t="str">
        <f>IF(ISBLANK('Unit Type (28)'!C34), " ", 'Unit Type (28)'!C34)</f>
        <v> </v>
      </c>
      <c r="C1784" s="403" t="str">
        <f>B1784*'Summary Sheet'!$C$30</f>
        <v>#VALUE!</v>
      </c>
    </row>
    <row r="1785">
      <c r="A1785" s="403" t="str">
        <f>IF(ISBLANK('Unit Type (28)'!B35), " ", 'Unit Type (28)'!B35)</f>
        <v> </v>
      </c>
      <c r="B1785" s="403" t="str">
        <f>IF(ISBLANK('Unit Type (28)'!C35), " ", 'Unit Type (28)'!C35)</f>
        <v> </v>
      </c>
      <c r="C1785" s="403" t="str">
        <f>B1785*'Summary Sheet'!$C$30</f>
        <v>#VALUE!</v>
      </c>
    </row>
    <row r="1786">
      <c r="A1786" s="403" t="str">
        <f>IF(ISBLANK('Unit Type (28)'!B36), " ", 'Unit Type (28)'!B36)</f>
        <v> </v>
      </c>
      <c r="B1786" s="403" t="str">
        <f>IF(ISBLANK('Unit Type (28)'!C36), " ", 'Unit Type (28)'!C36)</f>
        <v> </v>
      </c>
      <c r="C1786" s="403" t="str">
        <f>B1786*'Summary Sheet'!$C$30</f>
        <v>#VALUE!</v>
      </c>
    </row>
    <row r="1787">
      <c r="A1787" s="403" t="str">
        <f>IF(ISBLANK('Unit Type (28)'!B37), " ", 'Unit Type (28)'!B37)</f>
        <v> </v>
      </c>
      <c r="B1787" s="403" t="str">
        <f>IF(ISBLANK('Unit Type (28)'!C37), " ", 'Unit Type (28)'!C37)</f>
        <v> </v>
      </c>
      <c r="C1787" s="403" t="str">
        <f>B1787*'Summary Sheet'!$C$30</f>
        <v>#VALUE!</v>
      </c>
    </row>
    <row r="1788">
      <c r="A1788" s="403" t="str">
        <f>IF(ISBLANK('Unit Type (28)'!B38), " ", 'Unit Type (28)'!B38)</f>
        <v> </v>
      </c>
      <c r="B1788" s="403" t="str">
        <f>IF(ISBLANK('Unit Type (28)'!C38), " ", 'Unit Type (28)'!C38)</f>
        <v> </v>
      </c>
      <c r="C1788" s="403" t="str">
        <f>B1788*'Summary Sheet'!$C$30</f>
        <v>#VALUE!</v>
      </c>
    </row>
    <row r="1789">
      <c r="A1789" s="403" t="str">
        <f>IF(ISBLANK('Unit Type (28)'!B39), " ", 'Unit Type (28)'!B39)</f>
        <v> </v>
      </c>
      <c r="B1789" s="403" t="str">
        <f>IF(ISBLANK('Unit Type (28)'!C39), " ", 'Unit Type (28)'!C39)</f>
        <v> </v>
      </c>
      <c r="C1789" s="403" t="str">
        <f>B1789*'Summary Sheet'!$C$30</f>
        <v>#VALUE!</v>
      </c>
    </row>
    <row r="1790">
      <c r="A1790" s="403" t="str">
        <f>IF(ISBLANK('Unit Type (28)'!B40), " ", 'Unit Type (28)'!B40)</f>
        <v> </v>
      </c>
      <c r="B1790" s="403" t="str">
        <f>IF(ISBLANK('Unit Type (28)'!C40), " ", 'Unit Type (28)'!C40)</f>
        <v> </v>
      </c>
      <c r="C1790" s="403" t="str">
        <f>B1790*'Summary Sheet'!$C$30</f>
        <v>#VALUE!</v>
      </c>
    </row>
    <row r="1791">
      <c r="A1791" s="403" t="str">
        <f>IF(ISBLANK('Unit Type (28)'!B41), " ", 'Unit Type (28)'!B41)</f>
        <v> </v>
      </c>
      <c r="B1791" s="403" t="str">
        <f>IF(ISBLANK('Unit Type (28)'!C41), " ", 'Unit Type (28)'!C41)</f>
        <v> </v>
      </c>
      <c r="C1791" s="403" t="str">
        <f>B1791*'Summary Sheet'!$C$30</f>
        <v>#VALUE!</v>
      </c>
    </row>
    <row r="1792">
      <c r="A1792" s="403" t="str">
        <f>IF(ISBLANK('Unit Type (28)'!B42), " ", 'Unit Type (28)'!B42)</f>
        <v> </v>
      </c>
      <c r="B1792" s="403" t="str">
        <f>IF(ISBLANK('Unit Type (28)'!C42), " ", 'Unit Type (28)'!C42)</f>
        <v> </v>
      </c>
      <c r="C1792" s="403" t="str">
        <f>B1792*'Summary Sheet'!$C$30</f>
        <v>#VALUE!</v>
      </c>
    </row>
    <row r="1793">
      <c r="A1793" s="403" t="str">
        <f>IF(ISBLANK('Unit Type (28)'!B43), " ", 'Unit Type (28)'!B43)</f>
        <v> </v>
      </c>
      <c r="B1793" s="403" t="str">
        <f>IF(ISBLANK('Unit Type (28)'!C43), " ", 'Unit Type (28)'!C43)</f>
        <v> </v>
      </c>
      <c r="C1793" s="403" t="str">
        <f>B1793*'Summary Sheet'!$C$30</f>
        <v>#VALUE!</v>
      </c>
    </row>
    <row r="1794">
      <c r="A1794" s="403" t="str">
        <f>IF(ISBLANK('Unit Type (28)'!B44), " ", 'Unit Type (28)'!B44)</f>
        <v> </v>
      </c>
      <c r="B1794" s="403" t="str">
        <f>IF(ISBLANK('Unit Type (28)'!C44), " ", 'Unit Type (28)'!C44)</f>
        <v> </v>
      </c>
      <c r="C1794" s="403" t="str">
        <f>B1794*'Summary Sheet'!$C$30</f>
        <v>#VALUE!</v>
      </c>
    </row>
    <row r="1795">
      <c r="A1795" s="403" t="str">
        <f>IF(ISBLANK('Unit Type (28)'!B45), " ", 'Unit Type (28)'!B45)</f>
        <v> </v>
      </c>
      <c r="B1795" s="403" t="str">
        <f>IF(ISBLANK('Unit Type (28)'!C45), " ", 'Unit Type (28)'!C45)</f>
        <v> </v>
      </c>
      <c r="C1795" s="403" t="str">
        <f>B1795*'Summary Sheet'!$C$30</f>
        <v>#VALUE!</v>
      </c>
    </row>
    <row r="1796">
      <c r="A1796" s="403" t="str">
        <f>IF(ISBLANK('Unit Type (28)'!B46), " ", 'Unit Type (28)'!B46)</f>
        <v> </v>
      </c>
      <c r="B1796" s="403" t="str">
        <f>IF(ISBLANK('Unit Type (28)'!C46), " ", 'Unit Type (28)'!C46)</f>
        <v> </v>
      </c>
      <c r="C1796" s="403" t="str">
        <f>B1796*'Summary Sheet'!$C$30</f>
        <v>#VALUE!</v>
      </c>
    </row>
    <row r="1797">
      <c r="A1797" s="403" t="str">
        <f>IF(ISBLANK('Unit Type (28)'!B47), " ", 'Unit Type (28)'!B47)</f>
        <v> </v>
      </c>
      <c r="B1797" s="403" t="str">
        <f>IF(ISBLANK('Unit Type (28)'!C47), " ", 'Unit Type (28)'!C47)</f>
        <v> </v>
      </c>
      <c r="C1797" s="403" t="str">
        <f>B1797*'Summary Sheet'!$C$30</f>
        <v>#VALUE!</v>
      </c>
    </row>
    <row r="1798">
      <c r="A1798" s="403" t="str">
        <f>IF(ISBLANK('Unit Type (28)'!B48), " ", 'Unit Type (28)'!B48)</f>
        <v> </v>
      </c>
      <c r="B1798" s="403" t="str">
        <f>IF(ISBLANK('Unit Type (28)'!C48), " ", 'Unit Type (28)'!C48)</f>
        <v> </v>
      </c>
      <c r="C1798" s="403" t="str">
        <f>B1798*'Summary Sheet'!$C$30</f>
        <v>#VALUE!</v>
      </c>
    </row>
    <row r="1799">
      <c r="A1799" s="403" t="str">
        <f>IF(ISBLANK('Unit Type (28)'!B49), " ", 'Unit Type (28)'!B49)</f>
        <v> </v>
      </c>
      <c r="B1799" s="403" t="str">
        <f>IF(ISBLANK('Unit Type (28)'!C49), " ", 'Unit Type (28)'!C49)</f>
        <v> </v>
      </c>
      <c r="C1799" s="403" t="str">
        <f>B1799*'Summary Sheet'!$C$30</f>
        <v>#VALUE!</v>
      </c>
    </row>
    <row r="1800">
      <c r="A1800" s="403" t="str">
        <f>IF(ISBLANK('Unit Type (28)'!B50), " ", 'Unit Type (28)'!B50)</f>
        <v> </v>
      </c>
      <c r="B1800" s="403" t="str">
        <f>IF(ISBLANK('Unit Type (28)'!C50), " ", 'Unit Type (28)'!C50)</f>
        <v> </v>
      </c>
      <c r="C1800" s="403" t="str">
        <f>B1800*'Summary Sheet'!$C$30</f>
        <v>#VALUE!</v>
      </c>
    </row>
    <row r="1801">
      <c r="A1801" s="403" t="str">
        <f>IF(ISBLANK('Unit Type (28)'!B51), " ", 'Unit Type (28)'!B51)</f>
        <v> </v>
      </c>
      <c r="B1801" s="403" t="str">
        <f>IF(ISBLANK('Unit Type (28)'!C51), " ", 'Unit Type (28)'!C51)</f>
        <v> </v>
      </c>
      <c r="C1801" s="403" t="str">
        <f>B1801*'Summary Sheet'!$C$30</f>
        <v>#VALUE!</v>
      </c>
    </row>
    <row r="1802">
      <c r="A1802" s="403" t="str">
        <f>IF(ISBLANK('Unit Type (28)'!B52), " ", 'Unit Type (28)'!B52)</f>
        <v> </v>
      </c>
      <c r="B1802" s="403" t="str">
        <f>IF(ISBLANK('Unit Type (28)'!C52), " ", 'Unit Type (28)'!C52)</f>
        <v> </v>
      </c>
      <c r="C1802" s="403" t="str">
        <f>B1802*'Summary Sheet'!$C$30</f>
        <v>#VALUE!</v>
      </c>
    </row>
    <row r="1803">
      <c r="A1803" s="403" t="str">
        <f>IF(ISBLANK('Unit Type (28)'!B53), " ", 'Unit Type (28)'!B53)</f>
        <v> </v>
      </c>
      <c r="B1803" s="403" t="str">
        <f>IF(ISBLANK('Unit Type (28)'!C53), " ", 'Unit Type (28)'!C53)</f>
        <v> </v>
      </c>
      <c r="C1803" s="403" t="str">
        <f>B1803*'Summary Sheet'!$C$30</f>
        <v>#VALUE!</v>
      </c>
    </row>
    <row r="1804">
      <c r="A1804" s="403" t="str">
        <f>IF(ISBLANK('Unit Type (28)'!B54), " ", 'Unit Type (28)'!B54)</f>
        <v> </v>
      </c>
      <c r="B1804" s="403" t="str">
        <f>IF(ISBLANK('Unit Type (28)'!C54), " ", 'Unit Type (28)'!C54)</f>
        <v> </v>
      </c>
      <c r="C1804" s="403" t="str">
        <f>B1804*'Summary Sheet'!$C$30</f>
        <v>#VALUE!</v>
      </c>
    </row>
    <row r="1805">
      <c r="A1805" s="403" t="str">
        <f>IF(ISBLANK('Unit Type (28)'!B55), " ", 'Unit Type (28)'!B55)</f>
        <v> </v>
      </c>
      <c r="B1805" s="403" t="str">
        <f>IF(ISBLANK('Unit Type (28)'!C55), " ", 'Unit Type (28)'!C55)</f>
        <v> </v>
      </c>
      <c r="C1805" s="403" t="str">
        <f>B1805*'Summary Sheet'!$C$30</f>
        <v>#VALUE!</v>
      </c>
    </row>
    <row r="1806">
      <c r="A1806" s="403" t="str">
        <f>IF(ISBLANK('Unit Type (28)'!B56), " ", 'Unit Type (28)'!B56)</f>
        <v> </v>
      </c>
      <c r="B1806" s="403" t="str">
        <f>IF(ISBLANK('Unit Type (28)'!C56), " ", 'Unit Type (28)'!C56)</f>
        <v> </v>
      </c>
      <c r="C1806" s="403" t="str">
        <f>B1806*'Summary Sheet'!$C$30</f>
        <v>#VALUE!</v>
      </c>
    </row>
    <row r="1807">
      <c r="A1807" s="403" t="str">
        <f>IF(ISBLANK('Unit Type (28)'!B57), " ", 'Unit Type (28)'!B57)</f>
        <v> </v>
      </c>
      <c r="B1807" s="403" t="str">
        <f>IF(ISBLANK('Unit Type (28)'!C57), " ", 'Unit Type (28)'!C57)</f>
        <v> </v>
      </c>
      <c r="C1807" s="403" t="str">
        <f>B1807*'Summary Sheet'!$C$30</f>
        <v>#VALUE!</v>
      </c>
    </row>
    <row r="1808">
      <c r="A1808" s="403" t="str">
        <f>IF(ISBLANK('Unit Type (28)'!B58), " ", 'Unit Type (28)'!B58)</f>
        <v> </v>
      </c>
      <c r="B1808" s="403" t="str">
        <f>IF(ISBLANK('Unit Type (28)'!C58), " ", 'Unit Type (28)'!C58)</f>
        <v> </v>
      </c>
      <c r="C1808" s="403" t="str">
        <f>B1808*'Summary Sheet'!$C$30</f>
        <v>#VALUE!</v>
      </c>
    </row>
    <row r="1809">
      <c r="A1809" s="403" t="str">
        <f>IF(ISBLANK('Unit Type (28)'!B59), " ", 'Unit Type (28)'!B59)</f>
        <v> </v>
      </c>
      <c r="B1809" s="403" t="str">
        <f>IF(ISBLANK('Unit Type (28)'!C59), " ", 'Unit Type (28)'!C59)</f>
        <v> </v>
      </c>
      <c r="C1809" s="403" t="str">
        <f>B1809*'Summary Sheet'!$C$30</f>
        <v>#VALUE!</v>
      </c>
    </row>
    <row r="1810">
      <c r="A1810" s="403" t="str">
        <f>IF(ISBLANK('Unit Type (28)'!B60), " ", 'Unit Type (28)'!B60)</f>
        <v> </v>
      </c>
      <c r="B1810" s="403" t="str">
        <f>IF(ISBLANK('Unit Type (28)'!C60), " ", 'Unit Type (28)'!C60)</f>
        <v> </v>
      </c>
      <c r="C1810" s="403" t="str">
        <f>B1810*'Summary Sheet'!$C$30</f>
        <v>#VALUE!</v>
      </c>
    </row>
    <row r="1811">
      <c r="A1811" s="403" t="str">
        <f>IF(ISBLANK('Unit Type (28)'!B61), " ", 'Unit Type (28)'!B61)</f>
        <v> </v>
      </c>
      <c r="B1811" s="403" t="str">
        <f>IF(ISBLANK('Unit Type (28)'!C61), " ", 'Unit Type (28)'!C61)</f>
        <v> </v>
      </c>
      <c r="C1811" s="403" t="str">
        <f>B1811*'Summary Sheet'!$C$30</f>
        <v>#VALUE!</v>
      </c>
    </row>
    <row r="1812">
      <c r="A1812" s="403" t="str">
        <f>IF(ISBLANK('Unit Type (28)'!B62), " ", 'Unit Type (28)'!B62)</f>
        <v> </v>
      </c>
      <c r="B1812" s="403" t="str">
        <f>IF(ISBLANK('Unit Type (28)'!C62), " ", 'Unit Type (28)'!C62)</f>
        <v> </v>
      </c>
      <c r="C1812" s="403" t="str">
        <f>B1812*'Summary Sheet'!$C$30</f>
        <v>#VALUE!</v>
      </c>
    </row>
    <row r="1813">
      <c r="A1813" s="403" t="str">
        <f>IF(ISBLANK('Unit Type (28)'!B63), " ", 'Unit Type (28)'!B63)</f>
        <v> </v>
      </c>
      <c r="B1813" s="403" t="str">
        <f>IF(ISBLANK('Unit Type (28)'!C63), " ", 'Unit Type (28)'!C63)</f>
        <v> </v>
      </c>
      <c r="C1813" s="403" t="str">
        <f>B1813*'Summary Sheet'!$C$30</f>
        <v>#VALUE!</v>
      </c>
    </row>
    <row r="1814">
      <c r="A1814" s="403" t="str">
        <f>IF(ISBLANK('Unit Type (28)'!B64), " ", 'Unit Type (28)'!B64)</f>
        <v> </v>
      </c>
      <c r="B1814" s="403" t="str">
        <f>IF(ISBLANK('Unit Type (28)'!C64), " ", 'Unit Type (28)'!C64)</f>
        <v> </v>
      </c>
      <c r="C1814" s="403" t="str">
        <f>B1814*'Summary Sheet'!$C$30</f>
        <v>#VALUE!</v>
      </c>
    </row>
    <row r="1815">
      <c r="A1815" s="403" t="str">
        <f>IF(ISBLANK('Unit Type (28)'!B65), " ", 'Unit Type (28)'!B65)</f>
        <v> </v>
      </c>
      <c r="B1815" s="403" t="str">
        <f>IF(ISBLANK('Unit Type (28)'!C65), " ", 'Unit Type (28)'!C65)</f>
        <v> </v>
      </c>
      <c r="C1815" s="403" t="str">
        <f>B1815*'Summary Sheet'!$C$30</f>
        <v>#VALUE!</v>
      </c>
    </row>
    <row r="1816">
      <c r="A1816" s="403" t="str">
        <f>IF(ISBLANK('Unit Type (28)'!B66), " ", 'Unit Type (28)'!B66)</f>
        <v> </v>
      </c>
      <c r="B1816" s="403" t="str">
        <f>IF(ISBLANK('Unit Type (28)'!C66), " ", 'Unit Type (28)'!C66)</f>
        <v> </v>
      </c>
      <c r="C1816" s="403" t="str">
        <f>B1816*'Summary Sheet'!$C$30</f>
        <v>#VALUE!</v>
      </c>
    </row>
    <row r="1817">
      <c r="A1817" s="403" t="str">
        <f>IF(ISBLANK('Unit Type (28)'!B67), " ", 'Unit Type (28)'!B67)</f>
        <v> </v>
      </c>
      <c r="B1817" s="403" t="str">
        <f>IF(ISBLANK('Unit Type (28)'!C67), " ", 'Unit Type (28)'!C67)</f>
        <v> </v>
      </c>
      <c r="C1817" s="403" t="str">
        <f>B1817*'Summary Sheet'!$C$30</f>
        <v>#VALUE!</v>
      </c>
    </row>
    <row r="1818">
      <c r="A1818" s="403" t="str">
        <f>IF(ISBLANK('Unit Type (28)'!B68), " ", 'Unit Type (28)'!B68)</f>
        <v> </v>
      </c>
      <c r="B1818" s="403" t="str">
        <f>IF(ISBLANK('Unit Type (28)'!C68), " ", 'Unit Type (28)'!C68)</f>
        <v> </v>
      </c>
      <c r="C1818" s="403" t="str">
        <f>B1818*'Summary Sheet'!$C$30</f>
        <v>#VALUE!</v>
      </c>
    </row>
    <row r="1819">
      <c r="A1819" s="403" t="str">
        <f>IF(ISBLANK('Unit Type (28)'!B69), " ", 'Unit Type (28)'!B69)</f>
        <v> </v>
      </c>
      <c r="B1819" s="403" t="str">
        <f>IF(ISBLANK('Unit Type (28)'!C69), " ", 'Unit Type (28)'!C69)</f>
        <v> </v>
      </c>
      <c r="C1819" s="403" t="str">
        <f>B1819*'Summary Sheet'!$C$30</f>
        <v>#VALUE!</v>
      </c>
    </row>
    <row r="1820">
      <c r="A1820" s="403" t="str">
        <f>IF(ISBLANK('Unit Type (28)'!B70), " ", 'Unit Type (28)'!B70)</f>
        <v> </v>
      </c>
      <c r="B1820" s="403" t="str">
        <f>IF(ISBLANK('Unit Type (28)'!C70), " ", 'Unit Type (28)'!C70)</f>
        <v> </v>
      </c>
      <c r="C1820" s="403" t="str">
        <f>B1820*'Summary Sheet'!$C$30</f>
        <v>#VALUE!</v>
      </c>
    </row>
    <row r="1821">
      <c r="A1821" s="403" t="str">
        <f>IF(ISBLANK('Unit Type (29)'!B6), " ", 'Unit Type (29)'!B6)</f>
        <v> </v>
      </c>
      <c r="B1821" s="403" t="str">
        <f>IF(ISBLANK('Unit Type (29)'!C6), " ", 'Unit Type (29)'!C6)</f>
        <v> </v>
      </c>
      <c r="C1821" s="403" t="str">
        <f>B1821*'Summary Sheet'!$C$31</f>
        <v>#VALUE!</v>
      </c>
    </row>
    <row r="1822">
      <c r="A1822" s="403" t="str">
        <f>IF(ISBLANK('Unit Type (29)'!B7), " ", 'Unit Type (29)'!B7)</f>
        <v> </v>
      </c>
      <c r="B1822" s="403" t="str">
        <f>IF(ISBLANK('Unit Type (29)'!C7), " ", 'Unit Type (29)'!C7)</f>
        <v> </v>
      </c>
      <c r="C1822" s="403" t="str">
        <f>B1822*'Summary Sheet'!$C$31</f>
        <v>#VALUE!</v>
      </c>
    </row>
    <row r="1823">
      <c r="A1823" s="403" t="str">
        <f>IF(ISBLANK('Unit Type (29)'!B8), " ", 'Unit Type (29)'!B8)</f>
        <v> </v>
      </c>
      <c r="B1823" s="403" t="str">
        <f>IF(ISBLANK('Unit Type (29)'!C8), " ", 'Unit Type (29)'!C8)</f>
        <v> </v>
      </c>
      <c r="C1823" s="403" t="str">
        <f>B1823*'Summary Sheet'!$C$31</f>
        <v>#VALUE!</v>
      </c>
    </row>
    <row r="1824">
      <c r="A1824" s="403" t="str">
        <f>IF(ISBLANK('Unit Type (29)'!B9), " ", 'Unit Type (29)'!B9)</f>
        <v> </v>
      </c>
      <c r="B1824" s="403" t="str">
        <f>IF(ISBLANK('Unit Type (29)'!C9), " ", 'Unit Type (29)'!C9)</f>
        <v> </v>
      </c>
      <c r="C1824" s="403" t="str">
        <f>B1824*'Summary Sheet'!$C$31</f>
        <v>#VALUE!</v>
      </c>
    </row>
    <row r="1825">
      <c r="A1825" s="403" t="str">
        <f>IF(ISBLANK('Unit Type (29)'!B10), " ", 'Unit Type (29)'!B10)</f>
        <v> </v>
      </c>
      <c r="B1825" s="403" t="str">
        <f>IF(ISBLANK('Unit Type (29)'!C10), " ", 'Unit Type (29)'!C10)</f>
        <v> </v>
      </c>
      <c r="C1825" s="403" t="str">
        <f>B1825*'Summary Sheet'!$C$31</f>
        <v>#VALUE!</v>
      </c>
    </row>
    <row r="1826">
      <c r="A1826" s="403" t="str">
        <f>IF(ISBLANK('Unit Type (29)'!B11), " ", 'Unit Type (29)'!B11)</f>
        <v> </v>
      </c>
      <c r="B1826" s="403" t="str">
        <f>IF(ISBLANK('Unit Type (29)'!C11), " ", 'Unit Type (29)'!C11)</f>
        <v> </v>
      </c>
      <c r="C1826" s="403" t="str">
        <f>B1826*'Summary Sheet'!$C$31</f>
        <v>#VALUE!</v>
      </c>
    </row>
    <row r="1827">
      <c r="A1827" s="403" t="str">
        <f>IF(ISBLANK('Unit Type (29)'!B12), " ", 'Unit Type (29)'!B12)</f>
        <v> </v>
      </c>
      <c r="B1827" s="403" t="str">
        <f>IF(ISBLANK('Unit Type (29)'!C12), " ", 'Unit Type (29)'!C12)</f>
        <v> </v>
      </c>
      <c r="C1827" s="403" t="str">
        <f>B1827*'Summary Sheet'!$C$31</f>
        <v>#VALUE!</v>
      </c>
    </row>
    <row r="1828">
      <c r="A1828" s="403" t="str">
        <f>IF(ISBLANK('Unit Type (29)'!B13), " ", 'Unit Type (29)'!B13)</f>
        <v> </v>
      </c>
      <c r="B1828" s="403" t="str">
        <f>IF(ISBLANK('Unit Type (29)'!C13), " ", 'Unit Type (29)'!C13)</f>
        <v> </v>
      </c>
      <c r="C1828" s="403" t="str">
        <f>B1828*'Summary Sheet'!$C$31</f>
        <v>#VALUE!</v>
      </c>
    </row>
    <row r="1829">
      <c r="A1829" s="403" t="str">
        <f>IF(ISBLANK('Unit Type (29)'!B14), " ", 'Unit Type (29)'!B14)</f>
        <v> </v>
      </c>
      <c r="B1829" s="403" t="str">
        <f>IF(ISBLANK('Unit Type (29)'!C14), " ", 'Unit Type (29)'!C14)</f>
        <v> </v>
      </c>
      <c r="C1829" s="403" t="str">
        <f>B1829*'Summary Sheet'!$C$31</f>
        <v>#VALUE!</v>
      </c>
    </row>
    <row r="1830">
      <c r="A1830" s="403" t="str">
        <f>IF(ISBLANK('Unit Type (29)'!B15), " ", 'Unit Type (29)'!B15)</f>
        <v> </v>
      </c>
      <c r="B1830" s="403" t="str">
        <f>IF(ISBLANK('Unit Type (29)'!C15), " ", 'Unit Type (29)'!C15)</f>
        <v> </v>
      </c>
      <c r="C1830" s="403" t="str">
        <f>B1830*'Summary Sheet'!$C$31</f>
        <v>#VALUE!</v>
      </c>
    </row>
    <row r="1831">
      <c r="A1831" s="403" t="str">
        <f>IF(ISBLANK('Unit Type (29)'!B16), " ", 'Unit Type (29)'!B16)</f>
        <v> </v>
      </c>
      <c r="B1831" s="403" t="str">
        <f>IF(ISBLANK('Unit Type (29)'!C16), " ", 'Unit Type (29)'!C16)</f>
        <v> </v>
      </c>
      <c r="C1831" s="403" t="str">
        <f>B1831*'Summary Sheet'!$C$31</f>
        <v>#VALUE!</v>
      </c>
    </row>
    <row r="1832">
      <c r="A1832" s="403" t="str">
        <f>IF(ISBLANK('Unit Type (29)'!B17), " ", 'Unit Type (29)'!B17)</f>
        <v> </v>
      </c>
      <c r="B1832" s="403" t="str">
        <f>IF(ISBLANK('Unit Type (29)'!C17), " ", 'Unit Type (29)'!C17)</f>
        <v> </v>
      </c>
      <c r="C1832" s="403" t="str">
        <f>B1832*'Summary Sheet'!$C$31</f>
        <v>#VALUE!</v>
      </c>
    </row>
    <row r="1833">
      <c r="A1833" s="403" t="str">
        <f>IF(ISBLANK('Unit Type (29)'!B18), " ", 'Unit Type (29)'!B18)</f>
        <v> </v>
      </c>
      <c r="B1833" s="403" t="str">
        <f>IF(ISBLANK('Unit Type (29)'!C18), " ", 'Unit Type (29)'!C18)</f>
        <v> </v>
      </c>
      <c r="C1833" s="403" t="str">
        <f>B1833*'Summary Sheet'!$C$31</f>
        <v>#VALUE!</v>
      </c>
    </row>
    <row r="1834">
      <c r="A1834" s="403" t="str">
        <f>IF(ISBLANK('Unit Type (29)'!B19), " ", 'Unit Type (29)'!B19)</f>
        <v> </v>
      </c>
      <c r="B1834" s="403" t="str">
        <f>IF(ISBLANK('Unit Type (29)'!C19), " ", 'Unit Type (29)'!C19)</f>
        <v> </v>
      </c>
      <c r="C1834" s="403" t="str">
        <f>B1834*'Summary Sheet'!$C$31</f>
        <v>#VALUE!</v>
      </c>
    </row>
    <row r="1835">
      <c r="A1835" s="403" t="str">
        <f>IF(ISBLANK('Unit Type (29)'!B20), " ", 'Unit Type (29)'!B20)</f>
        <v> </v>
      </c>
      <c r="B1835" s="403" t="str">
        <f>IF(ISBLANK('Unit Type (29)'!C20), " ", 'Unit Type (29)'!C20)</f>
        <v> </v>
      </c>
      <c r="C1835" s="403" t="str">
        <f>B1835*'Summary Sheet'!$C$31</f>
        <v>#VALUE!</v>
      </c>
    </row>
    <row r="1836">
      <c r="A1836" s="403" t="str">
        <f>IF(ISBLANK('Unit Type (29)'!B21), " ", 'Unit Type (29)'!B21)</f>
        <v> </v>
      </c>
      <c r="B1836" s="403" t="str">
        <f>IF(ISBLANK('Unit Type (29)'!C21), " ", 'Unit Type (29)'!C21)</f>
        <v> </v>
      </c>
      <c r="C1836" s="403" t="str">
        <f>B1836*'Summary Sheet'!$C$31</f>
        <v>#VALUE!</v>
      </c>
    </row>
    <row r="1837">
      <c r="A1837" s="403" t="str">
        <f>IF(ISBLANK('Unit Type (29)'!B22), " ", 'Unit Type (29)'!B22)</f>
        <v> </v>
      </c>
      <c r="B1837" s="403" t="str">
        <f>IF(ISBLANK('Unit Type (29)'!C22), " ", 'Unit Type (29)'!C22)</f>
        <v> </v>
      </c>
      <c r="C1837" s="403" t="str">
        <f>B1837*'Summary Sheet'!$C$31</f>
        <v>#VALUE!</v>
      </c>
    </row>
    <row r="1838">
      <c r="A1838" s="403" t="str">
        <f>IF(ISBLANK('Unit Type (29)'!B23), " ", 'Unit Type (29)'!B23)</f>
        <v> </v>
      </c>
      <c r="B1838" s="403" t="str">
        <f>IF(ISBLANK('Unit Type (29)'!C23), " ", 'Unit Type (29)'!C23)</f>
        <v> </v>
      </c>
      <c r="C1838" s="403" t="str">
        <f>B1838*'Summary Sheet'!$C$31</f>
        <v>#VALUE!</v>
      </c>
    </row>
    <row r="1839">
      <c r="A1839" s="403" t="str">
        <f>IF(ISBLANK('Unit Type (29)'!B24), " ", 'Unit Type (29)'!B24)</f>
        <v> </v>
      </c>
      <c r="B1839" s="403" t="str">
        <f>IF(ISBLANK('Unit Type (29)'!C24), " ", 'Unit Type (29)'!C24)</f>
        <v> </v>
      </c>
      <c r="C1839" s="403" t="str">
        <f>B1839*'Summary Sheet'!$C$31</f>
        <v>#VALUE!</v>
      </c>
    </row>
    <row r="1840">
      <c r="A1840" s="403" t="str">
        <f>IF(ISBLANK('Unit Type (29)'!B25), " ", 'Unit Type (29)'!B25)</f>
        <v> </v>
      </c>
      <c r="B1840" s="403" t="str">
        <f>IF(ISBLANK('Unit Type (29)'!C25), " ", 'Unit Type (29)'!C25)</f>
        <v> </v>
      </c>
      <c r="C1840" s="403" t="str">
        <f>B1840*'Summary Sheet'!$C$31</f>
        <v>#VALUE!</v>
      </c>
    </row>
    <row r="1841">
      <c r="A1841" s="403" t="str">
        <f>IF(ISBLANK('Unit Type (29)'!B26), " ", 'Unit Type (29)'!B26)</f>
        <v> </v>
      </c>
      <c r="B1841" s="403" t="str">
        <f>IF(ISBLANK('Unit Type (29)'!C26), " ", 'Unit Type (29)'!C26)</f>
        <v> </v>
      </c>
      <c r="C1841" s="403" t="str">
        <f>B1841*'Summary Sheet'!$C$31</f>
        <v>#VALUE!</v>
      </c>
    </row>
    <row r="1842">
      <c r="A1842" s="403" t="str">
        <f>IF(ISBLANK('Unit Type (29)'!B27), " ", 'Unit Type (29)'!B27)</f>
        <v> </v>
      </c>
      <c r="B1842" s="403" t="str">
        <f>IF(ISBLANK('Unit Type (29)'!C27), " ", 'Unit Type (29)'!C27)</f>
        <v> </v>
      </c>
      <c r="C1842" s="403" t="str">
        <f>B1842*'Summary Sheet'!$C$31</f>
        <v>#VALUE!</v>
      </c>
    </row>
    <row r="1843">
      <c r="A1843" s="403" t="str">
        <f>IF(ISBLANK('Unit Type (29)'!B28), " ", 'Unit Type (29)'!B28)</f>
        <v> </v>
      </c>
      <c r="B1843" s="403" t="str">
        <f>IF(ISBLANK('Unit Type (29)'!C28), " ", 'Unit Type (29)'!C28)</f>
        <v> </v>
      </c>
      <c r="C1843" s="403" t="str">
        <f>B1843*'Summary Sheet'!$C$31</f>
        <v>#VALUE!</v>
      </c>
    </row>
    <row r="1844">
      <c r="A1844" s="403" t="str">
        <f>IF(ISBLANK('Unit Type (29)'!B29), " ", 'Unit Type (29)'!B29)</f>
        <v> </v>
      </c>
      <c r="B1844" s="403" t="str">
        <f>IF(ISBLANK('Unit Type (29)'!C29), " ", 'Unit Type (29)'!C29)</f>
        <v> </v>
      </c>
      <c r="C1844" s="403" t="str">
        <f>B1844*'Summary Sheet'!$C$31</f>
        <v>#VALUE!</v>
      </c>
    </row>
    <row r="1845">
      <c r="A1845" s="403" t="str">
        <f>IF(ISBLANK('Unit Type (29)'!B30), " ", 'Unit Type (29)'!B30)</f>
        <v> </v>
      </c>
      <c r="B1845" s="403" t="str">
        <f>IF(ISBLANK('Unit Type (29)'!C30), " ", 'Unit Type (29)'!C30)</f>
        <v> </v>
      </c>
      <c r="C1845" s="403" t="str">
        <f>B1845*'Summary Sheet'!$C$31</f>
        <v>#VALUE!</v>
      </c>
    </row>
    <row r="1846">
      <c r="A1846" s="403" t="str">
        <f>IF(ISBLANK('Unit Type (29)'!B31), " ", 'Unit Type (29)'!B31)</f>
        <v> </v>
      </c>
      <c r="B1846" s="403" t="str">
        <f>IF(ISBLANK('Unit Type (29)'!C31), " ", 'Unit Type (29)'!C31)</f>
        <v> </v>
      </c>
      <c r="C1846" s="403" t="str">
        <f>B1846*'Summary Sheet'!$C$31</f>
        <v>#VALUE!</v>
      </c>
    </row>
    <row r="1847">
      <c r="A1847" s="403" t="str">
        <f>IF(ISBLANK('Unit Type (29)'!B32), " ", 'Unit Type (29)'!B32)</f>
        <v> </v>
      </c>
      <c r="B1847" s="403" t="str">
        <f>IF(ISBLANK('Unit Type (29)'!C32), " ", 'Unit Type (29)'!C32)</f>
        <v> </v>
      </c>
      <c r="C1847" s="403" t="str">
        <f>B1847*'Summary Sheet'!$C$31</f>
        <v>#VALUE!</v>
      </c>
    </row>
    <row r="1848">
      <c r="A1848" s="403" t="str">
        <f>IF(ISBLANK('Unit Type (29)'!B33), " ", 'Unit Type (29)'!B33)</f>
        <v> </v>
      </c>
      <c r="B1848" s="403" t="str">
        <f>IF(ISBLANK('Unit Type (29)'!C33), " ", 'Unit Type (29)'!C33)</f>
        <v> </v>
      </c>
      <c r="C1848" s="403" t="str">
        <f>B1848*'Summary Sheet'!$C$31</f>
        <v>#VALUE!</v>
      </c>
    </row>
    <row r="1849">
      <c r="A1849" s="403" t="str">
        <f>IF(ISBLANK('Unit Type (29)'!B34), " ", 'Unit Type (29)'!B34)</f>
        <v> </v>
      </c>
      <c r="B1849" s="403" t="str">
        <f>IF(ISBLANK('Unit Type (29)'!C34), " ", 'Unit Type (29)'!C34)</f>
        <v> </v>
      </c>
      <c r="C1849" s="403" t="str">
        <f>B1849*'Summary Sheet'!$C$31</f>
        <v>#VALUE!</v>
      </c>
    </row>
    <row r="1850">
      <c r="A1850" s="403" t="str">
        <f>IF(ISBLANK('Unit Type (29)'!B35), " ", 'Unit Type (29)'!B35)</f>
        <v> </v>
      </c>
      <c r="B1850" s="403" t="str">
        <f>IF(ISBLANK('Unit Type (29)'!C35), " ", 'Unit Type (29)'!C35)</f>
        <v> </v>
      </c>
      <c r="C1850" s="403" t="str">
        <f>B1850*'Summary Sheet'!$C$31</f>
        <v>#VALUE!</v>
      </c>
    </row>
    <row r="1851">
      <c r="A1851" s="403" t="str">
        <f>IF(ISBLANK('Unit Type (29)'!B36), " ", 'Unit Type (29)'!B36)</f>
        <v> </v>
      </c>
      <c r="B1851" s="403" t="str">
        <f>IF(ISBLANK('Unit Type (29)'!C36), " ", 'Unit Type (29)'!C36)</f>
        <v> </v>
      </c>
      <c r="C1851" s="403" t="str">
        <f>B1851*'Summary Sheet'!$C$31</f>
        <v>#VALUE!</v>
      </c>
    </row>
    <row r="1852">
      <c r="A1852" s="403" t="str">
        <f>IF(ISBLANK('Unit Type (29)'!B37), " ", 'Unit Type (29)'!B37)</f>
        <v> </v>
      </c>
      <c r="B1852" s="403" t="str">
        <f>IF(ISBLANK('Unit Type (29)'!C37), " ", 'Unit Type (29)'!C37)</f>
        <v> </v>
      </c>
      <c r="C1852" s="403" t="str">
        <f>B1852*'Summary Sheet'!$C$31</f>
        <v>#VALUE!</v>
      </c>
    </row>
    <row r="1853">
      <c r="A1853" s="403" t="str">
        <f>IF(ISBLANK('Unit Type (29)'!B38), " ", 'Unit Type (29)'!B38)</f>
        <v> </v>
      </c>
      <c r="B1853" s="403" t="str">
        <f>IF(ISBLANK('Unit Type (29)'!C38), " ", 'Unit Type (29)'!C38)</f>
        <v> </v>
      </c>
      <c r="C1853" s="403" t="str">
        <f>B1853*'Summary Sheet'!$C$31</f>
        <v>#VALUE!</v>
      </c>
    </row>
    <row r="1854">
      <c r="A1854" s="403" t="str">
        <f>IF(ISBLANK('Unit Type (29)'!B39), " ", 'Unit Type (29)'!B39)</f>
        <v> </v>
      </c>
      <c r="B1854" s="403" t="str">
        <f>IF(ISBLANK('Unit Type (29)'!C39), " ", 'Unit Type (29)'!C39)</f>
        <v> </v>
      </c>
      <c r="C1854" s="403" t="str">
        <f>B1854*'Summary Sheet'!$C$31</f>
        <v>#VALUE!</v>
      </c>
    </row>
    <row r="1855">
      <c r="A1855" s="403" t="str">
        <f>IF(ISBLANK('Unit Type (29)'!B40), " ", 'Unit Type (29)'!B40)</f>
        <v> </v>
      </c>
      <c r="B1855" s="403" t="str">
        <f>IF(ISBLANK('Unit Type (29)'!C40), " ", 'Unit Type (29)'!C40)</f>
        <v> </v>
      </c>
      <c r="C1855" s="403" t="str">
        <f>B1855*'Summary Sheet'!$C$31</f>
        <v>#VALUE!</v>
      </c>
    </row>
    <row r="1856">
      <c r="A1856" s="403" t="str">
        <f>IF(ISBLANK('Unit Type (29)'!B41), " ", 'Unit Type (29)'!B41)</f>
        <v> </v>
      </c>
      <c r="B1856" s="403" t="str">
        <f>IF(ISBLANK('Unit Type (29)'!C41), " ", 'Unit Type (29)'!C41)</f>
        <v> </v>
      </c>
      <c r="C1856" s="403" t="str">
        <f>B1856*'Summary Sheet'!$C$31</f>
        <v>#VALUE!</v>
      </c>
    </row>
    <row r="1857">
      <c r="A1857" s="403" t="str">
        <f>IF(ISBLANK('Unit Type (29)'!B42), " ", 'Unit Type (29)'!B42)</f>
        <v> </v>
      </c>
      <c r="B1857" s="403" t="str">
        <f>IF(ISBLANK('Unit Type (29)'!C42), " ", 'Unit Type (29)'!C42)</f>
        <v> </v>
      </c>
      <c r="C1857" s="403" t="str">
        <f>B1857*'Summary Sheet'!$C$31</f>
        <v>#VALUE!</v>
      </c>
    </row>
    <row r="1858">
      <c r="A1858" s="403" t="str">
        <f>IF(ISBLANK('Unit Type (29)'!B43), " ", 'Unit Type (29)'!B43)</f>
        <v> </v>
      </c>
      <c r="B1858" s="403" t="str">
        <f>IF(ISBLANK('Unit Type (29)'!C43), " ", 'Unit Type (29)'!C43)</f>
        <v> </v>
      </c>
      <c r="C1858" s="403" t="str">
        <f>B1858*'Summary Sheet'!$C$31</f>
        <v>#VALUE!</v>
      </c>
    </row>
    <row r="1859">
      <c r="A1859" s="403" t="str">
        <f>IF(ISBLANK('Unit Type (29)'!B44), " ", 'Unit Type (29)'!B44)</f>
        <v> </v>
      </c>
      <c r="B1859" s="403" t="str">
        <f>IF(ISBLANK('Unit Type (29)'!C44), " ", 'Unit Type (29)'!C44)</f>
        <v> </v>
      </c>
      <c r="C1859" s="403" t="str">
        <f>B1859*'Summary Sheet'!$C$31</f>
        <v>#VALUE!</v>
      </c>
    </row>
    <row r="1860">
      <c r="A1860" s="403" t="str">
        <f>IF(ISBLANK('Unit Type (29)'!B45), " ", 'Unit Type (29)'!B45)</f>
        <v> </v>
      </c>
      <c r="B1860" s="403" t="str">
        <f>IF(ISBLANK('Unit Type (29)'!C45), " ", 'Unit Type (29)'!C45)</f>
        <v> </v>
      </c>
      <c r="C1860" s="403" t="str">
        <f>B1860*'Summary Sheet'!$C$31</f>
        <v>#VALUE!</v>
      </c>
    </row>
    <row r="1861">
      <c r="A1861" s="403" t="str">
        <f>IF(ISBLANK('Unit Type (29)'!B46), " ", 'Unit Type (29)'!B46)</f>
        <v> </v>
      </c>
      <c r="B1861" s="403" t="str">
        <f>IF(ISBLANK('Unit Type (29)'!C46), " ", 'Unit Type (29)'!C46)</f>
        <v> </v>
      </c>
      <c r="C1861" s="403" t="str">
        <f>B1861*'Summary Sheet'!$C$31</f>
        <v>#VALUE!</v>
      </c>
    </row>
    <row r="1862">
      <c r="A1862" s="403" t="str">
        <f>IF(ISBLANK('Unit Type (29)'!B47), " ", 'Unit Type (29)'!B47)</f>
        <v> </v>
      </c>
      <c r="B1862" s="403" t="str">
        <f>IF(ISBLANK('Unit Type (29)'!C47), " ", 'Unit Type (29)'!C47)</f>
        <v> </v>
      </c>
      <c r="C1862" s="403" t="str">
        <f>B1862*'Summary Sheet'!$C$31</f>
        <v>#VALUE!</v>
      </c>
    </row>
    <row r="1863">
      <c r="A1863" s="403" t="str">
        <f>IF(ISBLANK('Unit Type (29)'!B48), " ", 'Unit Type (29)'!B48)</f>
        <v> </v>
      </c>
      <c r="B1863" s="403" t="str">
        <f>IF(ISBLANK('Unit Type (29)'!C48), " ", 'Unit Type (29)'!C48)</f>
        <v> </v>
      </c>
      <c r="C1863" s="403" t="str">
        <f>B1863*'Summary Sheet'!$C$31</f>
        <v>#VALUE!</v>
      </c>
    </row>
    <row r="1864">
      <c r="A1864" s="403" t="str">
        <f>IF(ISBLANK('Unit Type (29)'!B49), " ", 'Unit Type (29)'!B49)</f>
        <v> </v>
      </c>
      <c r="B1864" s="403" t="str">
        <f>IF(ISBLANK('Unit Type (29)'!C49), " ", 'Unit Type (29)'!C49)</f>
        <v> </v>
      </c>
      <c r="C1864" s="403" t="str">
        <f>B1864*'Summary Sheet'!$C$31</f>
        <v>#VALUE!</v>
      </c>
    </row>
    <row r="1865">
      <c r="A1865" s="403" t="str">
        <f>IF(ISBLANK('Unit Type (29)'!B50), " ", 'Unit Type (29)'!B50)</f>
        <v> </v>
      </c>
      <c r="B1865" s="403" t="str">
        <f>IF(ISBLANK('Unit Type (29)'!C50), " ", 'Unit Type (29)'!C50)</f>
        <v> </v>
      </c>
      <c r="C1865" s="403" t="str">
        <f>B1865*'Summary Sheet'!$C$31</f>
        <v>#VALUE!</v>
      </c>
    </row>
    <row r="1866">
      <c r="A1866" s="403" t="str">
        <f>IF(ISBLANK('Unit Type (29)'!B51), " ", 'Unit Type (29)'!B51)</f>
        <v> </v>
      </c>
      <c r="B1866" s="403" t="str">
        <f>IF(ISBLANK('Unit Type (29)'!C51), " ", 'Unit Type (29)'!C51)</f>
        <v> </v>
      </c>
      <c r="C1866" s="403" t="str">
        <f>B1866*'Summary Sheet'!$C$31</f>
        <v>#VALUE!</v>
      </c>
    </row>
    <row r="1867">
      <c r="A1867" s="403" t="str">
        <f>IF(ISBLANK('Unit Type (29)'!B52), " ", 'Unit Type (29)'!B52)</f>
        <v> </v>
      </c>
      <c r="B1867" s="403" t="str">
        <f>IF(ISBLANK('Unit Type (29)'!C52), " ", 'Unit Type (29)'!C52)</f>
        <v> </v>
      </c>
      <c r="C1867" s="403" t="str">
        <f>B1867*'Summary Sheet'!$C$31</f>
        <v>#VALUE!</v>
      </c>
    </row>
    <row r="1868">
      <c r="A1868" s="403" t="str">
        <f>IF(ISBLANK('Unit Type (29)'!B53), " ", 'Unit Type (29)'!B53)</f>
        <v> </v>
      </c>
      <c r="B1868" s="403" t="str">
        <f>IF(ISBLANK('Unit Type (29)'!C53), " ", 'Unit Type (29)'!C53)</f>
        <v> </v>
      </c>
      <c r="C1868" s="403" t="str">
        <f>B1868*'Summary Sheet'!$C$31</f>
        <v>#VALUE!</v>
      </c>
    </row>
    <row r="1869">
      <c r="A1869" s="403" t="str">
        <f>IF(ISBLANK('Unit Type (29)'!B54), " ", 'Unit Type (29)'!B54)</f>
        <v> </v>
      </c>
      <c r="B1869" s="403" t="str">
        <f>IF(ISBLANK('Unit Type (29)'!C54), " ", 'Unit Type (29)'!C54)</f>
        <v> </v>
      </c>
      <c r="C1869" s="403" t="str">
        <f>B1869*'Summary Sheet'!$C$31</f>
        <v>#VALUE!</v>
      </c>
    </row>
    <row r="1870">
      <c r="A1870" s="403" t="str">
        <f>IF(ISBLANK('Unit Type (29)'!B55), " ", 'Unit Type (29)'!B55)</f>
        <v> </v>
      </c>
      <c r="B1870" s="403" t="str">
        <f>IF(ISBLANK('Unit Type (29)'!C55), " ", 'Unit Type (29)'!C55)</f>
        <v> </v>
      </c>
      <c r="C1870" s="403" t="str">
        <f>B1870*'Summary Sheet'!$C$31</f>
        <v>#VALUE!</v>
      </c>
    </row>
    <row r="1871">
      <c r="A1871" s="403" t="str">
        <f>IF(ISBLANK('Unit Type (29)'!B56), " ", 'Unit Type (29)'!B56)</f>
        <v> </v>
      </c>
      <c r="B1871" s="403" t="str">
        <f>IF(ISBLANK('Unit Type (29)'!C56), " ", 'Unit Type (29)'!C56)</f>
        <v> </v>
      </c>
      <c r="C1871" s="403" t="str">
        <f>B1871*'Summary Sheet'!$C$31</f>
        <v>#VALUE!</v>
      </c>
    </row>
    <row r="1872">
      <c r="A1872" s="403" t="str">
        <f>IF(ISBLANK('Unit Type (29)'!B57), " ", 'Unit Type (29)'!B57)</f>
        <v> </v>
      </c>
      <c r="B1872" s="403" t="str">
        <f>IF(ISBLANK('Unit Type (29)'!C57), " ", 'Unit Type (29)'!C57)</f>
        <v> </v>
      </c>
      <c r="C1872" s="403" t="str">
        <f>B1872*'Summary Sheet'!$C$31</f>
        <v>#VALUE!</v>
      </c>
    </row>
    <row r="1873">
      <c r="A1873" s="403" t="str">
        <f>IF(ISBLANK('Unit Type (29)'!B58), " ", 'Unit Type (29)'!B58)</f>
        <v> </v>
      </c>
      <c r="B1873" s="403" t="str">
        <f>IF(ISBLANK('Unit Type (29)'!C58), " ", 'Unit Type (29)'!C58)</f>
        <v> </v>
      </c>
      <c r="C1873" s="403" t="str">
        <f>B1873*'Summary Sheet'!$C$31</f>
        <v>#VALUE!</v>
      </c>
    </row>
    <row r="1874">
      <c r="A1874" s="403" t="str">
        <f>IF(ISBLANK('Unit Type (29)'!B59), " ", 'Unit Type (29)'!B59)</f>
        <v> </v>
      </c>
      <c r="B1874" s="403" t="str">
        <f>IF(ISBLANK('Unit Type (29)'!C59), " ", 'Unit Type (29)'!C59)</f>
        <v> </v>
      </c>
      <c r="C1874" s="403" t="str">
        <f>B1874*'Summary Sheet'!$C$31</f>
        <v>#VALUE!</v>
      </c>
    </row>
    <row r="1875">
      <c r="A1875" s="403" t="str">
        <f>IF(ISBLANK('Unit Type (29)'!B60), " ", 'Unit Type (29)'!B60)</f>
        <v> </v>
      </c>
      <c r="B1875" s="403" t="str">
        <f>IF(ISBLANK('Unit Type (29)'!C60), " ", 'Unit Type (29)'!C60)</f>
        <v> </v>
      </c>
      <c r="C1875" s="403" t="str">
        <f>B1875*'Summary Sheet'!$C$31</f>
        <v>#VALUE!</v>
      </c>
    </row>
    <row r="1876">
      <c r="A1876" s="403" t="str">
        <f>IF(ISBLANK('Unit Type (29)'!B61), " ", 'Unit Type (29)'!B61)</f>
        <v> </v>
      </c>
      <c r="B1876" s="403" t="str">
        <f>IF(ISBLANK('Unit Type (29)'!C61), " ", 'Unit Type (29)'!C61)</f>
        <v> </v>
      </c>
      <c r="C1876" s="403" t="str">
        <f>B1876*'Summary Sheet'!$C$31</f>
        <v>#VALUE!</v>
      </c>
    </row>
    <row r="1877">
      <c r="A1877" s="403" t="str">
        <f>IF(ISBLANK('Unit Type (29)'!B62), " ", 'Unit Type (29)'!B62)</f>
        <v> </v>
      </c>
      <c r="B1877" s="403" t="str">
        <f>IF(ISBLANK('Unit Type (29)'!C62), " ", 'Unit Type (29)'!C62)</f>
        <v> </v>
      </c>
      <c r="C1877" s="403" t="str">
        <f>B1877*'Summary Sheet'!$C$31</f>
        <v>#VALUE!</v>
      </c>
    </row>
    <row r="1878">
      <c r="A1878" s="403" t="str">
        <f>IF(ISBLANK('Unit Type (29)'!B63), " ", 'Unit Type (29)'!B63)</f>
        <v> </v>
      </c>
      <c r="B1878" s="403" t="str">
        <f>IF(ISBLANK('Unit Type (29)'!C63), " ", 'Unit Type (29)'!C63)</f>
        <v> </v>
      </c>
      <c r="C1878" s="403" t="str">
        <f>B1878*'Summary Sheet'!$C$31</f>
        <v>#VALUE!</v>
      </c>
    </row>
    <row r="1879">
      <c r="A1879" s="403" t="str">
        <f>IF(ISBLANK('Unit Type (29)'!B64), " ", 'Unit Type (29)'!B64)</f>
        <v> </v>
      </c>
      <c r="B1879" s="403" t="str">
        <f>IF(ISBLANK('Unit Type (29)'!C64), " ", 'Unit Type (29)'!C64)</f>
        <v> </v>
      </c>
      <c r="C1879" s="403" t="str">
        <f>B1879*'Summary Sheet'!$C$31</f>
        <v>#VALUE!</v>
      </c>
    </row>
    <row r="1880">
      <c r="A1880" s="403" t="str">
        <f>IF(ISBLANK('Unit Type (29)'!B65), " ", 'Unit Type (29)'!B65)</f>
        <v> </v>
      </c>
      <c r="B1880" s="403" t="str">
        <f>IF(ISBLANK('Unit Type (29)'!C65), " ", 'Unit Type (29)'!C65)</f>
        <v> </v>
      </c>
      <c r="C1880" s="403" t="str">
        <f>B1880*'Summary Sheet'!$C$31</f>
        <v>#VALUE!</v>
      </c>
    </row>
    <row r="1881">
      <c r="A1881" s="403" t="str">
        <f>IF(ISBLANK('Unit Type (29)'!B66), " ", 'Unit Type (29)'!B66)</f>
        <v> </v>
      </c>
      <c r="B1881" s="403" t="str">
        <f>IF(ISBLANK('Unit Type (29)'!C66), " ", 'Unit Type (29)'!C66)</f>
        <v> </v>
      </c>
      <c r="C1881" s="403" t="str">
        <f>B1881*'Summary Sheet'!$C$31</f>
        <v>#VALUE!</v>
      </c>
    </row>
    <row r="1882">
      <c r="A1882" s="403" t="str">
        <f>IF(ISBLANK('Unit Type (29)'!B67), " ", 'Unit Type (29)'!B67)</f>
        <v> </v>
      </c>
      <c r="B1882" s="403" t="str">
        <f>IF(ISBLANK('Unit Type (29)'!C67), " ", 'Unit Type (29)'!C67)</f>
        <v> </v>
      </c>
      <c r="C1882" s="403" t="str">
        <f>B1882*'Summary Sheet'!$C$31</f>
        <v>#VALUE!</v>
      </c>
    </row>
    <row r="1883">
      <c r="A1883" s="403" t="str">
        <f>IF(ISBLANK('Unit Type (29)'!B68), " ", 'Unit Type (29)'!B68)</f>
        <v> </v>
      </c>
      <c r="B1883" s="403" t="str">
        <f>IF(ISBLANK('Unit Type (29)'!C68), " ", 'Unit Type (29)'!C68)</f>
        <v> </v>
      </c>
      <c r="C1883" s="403" t="str">
        <f>B1883*'Summary Sheet'!$C$31</f>
        <v>#VALUE!</v>
      </c>
    </row>
    <row r="1884">
      <c r="A1884" s="403" t="str">
        <f>IF(ISBLANK('Unit Type (29)'!B69), " ", 'Unit Type (29)'!B69)</f>
        <v> </v>
      </c>
      <c r="B1884" s="403" t="str">
        <f>IF(ISBLANK('Unit Type (29)'!C69), " ", 'Unit Type (29)'!C69)</f>
        <v> </v>
      </c>
      <c r="C1884" s="403" t="str">
        <f>B1884*'Summary Sheet'!$C$31</f>
        <v>#VALUE!</v>
      </c>
    </row>
    <row r="1885">
      <c r="A1885" s="403" t="str">
        <f>IF(ISBLANK('Unit Type (29)'!B70), " ", 'Unit Type (29)'!B70)</f>
        <v> </v>
      </c>
      <c r="B1885" s="403" t="str">
        <f>IF(ISBLANK('Unit Type (29)'!C70), " ", 'Unit Type (29)'!C70)</f>
        <v> </v>
      </c>
      <c r="C1885" s="403" t="str">
        <f>B1885*'Summary Sheet'!$C$31</f>
        <v>#VALUE!</v>
      </c>
    </row>
    <row r="1886">
      <c r="A1886" s="403" t="str">
        <f>IF(ISBLANK('Unit Type (30)'!B6), " ", 'Unit Type (30)'!B6)</f>
        <v> </v>
      </c>
      <c r="B1886" s="403" t="str">
        <f>IF(ISBLANK('Unit Type (30)'!C6), " ", 'Unit Type (30)'!C6)</f>
        <v> </v>
      </c>
      <c r="C1886" s="403" t="str">
        <f>B1886*'Summary Sheet'!$C$32</f>
        <v>#VALUE!</v>
      </c>
    </row>
    <row r="1887">
      <c r="A1887" s="403" t="str">
        <f>IF(ISBLANK('Unit Type (30)'!B7), " ", 'Unit Type (30)'!B7)</f>
        <v> </v>
      </c>
      <c r="B1887" s="403" t="str">
        <f>IF(ISBLANK('Unit Type (30)'!C7), " ", 'Unit Type (30)'!C7)</f>
        <v> </v>
      </c>
      <c r="C1887" s="403" t="str">
        <f>B1887*'Summary Sheet'!$C$32</f>
        <v>#VALUE!</v>
      </c>
    </row>
    <row r="1888">
      <c r="A1888" s="403" t="str">
        <f>IF(ISBLANK('Unit Type (30)'!B8), " ", 'Unit Type (30)'!B8)</f>
        <v> </v>
      </c>
      <c r="B1888" s="403" t="str">
        <f>IF(ISBLANK('Unit Type (30)'!C8), " ", 'Unit Type (30)'!C8)</f>
        <v> </v>
      </c>
      <c r="C1888" s="403" t="str">
        <f>B1888*'Summary Sheet'!$C$32</f>
        <v>#VALUE!</v>
      </c>
    </row>
    <row r="1889">
      <c r="A1889" s="403" t="str">
        <f>IF(ISBLANK('Unit Type (30)'!B9), " ", 'Unit Type (30)'!B9)</f>
        <v> </v>
      </c>
      <c r="B1889" s="403" t="str">
        <f>IF(ISBLANK('Unit Type (30)'!C9), " ", 'Unit Type (30)'!C9)</f>
        <v> </v>
      </c>
      <c r="C1889" s="403" t="str">
        <f>B1889*'Summary Sheet'!$C$32</f>
        <v>#VALUE!</v>
      </c>
    </row>
    <row r="1890">
      <c r="A1890" s="403" t="str">
        <f>IF(ISBLANK('Unit Type (30)'!B10), " ", 'Unit Type (30)'!B10)</f>
        <v> </v>
      </c>
      <c r="B1890" s="403" t="str">
        <f>IF(ISBLANK('Unit Type (30)'!C10), " ", 'Unit Type (30)'!C10)</f>
        <v> </v>
      </c>
      <c r="C1890" s="403" t="str">
        <f>B1890*'Summary Sheet'!$C$32</f>
        <v>#VALUE!</v>
      </c>
    </row>
    <row r="1891">
      <c r="A1891" s="403" t="str">
        <f>IF(ISBLANK('Unit Type (30)'!B11), " ", 'Unit Type (30)'!B11)</f>
        <v> </v>
      </c>
      <c r="B1891" s="403" t="str">
        <f>IF(ISBLANK('Unit Type (30)'!C11), " ", 'Unit Type (30)'!C11)</f>
        <v> </v>
      </c>
      <c r="C1891" s="403" t="str">
        <f>B1891*'Summary Sheet'!$C$32</f>
        <v>#VALUE!</v>
      </c>
    </row>
    <row r="1892">
      <c r="A1892" s="403" t="str">
        <f>IF(ISBLANK('Unit Type (30)'!B12), " ", 'Unit Type (30)'!B12)</f>
        <v> </v>
      </c>
      <c r="B1892" s="403" t="str">
        <f>IF(ISBLANK('Unit Type (30)'!C12), " ", 'Unit Type (30)'!C12)</f>
        <v> </v>
      </c>
      <c r="C1892" s="403" t="str">
        <f>B1892*'Summary Sheet'!$C$32</f>
        <v>#VALUE!</v>
      </c>
    </row>
    <row r="1893">
      <c r="A1893" s="403" t="str">
        <f>IF(ISBLANK('Unit Type (30)'!B13), " ", 'Unit Type (30)'!B13)</f>
        <v> </v>
      </c>
      <c r="B1893" s="403" t="str">
        <f>IF(ISBLANK('Unit Type (30)'!C13), " ", 'Unit Type (30)'!C13)</f>
        <v> </v>
      </c>
      <c r="C1893" s="403" t="str">
        <f>B1893*'Summary Sheet'!$C$32</f>
        <v>#VALUE!</v>
      </c>
    </row>
    <row r="1894">
      <c r="A1894" s="403" t="str">
        <f>IF(ISBLANK('Unit Type (30)'!B14), " ", 'Unit Type (30)'!B14)</f>
        <v> </v>
      </c>
      <c r="B1894" s="403" t="str">
        <f>IF(ISBLANK('Unit Type (30)'!C14), " ", 'Unit Type (30)'!C14)</f>
        <v> </v>
      </c>
      <c r="C1894" s="403" t="str">
        <f>B1894*'Summary Sheet'!$C$32</f>
        <v>#VALUE!</v>
      </c>
    </row>
    <row r="1895">
      <c r="A1895" s="403" t="str">
        <f>IF(ISBLANK('Unit Type (30)'!B15), " ", 'Unit Type (30)'!B15)</f>
        <v> </v>
      </c>
      <c r="B1895" s="403" t="str">
        <f>IF(ISBLANK('Unit Type (30)'!C15), " ", 'Unit Type (30)'!C15)</f>
        <v> </v>
      </c>
      <c r="C1895" s="403" t="str">
        <f>B1895*'Summary Sheet'!$C$32</f>
        <v>#VALUE!</v>
      </c>
    </row>
    <row r="1896">
      <c r="A1896" s="403" t="str">
        <f>IF(ISBLANK('Unit Type (30)'!B16), " ", 'Unit Type (30)'!B16)</f>
        <v> </v>
      </c>
      <c r="B1896" s="403" t="str">
        <f>IF(ISBLANK('Unit Type (30)'!C16), " ", 'Unit Type (30)'!C16)</f>
        <v> </v>
      </c>
      <c r="C1896" s="403" t="str">
        <f>B1896*'Summary Sheet'!$C$32</f>
        <v>#VALUE!</v>
      </c>
    </row>
    <row r="1897">
      <c r="A1897" s="403" t="str">
        <f>IF(ISBLANK('Unit Type (30)'!B17), " ", 'Unit Type (30)'!B17)</f>
        <v> </v>
      </c>
      <c r="B1897" s="403" t="str">
        <f>IF(ISBLANK('Unit Type (30)'!C17), " ", 'Unit Type (30)'!C17)</f>
        <v> </v>
      </c>
      <c r="C1897" s="403" t="str">
        <f>B1897*'Summary Sheet'!$C$32</f>
        <v>#VALUE!</v>
      </c>
    </row>
    <row r="1898">
      <c r="A1898" s="403" t="str">
        <f>IF(ISBLANK('Unit Type (30)'!B18), " ", 'Unit Type (30)'!B18)</f>
        <v> </v>
      </c>
      <c r="B1898" s="403" t="str">
        <f>IF(ISBLANK('Unit Type (30)'!C18), " ", 'Unit Type (30)'!C18)</f>
        <v> </v>
      </c>
      <c r="C1898" s="403" t="str">
        <f>B1898*'Summary Sheet'!$C$32</f>
        <v>#VALUE!</v>
      </c>
    </row>
    <row r="1899">
      <c r="A1899" s="403" t="str">
        <f>IF(ISBLANK('Unit Type (30)'!B19), " ", 'Unit Type (30)'!B19)</f>
        <v> </v>
      </c>
      <c r="B1899" s="403" t="str">
        <f>IF(ISBLANK('Unit Type (30)'!C19), " ", 'Unit Type (30)'!C19)</f>
        <v> </v>
      </c>
      <c r="C1899" s="403" t="str">
        <f>B1899*'Summary Sheet'!$C$32</f>
        <v>#VALUE!</v>
      </c>
    </row>
    <row r="1900">
      <c r="A1900" s="403" t="str">
        <f>IF(ISBLANK('Unit Type (30)'!B20), " ", 'Unit Type (30)'!B20)</f>
        <v> </v>
      </c>
      <c r="B1900" s="403" t="str">
        <f>IF(ISBLANK('Unit Type (30)'!C20), " ", 'Unit Type (30)'!C20)</f>
        <v> </v>
      </c>
      <c r="C1900" s="403" t="str">
        <f>B1900*'Summary Sheet'!$C$32</f>
        <v>#VALUE!</v>
      </c>
    </row>
    <row r="1901">
      <c r="A1901" s="403" t="str">
        <f>IF(ISBLANK('Unit Type (30)'!B21), " ", 'Unit Type (30)'!B21)</f>
        <v> </v>
      </c>
      <c r="B1901" s="403" t="str">
        <f>IF(ISBLANK('Unit Type (30)'!C21), " ", 'Unit Type (30)'!C21)</f>
        <v> </v>
      </c>
      <c r="C1901" s="403" t="str">
        <f>B1901*'Summary Sheet'!$C$32</f>
        <v>#VALUE!</v>
      </c>
    </row>
    <row r="1902">
      <c r="A1902" s="403" t="str">
        <f>IF(ISBLANK('Unit Type (30)'!B22), " ", 'Unit Type (30)'!B22)</f>
        <v> </v>
      </c>
      <c r="B1902" s="403" t="str">
        <f>IF(ISBLANK('Unit Type (30)'!C22), " ", 'Unit Type (30)'!C22)</f>
        <v> </v>
      </c>
      <c r="C1902" s="403" t="str">
        <f>B1902*'Summary Sheet'!$C$32</f>
        <v>#VALUE!</v>
      </c>
    </row>
    <row r="1903">
      <c r="A1903" s="403" t="str">
        <f>IF(ISBLANK('Unit Type (30)'!B23), " ", 'Unit Type (30)'!B23)</f>
        <v> </v>
      </c>
      <c r="B1903" s="403" t="str">
        <f>IF(ISBLANK('Unit Type (30)'!C23), " ", 'Unit Type (30)'!C23)</f>
        <v> </v>
      </c>
      <c r="C1903" s="403" t="str">
        <f>B1903*'Summary Sheet'!$C$32</f>
        <v>#VALUE!</v>
      </c>
    </row>
    <row r="1904">
      <c r="A1904" s="403" t="str">
        <f>IF(ISBLANK('Unit Type (30)'!B24), " ", 'Unit Type (30)'!B24)</f>
        <v> </v>
      </c>
      <c r="B1904" s="403" t="str">
        <f>IF(ISBLANK('Unit Type (30)'!C24), " ", 'Unit Type (30)'!C24)</f>
        <v> </v>
      </c>
      <c r="C1904" s="403" t="str">
        <f>B1904*'Summary Sheet'!$C$32</f>
        <v>#VALUE!</v>
      </c>
    </row>
    <row r="1905">
      <c r="A1905" s="403" t="str">
        <f>IF(ISBLANK('Unit Type (30)'!B25), " ", 'Unit Type (30)'!B25)</f>
        <v> </v>
      </c>
      <c r="B1905" s="403" t="str">
        <f>IF(ISBLANK('Unit Type (30)'!C25), " ", 'Unit Type (30)'!C25)</f>
        <v> </v>
      </c>
      <c r="C1905" s="403" t="str">
        <f>B1905*'Summary Sheet'!$C$32</f>
        <v>#VALUE!</v>
      </c>
    </row>
    <row r="1906">
      <c r="A1906" s="403" t="str">
        <f>IF(ISBLANK('Unit Type (30)'!B26), " ", 'Unit Type (30)'!B26)</f>
        <v> </v>
      </c>
      <c r="B1906" s="403" t="str">
        <f>IF(ISBLANK('Unit Type (30)'!C26), " ", 'Unit Type (30)'!C26)</f>
        <v> </v>
      </c>
      <c r="C1906" s="403" t="str">
        <f>B1906*'Summary Sheet'!$C$32</f>
        <v>#VALUE!</v>
      </c>
    </row>
    <row r="1907">
      <c r="A1907" s="403" t="str">
        <f>IF(ISBLANK('Unit Type (30)'!B27), " ", 'Unit Type (30)'!B27)</f>
        <v> </v>
      </c>
      <c r="B1907" s="403" t="str">
        <f>IF(ISBLANK('Unit Type (30)'!C27), " ", 'Unit Type (30)'!C27)</f>
        <v> </v>
      </c>
      <c r="C1907" s="403" t="str">
        <f>B1907*'Summary Sheet'!$C$32</f>
        <v>#VALUE!</v>
      </c>
    </row>
    <row r="1908">
      <c r="A1908" s="403" t="str">
        <f>IF(ISBLANK('Unit Type (30)'!B28), " ", 'Unit Type (30)'!B28)</f>
        <v> </v>
      </c>
      <c r="B1908" s="403" t="str">
        <f>IF(ISBLANK('Unit Type (30)'!C28), " ", 'Unit Type (30)'!C28)</f>
        <v> </v>
      </c>
      <c r="C1908" s="403" t="str">
        <f>B1908*'Summary Sheet'!$C$32</f>
        <v>#VALUE!</v>
      </c>
    </row>
    <row r="1909">
      <c r="A1909" s="403" t="str">
        <f>IF(ISBLANK('Unit Type (30)'!B29), " ", 'Unit Type (30)'!B29)</f>
        <v> </v>
      </c>
      <c r="B1909" s="403" t="str">
        <f>IF(ISBLANK('Unit Type (30)'!C29), " ", 'Unit Type (30)'!C29)</f>
        <v> </v>
      </c>
      <c r="C1909" s="403" t="str">
        <f>B1909*'Summary Sheet'!$C$32</f>
        <v>#VALUE!</v>
      </c>
    </row>
    <row r="1910">
      <c r="A1910" s="403" t="str">
        <f>IF(ISBLANK('Unit Type (30)'!B30), " ", 'Unit Type (30)'!B30)</f>
        <v> </v>
      </c>
      <c r="B1910" s="403" t="str">
        <f>IF(ISBLANK('Unit Type (30)'!C30), " ", 'Unit Type (30)'!C30)</f>
        <v> </v>
      </c>
      <c r="C1910" s="403" t="str">
        <f>B1910*'Summary Sheet'!$C$32</f>
        <v>#VALUE!</v>
      </c>
    </row>
    <row r="1911">
      <c r="A1911" s="403" t="str">
        <f>IF(ISBLANK('Unit Type (30)'!B31), " ", 'Unit Type (30)'!B31)</f>
        <v> </v>
      </c>
      <c r="B1911" s="403" t="str">
        <f>IF(ISBLANK('Unit Type (30)'!C31), " ", 'Unit Type (30)'!C31)</f>
        <v> </v>
      </c>
      <c r="C1911" s="403" t="str">
        <f>B1911*'Summary Sheet'!$C$32</f>
        <v>#VALUE!</v>
      </c>
    </row>
    <row r="1912">
      <c r="A1912" s="403" t="str">
        <f>IF(ISBLANK('Unit Type (30)'!B32), " ", 'Unit Type (30)'!B32)</f>
        <v> </v>
      </c>
      <c r="B1912" s="403" t="str">
        <f>IF(ISBLANK('Unit Type (30)'!C32), " ", 'Unit Type (30)'!C32)</f>
        <v> </v>
      </c>
      <c r="C1912" s="403" t="str">
        <f>B1912*'Summary Sheet'!$C$32</f>
        <v>#VALUE!</v>
      </c>
    </row>
    <row r="1913">
      <c r="A1913" s="403" t="str">
        <f>IF(ISBLANK('Unit Type (30)'!B33), " ", 'Unit Type (30)'!B33)</f>
        <v> </v>
      </c>
      <c r="B1913" s="403" t="str">
        <f>IF(ISBLANK('Unit Type (30)'!C33), " ", 'Unit Type (30)'!C33)</f>
        <v> </v>
      </c>
      <c r="C1913" s="403" t="str">
        <f>B1913*'Summary Sheet'!$C$32</f>
        <v>#VALUE!</v>
      </c>
    </row>
    <row r="1914">
      <c r="A1914" s="403" t="str">
        <f>IF(ISBLANK('Unit Type (30)'!B34), " ", 'Unit Type (30)'!B34)</f>
        <v> </v>
      </c>
      <c r="B1914" s="403" t="str">
        <f>IF(ISBLANK('Unit Type (30)'!C34), " ", 'Unit Type (30)'!C34)</f>
        <v> </v>
      </c>
      <c r="C1914" s="403" t="str">
        <f>B1914*'Summary Sheet'!$C$32</f>
        <v>#VALUE!</v>
      </c>
    </row>
    <row r="1915">
      <c r="A1915" s="403" t="str">
        <f>IF(ISBLANK('Unit Type (30)'!B35), " ", 'Unit Type (30)'!B35)</f>
        <v> </v>
      </c>
      <c r="B1915" s="403" t="str">
        <f>IF(ISBLANK('Unit Type (30)'!C35), " ", 'Unit Type (30)'!C35)</f>
        <v> </v>
      </c>
      <c r="C1915" s="403" t="str">
        <f>B1915*'Summary Sheet'!$C$32</f>
        <v>#VALUE!</v>
      </c>
    </row>
    <row r="1916">
      <c r="A1916" s="403" t="str">
        <f>IF(ISBLANK('Unit Type (30)'!B36), " ", 'Unit Type (30)'!B36)</f>
        <v> </v>
      </c>
      <c r="B1916" s="403" t="str">
        <f>IF(ISBLANK('Unit Type (30)'!C36), " ", 'Unit Type (30)'!C36)</f>
        <v> </v>
      </c>
      <c r="C1916" s="403" t="str">
        <f>B1916*'Summary Sheet'!$C$32</f>
        <v>#VALUE!</v>
      </c>
    </row>
    <row r="1917">
      <c r="A1917" s="403" t="str">
        <f>IF(ISBLANK('Unit Type (30)'!B37), " ", 'Unit Type (30)'!B37)</f>
        <v> </v>
      </c>
      <c r="B1917" s="403" t="str">
        <f>IF(ISBLANK('Unit Type (30)'!C37), " ", 'Unit Type (30)'!C37)</f>
        <v> </v>
      </c>
      <c r="C1917" s="403" t="str">
        <f>B1917*'Summary Sheet'!$C$32</f>
        <v>#VALUE!</v>
      </c>
    </row>
    <row r="1918">
      <c r="A1918" s="403" t="str">
        <f>IF(ISBLANK('Unit Type (30)'!B38), " ", 'Unit Type (30)'!B38)</f>
        <v> </v>
      </c>
      <c r="B1918" s="403" t="str">
        <f>IF(ISBLANK('Unit Type (30)'!C38), " ", 'Unit Type (30)'!C38)</f>
        <v> </v>
      </c>
      <c r="C1918" s="403" t="str">
        <f>B1918*'Summary Sheet'!$C$32</f>
        <v>#VALUE!</v>
      </c>
    </row>
    <row r="1919">
      <c r="A1919" s="403" t="str">
        <f>IF(ISBLANK('Unit Type (30)'!B39), " ", 'Unit Type (30)'!B39)</f>
        <v> </v>
      </c>
      <c r="B1919" s="403" t="str">
        <f>IF(ISBLANK('Unit Type (30)'!C39), " ", 'Unit Type (30)'!C39)</f>
        <v> </v>
      </c>
      <c r="C1919" s="403" t="str">
        <f>B1919*'Summary Sheet'!$C$32</f>
        <v>#VALUE!</v>
      </c>
    </row>
    <row r="1920">
      <c r="A1920" s="403" t="str">
        <f>IF(ISBLANK('Unit Type (30)'!B40), " ", 'Unit Type (30)'!B40)</f>
        <v> </v>
      </c>
      <c r="B1920" s="403" t="str">
        <f>IF(ISBLANK('Unit Type (30)'!C40), " ", 'Unit Type (30)'!C40)</f>
        <v> </v>
      </c>
      <c r="C1920" s="403" t="str">
        <f>B1920*'Summary Sheet'!$C$32</f>
        <v>#VALUE!</v>
      </c>
    </row>
    <row r="1921">
      <c r="A1921" s="403" t="str">
        <f>IF(ISBLANK('Unit Type (30)'!B41), " ", 'Unit Type (30)'!B41)</f>
        <v> </v>
      </c>
      <c r="B1921" s="403" t="str">
        <f>IF(ISBLANK('Unit Type (30)'!C41), " ", 'Unit Type (30)'!C41)</f>
        <v> </v>
      </c>
      <c r="C1921" s="403" t="str">
        <f>B1921*'Summary Sheet'!$C$32</f>
        <v>#VALUE!</v>
      </c>
    </row>
    <row r="1922">
      <c r="A1922" s="403" t="str">
        <f>IF(ISBLANK('Unit Type (30)'!B42), " ", 'Unit Type (30)'!B42)</f>
        <v> </v>
      </c>
      <c r="B1922" s="403" t="str">
        <f>IF(ISBLANK('Unit Type (30)'!C42), " ", 'Unit Type (30)'!C42)</f>
        <v> </v>
      </c>
      <c r="C1922" s="403" t="str">
        <f>B1922*'Summary Sheet'!$C$32</f>
        <v>#VALUE!</v>
      </c>
    </row>
    <row r="1923">
      <c r="A1923" s="403" t="str">
        <f>IF(ISBLANK('Unit Type (30)'!B43), " ", 'Unit Type (30)'!B43)</f>
        <v> </v>
      </c>
      <c r="B1923" s="403" t="str">
        <f>IF(ISBLANK('Unit Type (30)'!C43), " ", 'Unit Type (30)'!C43)</f>
        <v> </v>
      </c>
      <c r="C1923" s="403" t="str">
        <f>B1923*'Summary Sheet'!$C$32</f>
        <v>#VALUE!</v>
      </c>
    </row>
    <row r="1924">
      <c r="A1924" s="403" t="str">
        <f>IF(ISBLANK('Unit Type (30)'!B44), " ", 'Unit Type (30)'!B44)</f>
        <v> </v>
      </c>
      <c r="B1924" s="403" t="str">
        <f>IF(ISBLANK('Unit Type (30)'!C44), " ", 'Unit Type (30)'!C44)</f>
        <v> </v>
      </c>
      <c r="C1924" s="403" t="str">
        <f>B1924*'Summary Sheet'!$C$32</f>
        <v>#VALUE!</v>
      </c>
    </row>
    <row r="1925">
      <c r="A1925" s="403" t="str">
        <f>IF(ISBLANK('Unit Type (30)'!B45), " ", 'Unit Type (30)'!B45)</f>
        <v> </v>
      </c>
      <c r="B1925" s="403" t="str">
        <f>IF(ISBLANK('Unit Type (30)'!C45), " ", 'Unit Type (30)'!C45)</f>
        <v> </v>
      </c>
      <c r="C1925" s="403" t="str">
        <f>B1925*'Summary Sheet'!$C$32</f>
        <v>#VALUE!</v>
      </c>
    </row>
    <row r="1926">
      <c r="A1926" s="403" t="str">
        <f>IF(ISBLANK('Unit Type (30)'!B46), " ", 'Unit Type (30)'!B46)</f>
        <v> </v>
      </c>
      <c r="B1926" s="403" t="str">
        <f>IF(ISBLANK('Unit Type (30)'!C46), " ", 'Unit Type (30)'!C46)</f>
        <v> </v>
      </c>
      <c r="C1926" s="403" t="str">
        <f>B1926*'Summary Sheet'!$C$32</f>
        <v>#VALUE!</v>
      </c>
    </row>
    <row r="1927">
      <c r="A1927" s="403" t="str">
        <f>IF(ISBLANK('Unit Type (30)'!B47), " ", 'Unit Type (30)'!B47)</f>
        <v> </v>
      </c>
      <c r="B1927" s="403" t="str">
        <f>IF(ISBLANK('Unit Type (30)'!C47), " ", 'Unit Type (30)'!C47)</f>
        <v> </v>
      </c>
      <c r="C1927" s="403" t="str">
        <f>B1927*'Summary Sheet'!$C$32</f>
        <v>#VALUE!</v>
      </c>
    </row>
    <row r="1928">
      <c r="A1928" s="403" t="str">
        <f>IF(ISBLANK('Unit Type (30)'!B48), " ", 'Unit Type (30)'!B48)</f>
        <v> </v>
      </c>
      <c r="B1928" s="403" t="str">
        <f>IF(ISBLANK('Unit Type (30)'!C48), " ", 'Unit Type (30)'!C48)</f>
        <v> </v>
      </c>
      <c r="C1928" s="403" t="str">
        <f>B1928*'Summary Sheet'!$C$32</f>
        <v>#VALUE!</v>
      </c>
    </row>
    <row r="1929">
      <c r="A1929" s="403" t="str">
        <f>IF(ISBLANK('Unit Type (30)'!B49), " ", 'Unit Type (30)'!B49)</f>
        <v> </v>
      </c>
      <c r="B1929" s="403" t="str">
        <f>IF(ISBLANK('Unit Type (30)'!C49), " ", 'Unit Type (30)'!C49)</f>
        <v> </v>
      </c>
      <c r="C1929" s="403" t="str">
        <f>B1929*'Summary Sheet'!$C$32</f>
        <v>#VALUE!</v>
      </c>
    </row>
    <row r="1930">
      <c r="A1930" s="403" t="str">
        <f>IF(ISBLANK('Unit Type (30)'!B50), " ", 'Unit Type (30)'!B50)</f>
        <v> </v>
      </c>
      <c r="B1930" s="403" t="str">
        <f>IF(ISBLANK('Unit Type (30)'!C50), " ", 'Unit Type (30)'!C50)</f>
        <v> </v>
      </c>
      <c r="C1930" s="403" t="str">
        <f>B1930*'Summary Sheet'!$C$32</f>
        <v>#VALUE!</v>
      </c>
    </row>
    <row r="1931">
      <c r="A1931" s="403" t="str">
        <f>IF(ISBLANK('Unit Type (30)'!B51), " ", 'Unit Type (30)'!B51)</f>
        <v> </v>
      </c>
      <c r="B1931" s="403" t="str">
        <f>IF(ISBLANK('Unit Type (30)'!C51), " ", 'Unit Type (30)'!C51)</f>
        <v> </v>
      </c>
      <c r="C1931" s="403" t="str">
        <f>B1931*'Summary Sheet'!$C$32</f>
        <v>#VALUE!</v>
      </c>
    </row>
    <row r="1932">
      <c r="A1932" s="403" t="str">
        <f>IF(ISBLANK('Unit Type (30)'!B52), " ", 'Unit Type (30)'!B52)</f>
        <v> </v>
      </c>
      <c r="B1932" s="403" t="str">
        <f>IF(ISBLANK('Unit Type (30)'!C52), " ", 'Unit Type (30)'!C52)</f>
        <v> </v>
      </c>
      <c r="C1932" s="403" t="str">
        <f>B1932*'Summary Sheet'!$C$32</f>
        <v>#VALUE!</v>
      </c>
    </row>
    <row r="1933">
      <c r="A1933" s="403" t="str">
        <f>IF(ISBLANK('Unit Type (30)'!B53), " ", 'Unit Type (30)'!B53)</f>
        <v> </v>
      </c>
      <c r="B1933" s="403" t="str">
        <f>IF(ISBLANK('Unit Type (30)'!C53), " ", 'Unit Type (30)'!C53)</f>
        <v> </v>
      </c>
      <c r="C1933" s="403" t="str">
        <f>B1933*'Summary Sheet'!$C$32</f>
        <v>#VALUE!</v>
      </c>
    </row>
    <row r="1934">
      <c r="A1934" s="403" t="str">
        <f>IF(ISBLANK('Unit Type (30)'!B54), " ", 'Unit Type (30)'!B54)</f>
        <v> </v>
      </c>
      <c r="B1934" s="403" t="str">
        <f>IF(ISBLANK('Unit Type (30)'!C54), " ", 'Unit Type (30)'!C54)</f>
        <v> </v>
      </c>
      <c r="C1934" s="403" t="str">
        <f>B1934*'Summary Sheet'!$C$32</f>
        <v>#VALUE!</v>
      </c>
    </row>
    <row r="1935">
      <c r="A1935" s="403" t="str">
        <f>IF(ISBLANK('Unit Type (30)'!B55), " ", 'Unit Type (30)'!B55)</f>
        <v> </v>
      </c>
      <c r="B1935" s="403" t="str">
        <f>IF(ISBLANK('Unit Type (30)'!C55), " ", 'Unit Type (30)'!C55)</f>
        <v> </v>
      </c>
      <c r="C1935" s="403" t="str">
        <f>B1935*'Summary Sheet'!$C$32</f>
        <v>#VALUE!</v>
      </c>
    </row>
    <row r="1936">
      <c r="A1936" s="403" t="str">
        <f>IF(ISBLANK('Unit Type (30)'!B56), " ", 'Unit Type (30)'!B56)</f>
        <v> </v>
      </c>
      <c r="B1936" s="403" t="str">
        <f>IF(ISBLANK('Unit Type (30)'!C56), " ", 'Unit Type (30)'!C56)</f>
        <v> </v>
      </c>
      <c r="C1936" s="403" t="str">
        <f>B1936*'Summary Sheet'!$C$32</f>
        <v>#VALUE!</v>
      </c>
    </row>
    <row r="1937">
      <c r="A1937" s="403" t="str">
        <f>IF(ISBLANK('Unit Type (30)'!B57), " ", 'Unit Type (30)'!B57)</f>
        <v> </v>
      </c>
      <c r="B1937" s="403" t="str">
        <f>IF(ISBLANK('Unit Type (30)'!C57), " ", 'Unit Type (30)'!C57)</f>
        <v> </v>
      </c>
      <c r="C1937" s="403" t="str">
        <f>B1937*'Summary Sheet'!$C$32</f>
        <v>#VALUE!</v>
      </c>
    </row>
    <row r="1938">
      <c r="A1938" s="403" t="str">
        <f>IF(ISBLANK('Unit Type (30)'!B58), " ", 'Unit Type (30)'!B58)</f>
        <v> </v>
      </c>
      <c r="B1938" s="403" t="str">
        <f>IF(ISBLANK('Unit Type (30)'!C58), " ", 'Unit Type (30)'!C58)</f>
        <v> </v>
      </c>
      <c r="C1938" s="403" t="str">
        <f>B1938*'Summary Sheet'!$C$32</f>
        <v>#VALUE!</v>
      </c>
    </row>
    <row r="1939">
      <c r="A1939" s="403" t="str">
        <f>IF(ISBLANK('Unit Type (30)'!B59), " ", 'Unit Type (30)'!B59)</f>
        <v> </v>
      </c>
      <c r="B1939" s="403" t="str">
        <f>IF(ISBLANK('Unit Type (30)'!C59), " ", 'Unit Type (30)'!C59)</f>
        <v> </v>
      </c>
      <c r="C1939" s="403" t="str">
        <f>B1939*'Summary Sheet'!$C$32</f>
        <v>#VALUE!</v>
      </c>
    </row>
    <row r="1940">
      <c r="A1940" s="403" t="str">
        <f>IF(ISBLANK('Unit Type (30)'!B60), " ", 'Unit Type (30)'!B60)</f>
        <v> </v>
      </c>
      <c r="B1940" s="403" t="str">
        <f>IF(ISBLANK('Unit Type (30)'!C60), " ", 'Unit Type (30)'!C60)</f>
        <v> </v>
      </c>
      <c r="C1940" s="403" t="str">
        <f>B1940*'Summary Sheet'!$C$32</f>
        <v>#VALUE!</v>
      </c>
    </row>
    <row r="1941">
      <c r="A1941" s="403" t="str">
        <f>IF(ISBLANK('Unit Type (30)'!B61), " ", 'Unit Type (30)'!B61)</f>
        <v> </v>
      </c>
      <c r="B1941" s="403" t="str">
        <f>IF(ISBLANK('Unit Type (30)'!C61), " ", 'Unit Type (30)'!C61)</f>
        <v> </v>
      </c>
      <c r="C1941" s="403" t="str">
        <f>B1941*'Summary Sheet'!$C$32</f>
        <v>#VALUE!</v>
      </c>
    </row>
    <row r="1942">
      <c r="A1942" s="403" t="str">
        <f>IF(ISBLANK('Unit Type (30)'!B62), " ", 'Unit Type (30)'!B62)</f>
        <v> </v>
      </c>
      <c r="B1942" s="403" t="str">
        <f>IF(ISBLANK('Unit Type (30)'!C62), " ", 'Unit Type (30)'!C62)</f>
        <v> </v>
      </c>
      <c r="C1942" s="403" t="str">
        <f>B1942*'Summary Sheet'!$C$32</f>
        <v>#VALUE!</v>
      </c>
    </row>
    <row r="1943">
      <c r="A1943" s="403" t="str">
        <f>IF(ISBLANK('Unit Type (30)'!B63), " ", 'Unit Type (30)'!B63)</f>
        <v> </v>
      </c>
      <c r="B1943" s="403" t="str">
        <f>IF(ISBLANK('Unit Type (30)'!C63), " ", 'Unit Type (30)'!C63)</f>
        <v> </v>
      </c>
      <c r="C1943" s="403" t="str">
        <f>B1943*'Summary Sheet'!$C$32</f>
        <v>#VALUE!</v>
      </c>
    </row>
    <row r="1944">
      <c r="A1944" s="403" t="str">
        <f>IF(ISBLANK('Unit Type (30)'!B64), " ", 'Unit Type (30)'!B64)</f>
        <v> </v>
      </c>
      <c r="B1944" s="403" t="str">
        <f>IF(ISBLANK('Unit Type (30)'!C64), " ", 'Unit Type (30)'!C64)</f>
        <v> </v>
      </c>
      <c r="C1944" s="403" t="str">
        <f>B1944*'Summary Sheet'!$C$32</f>
        <v>#VALUE!</v>
      </c>
    </row>
    <row r="1945">
      <c r="A1945" s="403" t="str">
        <f>IF(ISBLANK('Unit Type (30)'!B65), " ", 'Unit Type (30)'!B65)</f>
        <v> </v>
      </c>
      <c r="B1945" s="403" t="str">
        <f>IF(ISBLANK('Unit Type (30)'!C65), " ", 'Unit Type (30)'!C65)</f>
        <v> </v>
      </c>
      <c r="C1945" s="403" t="str">
        <f>B1945*'Summary Sheet'!$C$32</f>
        <v>#VALUE!</v>
      </c>
    </row>
    <row r="1946">
      <c r="A1946" s="403" t="str">
        <f>IF(ISBLANK('Unit Type (30)'!B66), " ", 'Unit Type (30)'!B66)</f>
        <v> </v>
      </c>
      <c r="B1946" s="403" t="str">
        <f>IF(ISBLANK('Unit Type (30)'!C66), " ", 'Unit Type (30)'!C66)</f>
        <v> </v>
      </c>
      <c r="C1946" s="403" t="str">
        <f>B1946*'Summary Sheet'!$C$32</f>
        <v>#VALUE!</v>
      </c>
    </row>
    <row r="1947">
      <c r="A1947" s="403" t="str">
        <f>IF(ISBLANK('Unit Type (30)'!B67), " ", 'Unit Type (30)'!B67)</f>
        <v> </v>
      </c>
      <c r="B1947" s="403" t="str">
        <f>IF(ISBLANK('Unit Type (30)'!C67), " ", 'Unit Type (30)'!C67)</f>
        <v> </v>
      </c>
      <c r="C1947" s="403" t="str">
        <f>B1947*'Summary Sheet'!$C$32</f>
        <v>#VALUE!</v>
      </c>
    </row>
    <row r="1948">
      <c r="A1948" s="403" t="str">
        <f>IF(ISBLANK('Unit Type (30)'!B68), " ", 'Unit Type (30)'!B68)</f>
        <v> </v>
      </c>
      <c r="B1948" s="403" t="str">
        <f>IF(ISBLANK('Unit Type (30)'!C68), " ", 'Unit Type (30)'!C68)</f>
        <v> </v>
      </c>
      <c r="C1948" s="403" t="str">
        <f>B1948*'Summary Sheet'!$C$32</f>
        <v>#VALUE!</v>
      </c>
    </row>
    <row r="1949">
      <c r="A1949" s="403" t="str">
        <f>IF(ISBLANK('Unit Type (30)'!B69), " ", 'Unit Type (30)'!B69)</f>
        <v> </v>
      </c>
      <c r="B1949" s="403" t="str">
        <f>IF(ISBLANK('Unit Type (30)'!C69), " ", 'Unit Type (30)'!C69)</f>
        <v> </v>
      </c>
      <c r="C1949" s="403" t="str">
        <f>B1949*'Summary Sheet'!$C$32</f>
        <v>#VALUE!</v>
      </c>
    </row>
    <row r="1950">
      <c r="A1950" s="403" t="str">
        <f>IF(ISBLANK('Unit Type (30)'!B70), " ", 'Unit Type (30)'!B70)</f>
        <v> </v>
      </c>
      <c r="B1950" s="403" t="str">
        <f>IF(ISBLANK('Unit Type (30)'!C70), " ", 'Unit Type (30)'!C70)</f>
        <v> </v>
      </c>
      <c r="C1950" s="403" t="str">
        <f>B1950*'Summary Sheet'!$C$32</f>
        <v>#VALUE!</v>
      </c>
    </row>
    <row r="1951">
      <c r="A1951" s="403" t="str">
        <f>IF(ISBLANK('Unit Type (31)'!B6), " ", 'Unit Type (31)'!B6)</f>
        <v> </v>
      </c>
      <c r="B1951" s="403" t="str">
        <f>IF(ISBLANK('Unit Type (31)'!C6), " ", 'Unit Type (31)'!C6)</f>
        <v> </v>
      </c>
      <c r="C1951" s="403" t="str">
        <f>B1951*'Summary Sheet'!$C$33</f>
        <v>#VALUE!</v>
      </c>
    </row>
    <row r="1952">
      <c r="A1952" s="403" t="str">
        <f>IF(ISBLANK('Unit Type (31)'!B7), " ", 'Unit Type (31)'!B7)</f>
        <v> </v>
      </c>
      <c r="B1952" s="403" t="str">
        <f>IF(ISBLANK('Unit Type (31)'!C7), " ", 'Unit Type (31)'!C7)</f>
        <v> </v>
      </c>
      <c r="C1952" s="403" t="str">
        <f>B1952*'Summary Sheet'!$C$33</f>
        <v>#VALUE!</v>
      </c>
    </row>
    <row r="1953">
      <c r="A1953" s="403" t="str">
        <f>IF(ISBLANK('Unit Type (31)'!B8), " ", 'Unit Type (31)'!B8)</f>
        <v> </v>
      </c>
      <c r="B1953" s="403" t="str">
        <f>IF(ISBLANK('Unit Type (31)'!C8), " ", 'Unit Type (31)'!C8)</f>
        <v> </v>
      </c>
      <c r="C1953" s="403" t="str">
        <f>B1953*'Summary Sheet'!$C$33</f>
        <v>#VALUE!</v>
      </c>
    </row>
    <row r="1954">
      <c r="A1954" s="403" t="str">
        <f>IF(ISBLANK('Unit Type (31)'!B9), " ", 'Unit Type (31)'!B9)</f>
        <v> </v>
      </c>
      <c r="B1954" s="403" t="str">
        <f>IF(ISBLANK('Unit Type (31)'!C9), " ", 'Unit Type (31)'!C9)</f>
        <v> </v>
      </c>
      <c r="C1954" s="403" t="str">
        <f>B1954*'Summary Sheet'!$C$33</f>
        <v>#VALUE!</v>
      </c>
    </row>
    <row r="1955">
      <c r="A1955" s="403" t="str">
        <f>IF(ISBLANK('Unit Type (31)'!B10), " ", 'Unit Type (31)'!B10)</f>
        <v> </v>
      </c>
      <c r="B1955" s="403" t="str">
        <f>IF(ISBLANK('Unit Type (31)'!C10), " ", 'Unit Type (31)'!C10)</f>
        <v> </v>
      </c>
      <c r="C1955" s="403" t="str">
        <f>B1955*'Summary Sheet'!$C$33</f>
        <v>#VALUE!</v>
      </c>
    </row>
    <row r="1956">
      <c r="A1956" s="403" t="str">
        <f>IF(ISBLANK('Unit Type (31)'!B11), " ", 'Unit Type (31)'!B11)</f>
        <v> </v>
      </c>
      <c r="B1956" s="403" t="str">
        <f>IF(ISBLANK('Unit Type (31)'!C11), " ", 'Unit Type (31)'!C11)</f>
        <v> </v>
      </c>
      <c r="C1956" s="403" t="str">
        <f>B1956*'Summary Sheet'!$C$33</f>
        <v>#VALUE!</v>
      </c>
    </row>
    <row r="1957">
      <c r="A1957" s="403" t="str">
        <f>IF(ISBLANK('Unit Type (31)'!B12), " ", 'Unit Type (31)'!B12)</f>
        <v> </v>
      </c>
      <c r="B1957" s="403" t="str">
        <f>IF(ISBLANK('Unit Type (31)'!C12), " ", 'Unit Type (31)'!C12)</f>
        <v> </v>
      </c>
      <c r="C1957" s="403" t="str">
        <f>B1957*'Summary Sheet'!$C$33</f>
        <v>#VALUE!</v>
      </c>
    </row>
    <row r="1958">
      <c r="A1958" s="403" t="str">
        <f>IF(ISBLANK('Unit Type (31)'!B13), " ", 'Unit Type (31)'!B13)</f>
        <v> </v>
      </c>
      <c r="B1958" s="403" t="str">
        <f>IF(ISBLANK('Unit Type (31)'!C13), " ", 'Unit Type (31)'!C13)</f>
        <v> </v>
      </c>
      <c r="C1958" s="403" t="str">
        <f>B1958*'Summary Sheet'!$C$33</f>
        <v>#VALUE!</v>
      </c>
    </row>
    <row r="1959">
      <c r="A1959" s="403" t="str">
        <f>IF(ISBLANK('Unit Type (31)'!B14), " ", 'Unit Type (31)'!B14)</f>
        <v> </v>
      </c>
      <c r="B1959" s="403" t="str">
        <f>IF(ISBLANK('Unit Type (31)'!C14), " ", 'Unit Type (31)'!C14)</f>
        <v> </v>
      </c>
      <c r="C1959" s="403" t="str">
        <f>B1959*'Summary Sheet'!$C$33</f>
        <v>#VALUE!</v>
      </c>
    </row>
    <row r="1960">
      <c r="A1960" s="403" t="str">
        <f>IF(ISBLANK('Unit Type (31)'!B15), " ", 'Unit Type (31)'!B15)</f>
        <v> </v>
      </c>
      <c r="B1960" s="403" t="str">
        <f>IF(ISBLANK('Unit Type (31)'!C15), " ", 'Unit Type (31)'!C15)</f>
        <v> </v>
      </c>
      <c r="C1960" s="403" t="str">
        <f>B1960*'Summary Sheet'!$C$33</f>
        <v>#VALUE!</v>
      </c>
    </row>
    <row r="1961">
      <c r="A1961" s="403" t="str">
        <f>IF(ISBLANK('Unit Type (31)'!B16), " ", 'Unit Type (31)'!B16)</f>
        <v> </v>
      </c>
      <c r="B1961" s="403" t="str">
        <f>IF(ISBLANK('Unit Type (31)'!C16), " ", 'Unit Type (31)'!C16)</f>
        <v> </v>
      </c>
      <c r="C1961" s="403" t="str">
        <f>B1961*'Summary Sheet'!$C$33</f>
        <v>#VALUE!</v>
      </c>
    </row>
    <row r="1962">
      <c r="A1962" s="403" t="str">
        <f>IF(ISBLANK('Unit Type (31)'!B17), " ", 'Unit Type (31)'!B17)</f>
        <v> </v>
      </c>
      <c r="B1962" s="403" t="str">
        <f>IF(ISBLANK('Unit Type (31)'!C17), " ", 'Unit Type (31)'!C17)</f>
        <v> </v>
      </c>
      <c r="C1962" s="403" t="str">
        <f>B1962*'Summary Sheet'!$C$33</f>
        <v>#VALUE!</v>
      </c>
    </row>
    <row r="1963">
      <c r="A1963" s="403" t="str">
        <f>IF(ISBLANK('Unit Type (31)'!B18), " ", 'Unit Type (31)'!B18)</f>
        <v> </v>
      </c>
      <c r="B1963" s="403" t="str">
        <f>IF(ISBLANK('Unit Type (31)'!C18), " ", 'Unit Type (31)'!C18)</f>
        <v> </v>
      </c>
      <c r="C1963" s="403" t="str">
        <f>B1963*'Summary Sheet'!$C$33</f>
        <v>#VALUE!</v>
      </c>
    </row>
    <row r="1964">
      <c r="A1964" s="403" t="str">
        <f>IF(ISBLANK('Unit Type (31)'!B19), " ", 'Unit Type (31)'!B19)</f>
        <v> </v>
      </c>
      <c r="B1964" s="403" t="str">
        <f>IF(ISBLANK('Unit Type (31)'!C19), " ", 'Unit Type (31)'!C19)</f>
        <v> </v>
      </c>
      <c r="C1964" s="403" t="str">
        <f>B1964*'Summary Sheet'!$C$33</f>
        <v>#VALUE!</v>
      </c>
    </row>
    <row r="1965">
      <c r="A1965" s="403" t="str">
        <f>IF(ISBLANK('Unit Type (31)'!B20), " ", 'Unit Type (31)'!B20)</f>
        <v> </v>
      </c>
      <c r="B1965" s="403" t="str">
        <f>IF(ISBLANK('Unit Type (31)'!C20), " ", 'Unit Type (31)'!C20)</f>
        <v> </v>
      </c>
      <c r="C1965" s="403" t="str">
        <f>B1965*'Summary Sheet'!$C$33</f>
        <v>#VALUE!</v>
      </c>
    </row>
    <row r="1966">
      <c r="A1966" s="403" t="str">
        <f>IF(ISBLANK('Unit Type (31)'!B21), " ", 'Unit Type (31)'!B21)</f>
        <v> </v>
      </c>
      <c r="B1966" s="403" t="str">
        <f>IF(ISBLANK('Unit Type (31)'!C21), " ", 'Unit Type (31)'!C21)</f>
        <v> </v>
      </c>
      <c r="C1966" s="403" t="str">
        <f>B1966*'Summary Sheet'!$C$33</f>
        <v>#VALUE!</v>
      </c>
    </row>
    <row r="1967">
      <c r="A1967" s="403" t="str">
        <f>IF(ISBLANK('Unit Type (31)'!B22), " ", 'Unit Type (31)'!B22)</f>
        <v> </v>
      </c>
      <c r="B1967" s="403" t="str">
        <f>IF(ISBLANK('Unit Type (31)'!C22), " ", 'Unit Type (31)'!C22)</f>
        <v> </v>
      </c>
      <c r="C1967" s="403" t="str">
        <f>B1967*'Summary Sheet'!$C$33</f>
        <v>#VALUE!</v>
      </c>
    </row>
    <row r="1968">
      <c r="A1968" s="403" t="str">
        <f>IF(ISBLANK('Unit Type (31)'!B23), " ", 'Unit Type (31)'!B23)</f>
        <v> </v>
      </c>
      <c r="B1968" s="403" t="str">
        <f>IF(ISBLANK('Unit Type (31)'!C23), " ", 'Unit Type (31)'!C23)</f>
        <v> </v>
      </c>
      <c r="C1968" s="403" t="str">
        <f>B1968*'Summary Sheet'!$C$33</f>
        <v>#VALUE!</v>
      </c>
    </row>
    <row r="1969">
      <c r="A1969" s="403" t="str">
        <f>IF(ISBLANK('Unit Type (31)'!B24), " ", 'Unit Type (31)'!B24)</f>
        <v> </v>
      </c>
      <c r="B1969" s="403" t="str">
        <f>IF(ISBLANK('Unit Type (31)'!C24), " ", 'Unit Type (31)'!C24)</f>
        <v> </v>
      </c>
      <c r="C1969" s="403" t="str">
        <f>B1969*'Summary Sheet'!$C$33</f>
        <v>#VALUE!</v>
      </c>
    </row>
    <row r="1970">
      <c r="A1970" s="403" t="str">
        <f>IF(ISBLANK('Unit Type (31)'!B25), " ", 'Unit Type (31)'!B25)</f>
        <v> </v>
      </c>
      <c r="B1970" s="403" t="str">
        <f>IF(ISBLANK('Unit Type (31)'!C25), " ", 'Unit Type (31)'!C25)</f>
        <v> </v>
      </c>
      <c r="C1970" s="403" t="str">
        <f>B1970*'Summary Sheet'!$C$33</f>
        <v>#VALUE!</v>
      </c>
    </row>
    <row r="1971">
      <c r="A1971" s="403" t="str">
        <f>IF(ISBLANK('Unit Type (31)'!B26), " ", 'Unit Type (31)'!B26)</f>
        <v> </v>
      </c>
      <c r="B1971" s="403" t="str">
        <f>IF(ISBLANK('Unit Type (31)'!C26), " ", 'Unit Type (31)'!C26)</f>
        <v> </v>
      </c>
      <c r="C1971" s="403" t="str">
        <f>B1971*'Summary Sheet'!$C$33</f>
        <v>#VALUE!</v>
      </c>
    </row>
    <row r="1972">
      <c r="A1972" s="403" t="str">
        <f>IF(ISBLANK('Unit Type (31)'!B27), " ", 'Unit Type (31)'!B27)</f>
        <v> </v>
      </c>
      <c r="B1972" s="403" t="str">
        <f>IF(ISBLANK('Unit Type (31)'!C27), " ", 'Unit Type (31)'!C27)</f>
        <v> </v>
      </c>
      <c r="C1972" s="403" t="str">
        <f>B1972*'Summary Sheet'!$C$33</f>
        <v>#VALUE!</v>
      </c>
    </row>
    <row r="1973">
      <c r="A1973" s="403" t="str">
        <f>IF(ISBLANK('Unit Type (31)'!B28), " ", 'Unit Type (31)'!B28)</f>
        <v> </v>
      </c>
      <c r="B1973" s="403" t="str">
        <f>IF(ISBLANK('Unit Type (31)'!C28), " ", 'Unit Type (31)'!C28)</f>
        <v> </v>
      </c>
      <c r="C1973" s="403" t="str">
        <f>B1973*'Summary Sheet'!$C$33</f>
        <v>#VALUE!</v>
      </c>
    </row>
    <row r="1974">
      <c r="A1974" s="403" t="str">
        <f>IF(ISBLANK('Unit Type (31)'!B29), " ", 'Unit Type (31)'!B29)</f>
        <v> </v>
      </c>
      <c r="B1974" s="403" t="str">
        <f>IF(ISBLANK('Unit Type (31)'!C29), " ", 'Unit Type (31)'!C29)</f>
        <v> </v>
      </c>
      <c r="C1974" s="403" t="str">
        <f>B1974*'Summary Sheet'!$C$33</f>
        <v>#VALUE!</v>
      </c>
    </row>
    <row r="1975">
      <c r="A1975" s="403" t="str">
        <f>IF(ISBLANK('Unit Type (31)'!B30), " ", 'Unit Type (31)'!B30)</f>
        <v> </v>
      </c>
      <c r="B1975" s="403" t="str">
        <f>IF(ISBLANK('Unit Type (31)'!C30), " ", 'Unit Type (31)'!C30)</f>
        <v> </v>
      </c>
      <c r="C1975" s="403" t="str">
        <f>B1975*'Summary Sheet'!$C$33</f>
        <v>#VALUE!</v>
      </c>
    </row>
    <row r="1976">
      <c r="A1976" s="403" t="str">
        <f>IF(ISBLANK('Unit Type (31)'!B31), " ", 'Unit Type (31)'!B31)</f>
        <v> </v>
      </c>
      <c r="B1976" s="403" t="str">
        <f>IF(ISBLANK('Unit Type (31)'!C31), " ", 'Unit Type (31)'!C31)</f>
        <v> </v>
      </c>
      <c r="C1976" s="403" t="str">
        <f>B1976*'Summary Sheet'!$C$33</f>
        <v>#VALUE!</v>
      </c>
    </row>
    <row r="1977">
      <c r="A1977" s="403" t="str">
        <f>IF(ISBLANK('Unit Type (31)'!B32), " ", 'Unit Type (31)'!B32)</f>
        <v> </v>
      </c>
      <c r="B1977" s="403" t="str">
        <f>IF(ISBLANK('Unit Type (31)'!C32), " ", 'Unit Type (31)'!C32)</f>
        <v> </v>
      </c>
      <c r="C1977" s="403" t="str">
        <f>B1977*'Summary Sheet'!$C$33</f>
        <v>#VALUE!</v>
      </c>
    </row>
    <row r="1978">
      <c r="A1978" s="403" t="str">
        <f>IF(ISBLANK('Unit Type (31)'!B33), " ", 'Unit Type (31)'!B33)</f>
        <v> </v>
      </c>
      <c r="B1978" s="403" t="str">
        <f>IF(ISBLANK('Unit Type (31)'!C33), " ", 'Unit Type (31)'!C33)</f>
        <v> </v>
      </c>
      <c r="C1978" s="403" t="str">
        <f>B1978*'Summary Sheet'!$C$33</f>
        <v>#VALUE!</v>
      </c>
    </row>
    <row r="1979">
      <c r="A1979" s="403" t="str">
        <f>IF(ISBLANK('Unit Type (31)'!B34), " ", 'Unit Type (31)'!B34)</f>
        <v> </v>
      </c>
      <c r="B1979" s="403" t="str">
        <f>IF(ISBLANK('Unit Type (31)'!C34), " ", 'Unit Type (31)'!C34)</f>
        <v> </v>
      </c>
      <c r="C1979" s="403" t="str">
        <f>B1979*'Summary Sheet'!$C$33</f>
        <v>#VALUE!</v>
      </c>
    </row>
    <row r="1980">
      <c r="A1980" s="403" t="str">
        <f>IF(ISBLANK('Unit Type (31)'!B35), " ", 'Unit Type (31)'!B35)</f>
        <v> </v>
      </c>
      <c r="B1980" s="403" t="str">
        <f>IF(ISBLANK('Unit Type (31)'!C35), " ", 'Unit Type (31)'!C35)</f>
        <v> </v>
      </c>
      <c r="C1980" s="403" t="str">
        <f>B1980*'Summary Sheet'!$C$33</f>
        <v>#VALUE!</v>
      </c>
    </row>
    <row r="1981">
      <c r="A1981" s="403" t="str">
        <f>IF(ISBLANK('Unit Type (31)'!B36), " ", 'Unit Type (31)'!B36)</f>
        <v> </v>
      </c>
      <c r="B1981" s="403" t="str">
        <f>IF(ISBLANK('Unit Type (31)'!C36), " ", 'Unit Type (31)'!C36)</f>
        <v> </v>
      </c>
      <c r="C1981" s="403" t="str">
        <f>B1981*'Summary Sheet'!$C$33</f>
        <v>#VALUE!</v>
      </c>
    </row>
    <row r="1982">
      <c r="A1982" s="403" t="str">
        <f>IF(ISBLANK('Unit Type (31)'!B37), " ", 'Unit Type (31)'!B37)</f>
        <v> </v>
      </c>
      <c r="B1982" s="403" t="str">
        <f>IF(ISBLANK('Unit Type (31)'!C37), " ", 'Unit Type (31)'!C37)</f>
        <v> </v>
      </c>
      <c r="C1982" s="403" t="str">
        <f>B1982*'Summary Sheet'!$C$33</f>
        <v>#VALUE!</v>
      </c>
    </row>
    <row r="1983">
      <c r="A1983" s="403" t="str">
        <f>IF(ISBLANK('Unit Type (31)'!B38), " ", 'Unit Type (31)'!B38)</f>
        <v> </v>
      </c>
      <c r="B1983" s="403" t="str">
        <f>IF(ISBLANK('Unit Type (31)'!C38), " ", 'Unit Type (31)'!C38)</f>
        <v> </v>
      </c>
      <c r="C1983" s="403" t="str">
        <f>B1983*'Summary Sheet'!$C$33</f>
        <v>#VALUE!</v>
      </c>
    </row>
    <row r="1984">
      <c r="A1984" s="403" t="str">
        <f>IF(ISBLANK('Unit Type (31)'!B39), " ", 'Unit Type (31)'!B39)</f>
        <v> </v>
      </c>
      <c r="B1984" s="403" t="str">
        <f>IF(ISBLANK('Unit Type (31)'!C39), " ", 'Unit Type (31)'!C39)</f>
        <v> </v>
      </c>
      <c r="C1984" s="403" t="str">
        <f>B1984*'Summary Sheet'!$C$33</f>
        <v>#VALUE!</v>
      </c>
    </row>
    <row r="1985">
      <c r="A1985" s="403" t="str">
        <f>IF(ISBLANK('Unit Type (31)'!B40), " ", 'Unit Type (31)'!B40)</f>
        <v> </v>
      </c>
      <c r="B1985" s="403" t="str">
        <f>IF(ISBLANK('Unit Type (31)'!C40), " ", 'Unit Type (31)'!C40)</f>
        <v> </v>
      </c>
      <c r="C1985" s="403" t="str">
        <f>B1985*'Summary Sheet'!$C$33</f>
        <v>#VALUE!</v>
      </c>
    </row>
    <row r="1986">
      <c r="A1986" s="403" t="str">
        <f>IF(ISBLANK('Unit Type (31)'!B41), " ", 'Unit Type (31)'!B41)</f>
        <v> </v>
      </c>
      <c r="B1986" s="403" t="str">
        <f>IF(ISBLANK('Unit Type (31)'!C41), " ", 'Unit Type (31)'!C41)</f>
        <v> </v>
      </c>
      <c r="C1986" s="403" t="str">
        <f>B1986*'Summary Sheet'!$C$33</f>
        <v>#VALUE!</v>
      </c>
    </row>
    <row r="1987">
      <c r="A1987" s="403" t="str">
        <f>IF(ISBLANK('Unit Type (31)'!B42), " ", 'Unit Type (31)'!B42)</f>
        <v> </v>
      </c>
      <c r="B1987" s="403" t="str">
        <f>IF(ISBLANK('Unit Type (31)'!C42), " ", 'Unit Type (31)'!C42)</f>
        <v> </v>
      </c>
      <c r="C1987" s="403" t="str">
        <f>B1987*'Summary Sheet'!$C$33</f>
        <v>#VALUE!</v>
      </c>
    </row>
    <row r="1988">
      <c r="A1988" s="403" t="str">
        <f>IF(ISBLANK('Unit Type (31)'!B43), " ", 'Unit Type (31)'!B43)</f>
        <v> </v>
      </c>
      <c r="B1988" s="403" t="str">
        <f>IF(ISBLANK('Unit Type (31)'!C43), " ", 'Unit Type (31)'!C43)</f>
        <v> </v>
      </c>
      <c r="C1988" s="403" t="str">
        <f>B1988*'Summary Sheet'!$C$33</f>
        <v>#VALUE!</v>
      </c>
    </row>
    <row r="1989">
      <c r="A1989" s="403" t="str">
        <f>IF(ISBLANK('Unit Type (31)'!B44), " ", 'Unit Type (31)'!B44)</f>
        <v> </v>
      </c>
      <c r="B1989" s="403" t="str">
        <f>IF(ISBLANK('Unit Type (31)'!C44), " ", 'Unit Type (31)'!C44)</f>
        <v> </v>
      </c>
      <c r="C1989" s="403" t="str">
        <f>B1989*'Summary Sheet'!$C$33</f>
        <v>#VALUE!</v>
      </c>
    </row>
    <row r="1990">
      <c r="A1990" s="403" t="str">
        <f>IF(ISBLANK('Unit Type (31)'!B45), " ", 'Unit Type (31)'!B45)</f>
        <v> </v>
      </c>
      <c r="B1990" s="403" t="str">
        <f>IF(ISBLANK('Unit Type (31)'!C45), " ", 'Unit Type (31)'!C45)</f>
        <v> </v>
      </c>
      <c r="C1990" s="403" t="str">
        <f>B1990*'Summary Sheet'!$C$33</f>
        <v>#VALUE!</v>
      </c>
    </row>
    <row r="1991">
      <c r="A1991" s="403" t="str">
        <f>IF(ISBLANK('Unit Type (31)'!B46), " ", 'Unit Type (31)'!B46)</f>
        <v> </v>
      </c>
      <c r="B1991" s="403" t="str">
        <f>IF(ISBLANK('Unit Type (31)'!C46), " ", 'Unit Type (31)'!C46)</f>
        <v> </v>
      </c>
      <c r="C1991" s="403" t="str">
        <f>B1991*'Summary Sheet'!$C$33</f>
        <v>#VALUE!</v>
      </c>
    </row>
    <row r="1992">
      <c r="A1992" s="403" t="str">
        <f>IF(ISBLANK('Unit Type (31)'!B47), " ", 'Unit Type (31)'!B47)</f>
        <v> </v>
      </c>
      <c r="B1992" s="403" t="str">
        <f>IF(ISBLANK('Unit Type (31)'!C47), " ", 'Unit Type (31)'!C47)</f>
        <v> </v>
      </c>
      <c r="C1992" s="403" t="str">
        <f>B1992*'Summary Sheet'!$C$33</f>
        <v>#VALUE!</v>
      </c>
    </row>
    <row r="1993">
      <c r="A1993" s="403" t="str">
        <f>IF(ISBLANK('Unit Type (31)'!B48), " ", 'Unit Type (31)'!B48)</f>
        <v> </v>
      </c>
      <c r="B1993" s="403" t="str">
        <f>IF(ISBLANK('Unit Type (31)'!C48), " ", 'Unit Type (31)'!C48)</f>
        <v> </v>
      </c>
      <c r="C1993" s="403" t="str">
        <f>B1993*'Summary Sheet'!$C$33</f>
        <v>#VALUE!</v>
      </c>
    </row>
    <row r="1994">
      <c r="A1994" s="403" t="str">
        <f>IF(ISBLANK('Unit Type (31)'!B49), " ", 'Unit Type (31)'!B49)</f>
        <v> </v>
      </c>
      <c r="B1994" s="403" t="str">
        <f>IF(ISBLANK('Unit Type (31)'!C49), " ", 'Unit Type (31)'!C49)</f>
        <v> </v>
      </c>
      <c r="C1994" s="403" t="str">
        <f>B1994*'Summary Sheet'!$C$33</f>
        <v>#VALUE!</v>
      </c>
    </row>
    <row r="1995">
      <c r="A1995" s="403" t="str">
        <f>IF(ISBLANK('Unit Type (31)'!B50), " ", 'Unit Type (31)'!B50)</f>
        <v> </v>
      </c>
      <c r="B1995" s="403" t="str">
        <f>IF(ISBLANK('Unit Type (31)'!C50), " ", 'Unit Type (31)'!C50)</f>
        <v> </v>
      </c>
      <c r="C1995" s="403" t="str">
        <f>B1995*'Summary Sheet'!$C$33</f>
        <v>#VALUE!</v>
      </c>
    </row>
    <row r="1996">
      <c r="A1996" s="403" t="str">
        <f>IF(ISBLANK('Unit Type (31)'!B51), " ", 'Unit Type (31)'!B51)</f>
        <v> </v>
      </c>
      <c r="B1996" s="403" t="str">
        <f>IF(ISBLANK('Unit Type (31)'!C51), " ", 'Unit Type (31)'!C51)</f>
        <v> </v>
      </c>
      <c r="C1996" s="403" t="str">
        <f>B1996*'Summary Sheet'!$C$33</f>
        <v>#VALUE!</v>
      </c>
    </row>
    <row r="1997">
      <c r="A1997" s="403" t="str">
        <f>IF(ISBLANK('Unit Type (31)'!B52), " ", 'Unit Type (31)'!B52)</f>
        <v> </v>
      </c>
      <c r="B1997" s="403" t="str">
        <f>IF(ISBLANK('Unit Type (31)'!C52), " ", 'Unit Type (31)'!C52)</f>
        <v> </v>
      </c>
      <c r="C1997" s="403" t="str">
        <f>B1997*'Summary Sheet'!$C$33</f>
        <v>#VALUE!</v>
      </c>
    </row>
    <row r="1998">
      <c r="A1998" s="403" t="str">
        <f>IF(ISBLANK('Unit Type (31)'!B53), " ", 'Unit Type (31)'!B53)</f>
        <v> </v>
      </c>
      <c r="B1998" s="403" t="str">
        <f>IF(ISBLANK('Unit Type (31)'!C53), " ", 'Unit Type (31)'!C53)</f>
        <v> </v>
      </c>
      <c r="C1998" s="403" t="str">
        <f>B1998*'Summary Sheet'!$C$33</f>
        <v>#VALUE!</v>
      </c>
    </row>
    <row r="1999">
      <c r="A1999" s="403" t="str">
        <f>IF(ISBLANK('Unit Type (31)'!B54), " ", 'Unit Type (31)'!B54)</f>
        <v> </v>
      </c>
      <c r="B1999" s="403" t="str">
        <f>IF(ISBLANK('Unit Type (31)'!C54), " ", 'Unit Type (31)'!C54)</f>
        <v> </v>
      </c>
      <c r="C1999" s="403" t="str">
        <f>B1999*'Summary Sheet'!$C$33</f>
        <v>#VALUE!</v>
      </c>
    </row>
    <row r="2000">
      <c r="A2000" s="403" t="str">
        <f>IF(ISBLANK('Unit Type (31)'!B55), " ", 'Unit Type (31)'!B55)</f>
        <v> </v>
      </c>
      <c r="B2000" s="403" t="str">
        <f>IF(ISBLANK('Unit Type (31)'!C55), " ", 'Unit Type (31)'!C55)</f>
        <v> </v>
      </c>
      <c r="C2000" s="403" t="str">
        <f>B2000*'Summary Sheet'!$C$33</f>
        <v>#VALUE!</v>
      </c>
    </row>
    <row r="2001">
      <c r="A2001" s="403" t="str">
        <f>IF(ISBLANK('Unit Type (31)'!B56), " ", 'Unit Type (31)'!B56)</f>
        <v> </v>
      </c>
      <c r="B2001" s="403" t="str">
        <f>IF(ISBLANK('Unit Type (31)'!C56), " ", 'Unit Type (31)'!C56)</f>
        <v> </v>
      </c>
      <c r="C2001" s="403" t="str">
        <f>B2001*'Summary Sheet'!$C$33</f>
        <v>#VALUE!</v>
      </c>
    </row>
    <row r="2002">
      <c r="A2002" s="403" t="str">
        <f>IF(ISBLANK('Unit Type (31)'!B57), " ", 'Unit Type (31)'!B57)</f>
        <v> </v>
      </c>
      <c r="B2002" s="403" t="str">
        <f>IF(ISBLANK('Unit Type (31)'!C57), " ", 'Unit Type (31)'!C57)</f>
        <v> </v>
      </c>
      <c r="C2002" s="403" t="str">
        <f>B2002*'Summary Sheet'!$C$33</f>
        <v>#VALUE!</v>
      </c>
    </row>
    <row r="2003">
      <c r="A2003" s="403" t="str">
        <f>IF(ISBLANK('Unit Type (31)'!B58), " ", 'Unit Type (31)'!B58)</f>
        <v> </v>
      </c>
      <c r="B2003" s="403" t="str">
        <f>IF(ISBLANK('Unit Type (31)'!C58), " ", 'Unit Type (31)'!C58)</f>
        <v> </v>
      </c>
      <c r="C2003" s="403" t="str">
        <f>B2003*'Summary Sheet'!$C$33</f>
        <v>#VALUE!</v>
      </c>
    </row>
    <row r="2004">
      <c r="A2004" s="403" t="str">
        <f>IF(ISBLANK('Unit Type (31)'!B59), " ", 'Unit Type (31)'!B59)</f>
        <v> </v>
      </c>
      <c r="B2004" s="403" t="str">
        <f>IF(ISBLANK('Unit Type (31)'!C59), " ", 'Unit Type (31)'!C59)</f>
        <v> </v>
      </c>
      <c r="C2004" s="403" t="str">
        <f>B2004*'Summary Sheet'!$C$33</f>
        <v>#VALUE!</v>
      </c>
    </row>
    <row r="2005">
      <c r="A2005" s="403" t="str">
        <f>IF(ISBLANK('Unit Type (31)'!B60), " ", 'Unit Type (31)'!B60)</f>
        <v> </v>
      </c>
      <c r="B2005" s="403" t="str">
        <f>IF(ISBLANK('Unit Type (31)'!C60), " ", 'Unit Type (31)'!C60)</f>
        <v> </v>
      </c>
      <c r="C2005" s="403" t="str">
        <f>B2005*'Summary Sheet'!$C$33</f>
        <v>#VALUE!</v>
      </c>
    </row>
    <row r="2006">
      <c r="A2006" s="403" t="str">
        <f>IF(ISBLANK('Unit Type (31)'!B61), " ", 'Unit Type (31)'!B61)</f>
        <v> </v>
      </c>
      <c r="B2006" s="403" t="str">
        <f>IF(ISBLANK('Unit Type (31)'!C61), " ", 'Unit Type (31)'!C61)</f>
        <v> </v>
      </c>
      <c r="C2006" s="403" t="str">
        <f>B2006*'Summary Sheet'!$C$33</f>
        <v>#VALUE!</v>
      </c>
    </row>
    <row r="2007">
      <c r="A2007" s="403" t="str">
        <f>IF(ISBLANK('Unit Type (31)'!B62), " ", 'Unit Type (31)'!B62)</f>
        <v> </v>
      </c>
      <c r="B2007" s="403" t="str">
        <f>IF(ISBLANK('Unit Type (31)'!C62), " ", 'Unit Type (31)'!C62)</f>
        <v> </v>
      </c>
      <c r="C2007" s="403" t="str">
        <f>B2007*'Summary Sheet'!$C$33</f>
        <v>#VALUE!</v>
      </c>
    </row>
    <row r="2008">
      <c r="A2008" s="403" t="str">
        <f>IF(ISBLANK('Unit Type (31)'!B63), " ", 'Unit Type (31)'!B63)</f>
        <v> </v>
      </c>
      <c r="B2008" s="403" t="str">
        <f>IF(ISBLANK('Unit Type (31)'!C63), " ", 'Unit Type (31)'!C63)</f>
        <v> </v>
      </c>
      <c r="C2008" s="403" t="str">
        <f>B2008*'Summary Sheet'!$C$33</f>
        <v>#VALUE!</v>
      </c>
    </row>
    <row r="2009">
      <c r="A2009" s="403" t="str">
        <f>IF(ISBLANK('Unit Type (31)'!B64), " ", 'Unit Type (31)'!B64)</f>
        <v> </v>
      </c>
      <c r="B2009" s="403" t="str">
        <f>IF(ISBLANK('Unit Type (31)'!C64), " ", 'Unit Type (31)'!C64)</f>
        <v> </v>
      </c>
      <c r="C2009" s="403" t="str">
        <f>B2009*'Summary Sheet'!$C$33</f>
        <v>#VALUE!</v>
      </c>
    </row>
    <row r="2010">
      <c r="A2010" s="403" t="str">
        <f>IF(ISBLANK('Unit Type (31)'!B65), " ", 'Unit Type (31)'!B65)</f>
        <v> </v>
      </c>
      <c r="B2010" s="403" t="str">
        <f>IF(ISBLANK('Unit Type (31)'!C65), " ", 'Unit Type (31)'!C65)</f>
        <v> </v>
      </c>
      <c r="C2010" s="403" t="str">
        <f>B2010*'Summary Sheet'!$C$33</f>
        <v>#VALUE!</v>
      </c>
    </row>
    <row r="2011">
      <c r="A2011" s="403" t="str">
        <f>IF(ISBLANK('Unit Type (31)'!B66), " ", 'Unit Type (31)'!B66)</f>
        <v> </v>
      </c>
      <c r="B2011" s="403" t="str">
        <f>IF(ISBLANK('Unit Type (31)'!C66), " ", 'Unit Type (31)'!C66)</f>
        <v> </v>
      </c>
      <c r="C2011" s="403" t="str">
        <f>B2011*'Summary Sheet'!$C$33</f>
        <v>#VALUE!</v>
      </c>
    </row>
    <row r="2012">
      <c r="A2012" s="403" t="str">
        <f>IF(ISBLANK('Unit Type (31)'!B67), " ", 'Unit Type (31)'!B67)</f>
        <v> </v>
      </c>
      <c r="B2012" s="403" t="str">
        <f>IF(ISBLANK('Unit Type (31)'!C67), " ", 'Unit Type (31)'!C67)</f>
        <v> </v>
      </c>
      <c r="C2012" s="403" t="str">
        <f>B2012*'Summary Sheet'!$C$33</f>
        <v>#VALUE!</v>
      </c>
    </row>
    <row r="2013">
      <c r="A2013" s="403" t="str">
        <f>IF(ISBLANK('Unit Type (31)'!B68), " ", 'Unit Type (31)'!B68)</f>
        <v> </v>
      </c>
      <c r="B2013" s="403" t="str">
        <f>IF(ISBLANK('Unit Type (31)'!C68), " ", 'Unit Type (31)'!C68)</f>
        <v> </v>
      </c>
      <c r="C2013" s="403" t="str">
        <f>B2013*'Summary Sheet'!$C$33</f>
        <v>#VALUE!</v>
      </c>
    </row>
    <row r="2014">
      <c r="A2014" s="403" t="str">
        <f>IF(ISBLANK('Unit Type (31)'!B69), " ", 'Unit Type (31)'!B69)</f>
        <v> </v>
      </c>
      <c r="B2014" s="403" t="str">
        <f>IF(ISBLANK('Unit Type (31)'!C69), " ", 'Unit Type (31)'!C69)</f>
        <v> </v>
      </c>
      <c r="C2014" s="403" t="str">
        <f>B2014*'Summary Sheet'!$C$33</f>
        <v>#VALUE!</v>
      </c>
    </row>
    <row r="2015">
      <c r="A2015" s="403" t="str">
        <f>IF(ISBLANK('Unit Type (31)'!B70), " ", 'Unit Type (31)'!B70)</f>
        <v> </v>
      </c>
      <c r="B2015" s="403" t="str">
        <f>IF(ISBLANK('Unit Type (31)'!C70), " ", 'Unit Type (31)'!C70)</f>
        <v> </v>
      </c>
      <c r="C2015" s="403" t="str">
        <f>B2015*'Summary Sheet'!$C$33</f>
        <v>#VALUE!</v>
      </c>
    </row>
    <row r="2016">
      <c r="A2016" s="403" t="str">
        <f>IF(ISBLANK('Unit Type (32)'!B6), " ", 'Unit Type (32)'!B6)</f>
        <v> </v>
      </c>
      <c r="B2016" s="403" t="str">
        <f>IF(ISBLANK('Unit Type (32)'!C6), " ", 'Unit Type (32)'!C6)</f>
        <v> </v>
      </c>
      <c r="C2016" s="403" t="str">
        <f>B2016*'Summary Sheet'!$C$34</f>
        <v>#VALUE!</v>
      </c>
    </row>
    <row r="2017">
      <c r="A2017" s="403" t="str">
        <f>IF(ISBLANK('Unit Type (32)'!B7), " ", 'Unit Type (32)'!B7)</f>
        <v> </v>
      </c>
      <c r="B2017" s="403" t="str">
        <f>IF(ISBLANK('Unit Type (32)'!C7), " ", 'Unit Type (32)'!C7)</f>
        <v> </v>
      </c>
      <c r="C2017" s="403" t="str">
        <f>B2017*'Summary Sheet'!$C$34</f>
        <v>#VALUE!</v>
      </c>
    </row>
    <row r="2018">
      <c r="A2018" s="403" t="str">
        <f>IF(ISBLANK('Unit Type (32)'!B8), " ", 'Unit Type (32)'!B8)</f>
        <v> </v>
      </c>
      <c r="B2018" s="403" t="str">
        <f>IF(ISBLANK('Unit Type (32)'!C8), " ", 'Unit Type (32)'!C8)</f>
        <v> </v>
      </c>
      <c r="C2018" s="403" t="str">
        <f>B2018*'Summary Sheet'!$C$34</f>
        <v>#VALUE!</v>
      </c>
    </row>
    <row r="2019">
      <c r="A2019" s="403" t="str">
        <f>IF(ISBLANK('Unit Type (32)'!B9), " ", 'Unit Type (32)'!B9)</f>
        <v> </v>
      </c>
      <c r="B2019" s="403" t="str">
        <f>IF(ISBLANK('Unit Type (32)'!C9), " ", 'Unit Type (32)'!C9)</f>
        <v> </v>
      </c>
      <c r="C2019" s="403" t="str">
        <f>B2019*'Summary Sheet'!$C$34</f>
        <v>#VALUE!</v>
      </c>
    </row>
    <row r="2020">
      <c r="A2020" s="403" t="str">
        <f>IF(ISBLANK('Unit Type (32)'!B10), " ", 'Unit Type (32)'!B10)</f>
        <v> </v>
      </c>
      <c r="B2020" s="403" t="str">
        <f>IF(ISBLANK('Unit Type (32)'!C10), " ", 'Unit Type (32)'!C10)</f>
        <v> </v>
      </c>
      <c r="C2020" s="403" t="str">
        <f>B2020*'Summary Sheet'!$C$34</f>
        <v>#VALUE!</v>
      </c>
    </row>
    <row r="2021">
      <c r="A2021" s="403" t="str">
        <f>IF(ISBLANK('Unit Type (32)'!B11), " ", 'Unit Type (32)'!B11)</f>
        <v> </v>
      </c>
      <c r="B2021" s="403" t="str">
        <f>IF(ISBLANK('Unit Type (32)'!C11), " ", 'Unit Type (32)'!C11)</f>
        <v> </v>
      </c>
      <c r="C2021" s="403" t="str">
        <f>B2021*'Summary Sheet'!$C$34</f>
        <v>#VALUE!</v>
      </c>
    </row>
    <row r="2022">
      <c r="A2022" s="403" t="str">
        <f>IF(ISBLANK('Unit Type (32)'!B12), " ", 'Unit Type (32)'!B12)</f>
        <v> </v>
      </c>
      <c r="B2022" s="403" t="str">
        <f>IF(ISBLANK('Unit Type (32)'!C12), " ", 'Unit Type (32)'!C12)</f>
        <v> </v>
      </c>
      <c r="C2022" s="403" t="str">
        <f>B2022*'Summary Sheet'!$C$34</f>
        <v>#VALUE!</v>
      </c>
    </row>
    <row r="2023">
      <c r="A2023" s="403" t="str">
        <f>IF(ISBLANK('Unit Type (32)'!B13), " ", 'Unit Type (32)'!B13)</f>
        <v> </v>
      </c>
      <c r="B2023" s="403" t="str">
        <f>IF(ISBLANK('Unit Type (32)'!C13), " ", 'Unit Type (32)'!C13)</f>
        <v> </v>
      </c>
      <c r="C2023" s="403" t="str">
        <f>B2023*'Summary Sheet'!$C$34</f>
        <v>#VALUE!</v>
      </c>
    </row>
    <row r="2024">
      <c r="A2024" s="403" t="str">
        <f>IF(ISBLANK('Unit Type (32)'!B14), " ", 'Unit Type (32)'!B14)</f>
        <v> </v>
      </c>
      <c r="B2024" s="403" t="str">
        <f>IF(ISBLANK('Unit Type (32)'!C14), " ", 'Unit Type (32)'!C14)</f>
        <v> </v>
      </c>
      <c r="C2024" s="403" t="str">
        <f>B2024*'Summary Sheet'!$C$34</f>
        <v>#VALUE!</v>
      </c>
    </row>
    <row r="2025">
      <c r="A2025" s="403" t="str">
        <f>IF(ISBLANK('Unit Type (32)'!B15), " ", 'Unit Type (32)'!B15)</f>
        <v> </v>
      </c>
      <c r="B2025" s="403" t="str">
        <f>IF(ISBLANK('Unit Type (32)'!C15), " ", 'Unit Type (32)'!C15)</f>
        <v> </v>
      </c>
      <c r="C2025" s="403" t="str">
        <f>B2025*'Summary Sheet'!$C$34</f>
        <v>#VALUE!</v>
      </c>
    </row>
    <row r="2026">
      <c r="A2026" s="403" t="str">
        <f>IF(ISBLANK('Unit Type (32)'!B16), " ", 'Unit Type (32)'!B16)</f>
        <v> </v>
      </c>
      <c r="B2026" s="403" t="str">
        <f>IF(ISBLANK('Unit Type (32)'!C16), " ", 'Unit Type (32)'!C16)</f>
        <v> </v>
      </c>
      <c r="C2026" s="403" t="str">
        <f>B2026*'Summary Sheet'!$C$34</f>
        <v>#VALUE!</v>
      </c>
    </row>
    <row r="2027">
      <c r="A2027" s="403" t="str">
        <f>IF(ISBLANK('Unit Type (32)'!B17), " ", 'Unit Type (32)'!B17)</f>
        <v> </v>
      </c>
      <c r="B2027" s="403" t="str">
        <f>IF(ISBLANK('Unit Type (32)'!C17), " ", 'Unit Type (32)'!C17)</f>
        <v> </v>
      </c>
      <c r="C2027" s="403" t="str">
        <f>B2027*'Summary Sheet'!$C$34</f>
        <v>#VALUE!</v>
      </c>
    </row>
    <row r="2028">
      <c r="A2028" s="403" t="str">
        <f>IF(ISBLANK('Unit Type (32)'!B18), " ", 'Unit Type (32)'!B18)</f>
        <v> </v>
      </c>
      <c r="B2028" s="403" t="str">
        <f>IF(ISBLANK('Unit Type (32)'!C18), " ", 'Unit Type (32)'!C18)</f>
        <v> </v>
      </c>
      <c r="C2028" s="403" t="str">
        <f>B2028*'Summary Sheet'!$C$34</f>
        <v>#VALUE!</v>
      </c>
    </row>
    <row r="2029">
      <c r="A2029" s="403" t="str">
        <f>IF(ISBLANK('Unit Type (32)'!B19), " ", 'Unit Type (32)'!B19)</f>
        <v> </v>
      </c>
      <c r="B2029" s="403" t="str">
        <f>IF(ISBLANK('Unit Type (32)'!C19), " ", 'Unit Type (32)'!C19)</f>
        <v> </v>
      </c>
      <c r="C2029" s="403" t="str">
        <f>B2029*'Summary Sheet'!$C$34</f>
        <v>#VALUE!</v>
      </c>
    </row>
    <row r="2030">
      <c r="A2030" s="403" t="str">
        <f>IF(ISBLANK('Unit Type (32)'!B20), " ", 'Unit Type (32)'!B20)</f>
        <v> </v>
      </c>
      <c r="B2030" s="403" t="str">
        <f>IF(ISBLANK('Unit Type (32)'!C20), " ", 'Unit Type (32)'!C20)</f>
        <v> </v>
      </c>
      <c r="C2030" s="403" t="str">
        <f>B2030*'Summary Sheet'!$C$34</f>
        <v>#VALUE!</v>
      </c>
    </row>
    <row r="2031">
      <c r="A2031" s="403" t="str">
        <f>IF(ISBLANK('Unit Type (32)'!B21), " ", 'Unit Type (32)'!B21)</f>
        <v> </v>
      </c>
      <c r="B2031" s="403" t="str">
        <f>IF(ISBLANK('Unit Type (32)'!C21), " ", 'Unit Type (32)'!C21)</f>
        <v> </v>
      </c>
      <c r="C2031" s="403" t="str">
        <f>B2031*'Summary Sheet'!$C$34</f>
        <v>#VALUE!</v>
      </c>
    </row>
    <row r="2032">
      <c r="A2032" s="403" t="str">
        <f>IF(ISBLANK('Unit Type (32)'!B22), " ", 'Unit Type (32)'!B22)</f>
        <v> </v>
      </c>
      <c r="B2032" s="403" t="str">
        <f>IF(ISBLANK('Unit Type (32)'!C22), " ", 'Unit Type (32)'!C22)</f>
        <v> </v>
      </c>
      <c r="C2032" s="403" t="str">
        <f>B2032*'Summary Sheet'!$C$34</f>
        <v>#VALUE!</v>
      </c>
    </row>
    <row r="2033">
      <c r="A2033" s="403" t="str">
        <f>IF(ISBLANK('Unit Type (32)'!B23), " ", 'Unit Type (32)'!B23)</f>
        <v> </v>
      </c>
      <c r="B2033" s="403" t="str">
        <f>IF(ISBLANK('Unit Type (32)'!C23), " ", 'Unit Type (32)'!C23)</f>
        <v> </v>
      </c>
      <c r="C2033" s="403" t="str">
        <f>B2033*'Summary Sheet'!$C$34</f>
        <v>#VALUE!</v>
      </c>
    </row>
    <row r="2034">
      <c r="A2034" s="403" t="str">
        <f>IF(ISBLANK('Unit Type (32)'!B24), " ", 'Unit Type (32)'!B24)</f>
        <v> </v>
      </c>
      <c r="B2034" s="403" t="str">
        <f>IF(ISBLANK('Unit Type (32)'!C24), " ", 'Unit Type (32)'!C24)</f>
        <v> </v>
      </c>
      <c r="C2034" s="403" t="str">
        <f>B2034*'Summary Sheet'!$C$34</f>
        <v>#VALUE!</v>
      </c>
    </row>
    <row r="2035">
      <c r="A2035" s="403" t="str">
        <f>IF(ISBLANK('Unit Type (32)'!B25), " ", 'Unit Type (32)'!B25)</f>
        <v> </v>
      </c>
      <c r="B2035" s="403" t="str">
        <f>IF(ISBLANK('Unit Type (32)'!C25), " ", 'Unit Type (32)'!C25)</f>
        <v> </v>
      </c>
      <c r="C2035" s="403" t="str">
        <f>B2035*'Summary Sheet'!$C$34</f>
        <v>#VALUE!</v>
      </c>
    </row>
    <row r="2036">
      <c r="A2036" s="403" t="str">
        <f>IF(ISBLANK('Unit Type (32)'!B26), " ", 'Unit Type (32)'!B26)</f>
        <v> </v>
      </c>
      <c r="B2036" s="403" t="str">
        <f>IF(ISBLANK('Unit Type (32)'!C26), " ", 'Unit Type (32)'!C26)</f>
        <v> </v>
      </c>
      <c r="C2036" s="403" t="str">
        <f>B2036*'Summary Sheet'!$C$34</f>
        <v>#VALUE!</v>
      </c>
    </row>
    <row r="2037">
      <c r="A2037" s="403" t="str">
        <f>IF(ISBLANK('Unit Type (32)'!B27), " ", 'Unit Type (32)'!B27)</f>
        <v> </v>
      </c>
      <c r="B2037" s="403" t="str">
        <f>IF(ISBLANK('Unit Type (32)'!C27), " ", 'Unit Type (32)'!C27)</f>
        <v> </v>
      </c>
      <c r="C2037" s="403" t="str">
        <f>B2037*'Summary Sheet'!$C$34</f>
        <v>#VALUE!</v>
      </c>
    </row>
    <row r="2038">
      <c r="A2038" s="403" t="str">
        <f>IF(ISBLANK('Unit Type (32)'!B28), " ", 'Unit Type (32)'!B28)</f>
        <v> </v>
      </c>
      <c r="B2038" s="403" t="str">
        <f>IF(ISBLANK('Unit Type (32)'!C28), " ", 'Unit Type (32)'!C28)</f>
        <v> </v>
      </c>
      <c r="C2038" s="403" t="str">
        <f>B2038*'Summary Sheet'!$C$34</f>
        <v>#VALUE!</v>
      </c>
    </row>
    <row r="2039">
      <c r="A2039" s="403" t="str">
        <f>IF(ISBLANK('Unit Type (32)'!B29), " ", 'Unit Type (32)'!B29)</f>
        <v> </v>
      </c>
      <c r="B2039" s="403" t="str">
        <f>IF(ISBLANK('Unit Type (32)'!C29), " ", 'Unit Type (32)'!C29)</f>
        <v> </v>
      </c>
      <c r="C2039" s="403" t="str">
        <f>B2039*'Summary Sheet'!$C$34</f>
        <v>#VALUE!</v>
      </c>
    </row>
    <row r="2040">
      <c r="A2040" s="403" t="str">
        <f>IF(ISBLANK('Unit Type (32)'!B30), " ", 'Unit Type (32)'!B30)</f>
        <v> </v>
      </c>
      <c r="B2040" s="403" t="str">
        <f>IF(ISBLANK('Unit Type (32)'!C30), " ", 'Unit Type (32)'!C30)</f>
        <v> </v>
      </c>
      <c r="C2040" s="403" t="str">
        <f>B2040*'Summary Sheet'!$C$34</f>
        <v>#VALUE!</v>
      </c>
    </row>
    <row r="2041">
      <c r="A2041" s="403" t="str">
        <f>IF(ISBLANK('Unit Type (32)'!B31), " ", 'Unit Type (32)'!B31)</f>
        <v> </v>
      </c>
      <c r="B2041" s="403" t="str">
        <f>IF(ISBLANK('Unit Type (32)'!C31), " ", 'Unit Type (32)'!C31)</f>
        <v> </v>
      </c>
      <c r="C2041" s="403" t="str">
        <f>B2041*'Summary Sheet'!$C$34</f>
        <v>#VALUE!</v>
      </c>
    </row>
    <row r="2042">
      <c r="A2042" s="403" t="str">
        <f>IF(ISBLANK('Unit Type (32)'!B32), " ", 'Unit Type (32)'!B32)</f>
        <v> </v>
      </c>
      <c r="B2042" s="403" t="str">
        <f>IF(ISBLANK('Unit Type (32)'!C32), " ", 'Unit Type (32)'!C32)</f>
        <v> </v>
      </c>
      <c r="C2042" s="403" t="str">
        <f>B2042*'Summary Sheet'!$C$34</f>
        <v>#VALUE!</v>
      </c>
    </row>
    <row r="2043">
      <c r="A2043" s="403" t="str">
        <f>IF(ISBLANK('Unit Type (32)'!B33), " ", 'Unit Type (32)'!B33)</f>
        <v> </v>
      </c>
      <c r="B2043" s="403" t="str">
        <f>IF(ISBLANK('Unit Type (32)'!C33), " ", 'Unit Type (32)'!C33)</f>
        <v> </v>
      </c>
      <c r="C2043" s="403" t="str">
        <f>B2043*'Summary Sheet'!$C$34</f>
        <v>#VALUE!</v>
      </c>
    </row>
    <row r="2044">
      <c r="A2044" s="403" t="str">
        <f>IF(ISBLANK('Unit Type (32)'!B34), " ", 'Unit Type (32)'!B34)</f>
        <v> </v>
      </c>
      <c r="B2044" s="403" t="str">
        <f>IF(ISBLANK('Unit Type (32)'!C34), " ", 'Unit Type (32)'!C34)</f>
        <v> </v>
      </c>
      <c r="C2044" s="403" t="str">
        <f>B2044*'Summary Sheet'!$C$34</f>
        <v>#VALUE!</v>
      </c>
    </row>
    <row r="2045">
      <c r="A2045" s="403" t="str">
        <f>IF(ISBLANK('Unit Type (32)'!B35), " ", 'Unit Type (32)'!B35)</f>
        <v> </v>
      </c>
      <c r="B2045" s="403" t="str">
        <f>IF(ISBLANK('Unit Type (32)'!C35), " ", 'Unit Type (32)'!C35)</f>
        <v> </v>
      </c>
      <c r="C2045" s="403" t="str">
        <f>B2045*'Summary Sheet'!$C$34</f>
        <v>#VALUE!</v>
      </c>
    </row>
    <row r="2046">
      <c r="A2046" s="403" t="str">
        <f>IF(ISBLANK('Unit Type (32)'!B36), " ", 'Unit Type (32)'!B36)</f>
        <v> </v>
      </c>
      <c r="B2046" s="403" t="str">
        <f>IF(ISBLANK('Unit Type (32)'!C36), " ", 'Unit Type (32)'!C36)</f>
        <v> </v>
      </c>
      <c r="C2046" s="403" t="str">
        <f>B2046*'Summary Sheet'!$C$34</f>
        <v>#VALUE!</v>
      </c>
    </row>
    <row r="2047">
      <c r="A2047" s="403" t="str">
        <f>IF(ISBLANK('Unit Type (32)'!B37), " ", 'Unit Type (32)'!B37)</f>
        <v> </v>
      </c>
      <c r="B2047" s="403" t="str">
        <f>IF(ISBLANK('Unit Type (32)'!C37), " ", 'Unit Type (32)'!C37)</f>
        <v> </v>
      </c>
      <c r="C2047" s="403" t="str">
        <f>B2047*'Summary Sheet'!$C$34</f>
        <v>#VALUE!</v>
      </c>
    </row>
    <row r="2048">
      <c r="A2048" s="403" t="str">
        <f>IF(ISBLANK('Unit Type (32)'!B38), " ", 'Unit Type (32)'!B38)</f>
        <v> </v>
      </c>
      <c r="B2048" s="403" t="str">
        <f>IF(ISBLANK('Unit Type (32)'!C38), " ", 'Unit Type (32)'!C38)</f>
        <v> </v>
      </c>
      <c r="C2048" s="403" t="str">
        <f>B2048*'Summary Sheet'!$C$34</f>
        <v>#VALUE!</v>
      </c>
    </row>
    <row r="2049">
      <c r="A2049" s="403" t="str">
        <f>IF(ISBLANK('Unit Type (32)'!B39), " ", 'Unit Type (32)'!B39)</f>
        <v> </v>
      </c>
      <c r="B2049" s="403" t="str">
        <f>IF(ISBLANK('Unit Type (32)'!C39), " ", 'Unit Type (32)'!C39)</f>
        <v> </v>
      </c>
      <c r="C2049" s="403" t="str">
        <f>B2049*'Summary Sheet'!$C$34</f>
        <v>#VALUE!</v>
      </c>
    </row>
    <row r="2050">
      <c r="A2050" s="403" t="str">
        <f>IF(ISBLANK('Unit Type (32)'!B40), " ", 'Unit Type (32)'!B40)</f>
        <v> </v>
      </c>
      <c r="B2050" s="403" t="str">
        <f>IF(ISBLANK('Unit Type (32)'!C40), " ", 'Unit Type (32)'!C40)</f>
        <v> </v>
      </c>
      <c r="C2050" s="403" t="str">
        <f>B2050*'Summary Sheet'!$C$34</f>
        <v>#VALUE!</v>
      </c>
    </row>
    <row r="2051">
      <c r="A2051" s="403" t="str">
        <f>IF(ISBLANK('Unit Type (32)'!B41), " ", 'Unit Type (32)'!B41)</f>
        <v> </v>
      </c>
      <c r="B2051" s="403" t="str">
        <f>IF(ISBLANK('Unit Type (32)'!C41), " ", 'Unit Type (32)'!C41)</f>
        <v> </v>
      </c>
      <c r="C2051" s="403" t="str">
        <f>B2051*'Summary Sheet'!$C$34</f>
        <v>#VALUE!</v>
      </c>
    </row>
    <row r="2052">
      <c r="A2052" s="403" t="str">
        <f>IF(ISBLANK('Unit Type (32)'!B42), " ", 'Unit Type (32)'!B42)</f>
        <v> </v>
      </c>
      <c r="B2052" s="403" t="str">
        <f>IF(ISBLANK('Unit Type (32)'!C42), " ", 'Unit Type (32)'!C42)</f>
        <v> </v>
      </c>
      <c r="C2052" s="403" t="str">
        <f>B2052*'Summary Sheet'!$C$34</f>
        <v>#VALUE!</v>
      </c>
    </row>
    <row r="2053">
      <c r="A2053" s="403" t="str">
        <f>IF(ISBLANK('Unit Type (32)'!B43), " ", 'Unit Type (32)'!B43)</f>
        <v> </v>
      </c>
      <c r="B2053" s="403" t="str">
        <f>IF(ISBLANK('Unit Type (32)'!C43), " ", 'Unit Type (32)'!C43)</f>
        <v> </v>
      </c>
      <c r="C2053" s="403" t="str">
        <f>B2053*'Summary Sheet'!$C$34</f>
        <v>#VALUE!</v>
      </c>
    </row>
    <row r="2054">
      <c r="A2054" s="403" t="str">
        <f>IF(ISBLANK('Unit Type (32)'!B44), " ", 'Unit Type (32)'!B44)</f>
        <v> </v>
      </c>
      <c r="B2054" s="403" t="str">
        <f>IF(ISBLANK('Unit Type (32)'!C44), " ", 'Unit Type (32)'!C44)</f>
        <v> </v>
      </c>
      <c r="C2054" s="403" t="str">
        <f>B2054*'Summary Sheet'!$C$34</f>
        <v>#VALUE!</v>
      </c>
    </row>
    <row r="2055">
      <c r="A2055" s="403" t="str">
        <f>IF(ISBLANK('Unit Type (32)'!B45), " ", 'Unit Type (32)'!B45)</f>
        <v> </v>
      </c>
      <c r="B2055" s="403" t="str">
        <f>IF(ISBLANK('Unit Type (32)'!C45), " ", 'Unit Type (32)'!C45)</f>
        <v> </v>
      </c>
      <c r="C2055" s="403" t="str">
        <f>B2055*'Summary Sheet'!$C$34</f>
        <v>#VALUE!</v>
      </c>
    </row>
    <row r="2056">
      <c r="A2056" s="403" t="str">
        <f>IF(ISBLANK('Unit Type (32)'!B46), " ", 'Unit Type (32)'!B46)</f>
        <v> </v>
      </c>
      <c r="B2056" s="403" t="str">
        <f>IF(ISBLANK('Unit Type (32)'!C46), " ", 'Unit Type (32)'!C46)</f>
        <v> </v>
      </c>
      <c r="C2056" s="403" t="str">
        <f>B2056*'Summary Sheet'!$C$34</f>
        <v>#VALUE!</v>
      </c>
    </row>
    <row r="2057">
      <c r="A2057" s="403" t="str">
        <f>IF(ISBLANK('Unit Type (32)'!B47), " ", 'Unit Type (32)'!B47)</f>
        <v> </v>
      </c>
      <c r="B2057" s="403" t="str">
        <f>IF(ISBLANK('Unit Type (32)'!C47), " ", 'Unit Type (32)'!C47)</f>
        <v> </v>
      </c>
      <c r="C2057" s="403" t="str">
        <f>B2057*'Summary Sheet'!$C$34</f>
        <v>#VALUE!</v>
      </c>
    </row>
    <row r="2058">
      <c r="A2058" s="403" t="str">
        <f>IF(ISBLANK('Unit Type (32)'!B48), " ", 'Unit Type (32)'!B48)</f>
        <v> </v>
      </c>
      <c r="B2058" s="403" t="str">
        <f>IF(ISBLANK('Unit Type (32)'!C48), " ", 'Unit Type (32)'!C48)</f>
        <v> </v>
      </c>
      <c r="C2058" s="403" t="str">
        <f>B2058*'Summary Sheet'!$C$34</f>
        <v>#VALUE!</v>
      </c>
    </row>
    <row r="2059">
      <c r="A2059" s="403" t="str">
        <f>IF(ISBLANK('Unit Type (32)'!B49), " ", 'Unit Type (32)'!B49)</f>
        <v> </v>
      </c>
      <c r="B2059" s="403" t="str">
        <f>IF(ISBLANK('Unit Type (32)'!C49), " ", 'Unit Type (32)'!C49)</f>
        <v> </v>
      </c>
      <c r="C2059" s="403" t="str">
        <f>B2059*'Summary Sheet'!$C$34</f>
        <v>#VALUE!</v>
      </c>
    </row>
    <row r="2060">
      <c r="A2060" s="403" t="str">
        <f>IF(ISBLANK('Unit Type (32)'!B50), " ", 'Unit Type (32)'!B50)</f>
        <v> </v>
      </c>
      <c r="B2060" s="403" t="str">
        <f>IF(ISBLANK('Unit Type (32)'!C50), " ", 'Unit Type (32)'!C50)</f>
        <v> </v>
      </c>
      <c r="C2060" s="403" t="str">
        <f>B2060*'Summary Sheet'!$C$34</f>
        <v>#VALUE!</v>
      </c>
    </row>
    <row r="2061">
      <c r="A2061" s="403" t="str">
        <f>IF(ISBLANK('Unit Type (32)'!B51), " ", 'Unit Type (32)'!B51)</f>
        <v> </v>
      </c>
      <c r="B2061" s="403" t="str">
        <f>IF(ISBLANK('Unit Type (32)'!C51), " ", 'Unit Type (32)'!C51)</f>
        <v> </v>
      </c>
      <c r="C2061" s="403" t="str">
        <f>B2061*'Summary Sheet'!$C$34</f>
        <v>#VALUE!</v>
      </c>
    </row>
    <row r="2062">
      <c r="A2062" s="403" t="str">
        <f>IF(ISBLANK('Unit Type (32)'!B52), " ", 'Unit Type (32)'!B52)</f>
        <v> </v>
      </c>
      <c r="B2062" s="403" t="str">
        <f>IF(ISBLANK('Unit Type (32)'!C52), " ", 'Unit Type (32)'!C52)</f>
        <v> </v>
      </c>
      <c r="C2062" s="403" t="str">
        <f>B2062*'Summary Sheet'!$C$34</f>
        <v>#VALUE!</v>
      </c>
    </row>
    <row r="2063">
      <c r="A2063" s="403" t="str">
        <f>IF(ISBLANK('Unit Type (32)'!B53), " ", 'Unit Type (32)'!B53)</f>
        <v> </v>
      </c>
      <c r="B2063" s="403" t="str">
        <f>IF(ISBLANK('Unit Type (32)'!C53), " ", 'Unit Type (32)'!C53)</f>
        <v> </v>
      </c>
      <c r="C2063" s="403" t="str">
        <f>B2063*'Summary Sheet'!$C$34</f>
        <v>#VALUE!</v>
      </c>
    </row>
    <row r="2064">
      <c r="A2064" s="403" t="str">
        <f>IF(ISBLANK('Unit Type (32)'!B54), " ", 'Unit Type (32)'!B54)</f>
        <v> </v>
      </c>
      <c r="B2064" s="403" t="str">
        <f>IF(ISBLANK('Unit Type (32)'!C54), " ", 'Unit Type (32)'!C54)</f>
        <v> </v>
      </c>
      <c r="C2064" s="403" t="str">
        <f>B2064*'Summary Sheet'!$C$34</f>
        <v>#VALUE!</v>
      </c>
    </row>
    <row r="2065">
      <c r="A2065" s="403" t="str">
        <f>IF(ISBLANK('Unit Type (32)'!B55), " ", 'Unit Type (32)'!B55)</f>
        <v> </v>
      </c>
      <c r="B2065" s="403" t="str">
        <f>IF(ISBLANK('Unit Type (32)'!C55), " ", 'Unit Type (32)'!C55)</f>
        <v> </v>
      </c>
      <c r="C2065" s="403" t="str">
        <f>B2065*'Summary Sheet'!$C$34</f>
        <v>#VALUE!</v>
      </c>
    </row>
    <row r="2066">
      <c r="A2066" s="403" t="str">
        <f>IF(ISBLANK('Unit Type (32)'!B56), " ", 'Unit Type (32)'!B56)</f>
        <v> </v>
      </c>
      <c r="B2066" s="403" t="str">
        <f>IF(ISBLANK('Unit Type (32)'!C56), " ", 'Unit Type (32)'!C56)</f>
        <v> </v>
      </c>
      <c r="C2066" s="403" t="str">
        <f>B2066*'Summary Sheet'!$C$34</f>
        <v>#VALUE!</v>
      </c>
    </row>
    <row r="2067">
      <c r="A2067" s="403" t="str">
        <f>IF(ISBLANK('Unit Type (32)'!B57), " ", 'Unit Type (32)'!B57)</f>
        <v> </v>
      </c>
      <c r="B2067" s="403" t="str">
        <f>IF(ISBLANK('Unit Type (32)'!C57), " ", 'Unit Type (32)'!C57)</f>
        <v> </v>
      </c>
      <c r="C2067" s="403" t="str">
        <f>B2067*'Summary Sheet'!$C$34</f>
        <v>#VALUE!</v>
      </c>
    </row>
    <row r="2068">
      <c r="A2068" s="403" t="str">
        <f>IF(ISBLANK('Unit Type (32)'!B58), " ", 'Unit Type (32)'!B58)</f>
        <v> </v>
      </c>
      <c r="B2068" s="403" t="str">
        <f>IF(ISBLANK('Unit Type (32)'!C58), " ", 'Unit Type (32)'!C58)</f>
        <v> </v>
      </c>
      <c r="C2068" s="403" t="str">
        <f>B2068*'Summary Sheet'!$C$34</f>
        <v>#VALUE!</v>
      </c>
    </row>
    <row r="2069">
      <c r="A2069" s="403" t="str">
        <f>IF(ISBLANK('Unit Type (32)'!B59), " ", 'Unit Type (32)'!B59)</f>
        <v> </v>
      </c>
      <c r="B2069" s="403" t="str">
        <f>IF(ISBLANK('Unit Type (32)'!C59), " ", 'Unit Type (32)'!C59)</f>
        <v> </v>
      </c>
      <c r="C2069" s="403" t="str">
        <f>B2069*'Summary Sheet'!$C$34</f>
        <v>#VALUE!</v>
      </c>
    </row>
    <row r="2070">
      <c r="A2070" s="403" t="str">
        <f>IF(ISBLANK('Unit Type (32)'!B60), " ", 'Unit Type (32)'!B60)</f>
        <v> </v>
      </c>
      <c r="B2070" s="403" t="str">
        <f>IF(ISBLANK('Unit Type (32)'!C60), " ", 'Unit Type (32)'!C60)</f>
        <v> </v>
      </c>
      <c r="C2070" s="403" t="str">
        <f>B2070*'Summary Sheet'!$C$34</f>
        <v>#VALUE!</v>
      </c>
    </row>
    <row r="2071">
      <c r="A2071" s="403" t="str">
        <f>IF(ISBLANK('Unit Type (32)'!B61), " ", 'Unit Type (32)'!B61)</f>
        <v> </v>
      </c>
      <c r="B2071" s="403" t="str">
        <f>IF(ISBLANK('Unit Type (32)'!C61), " ", 'Unit Type (32)'!C61)</f>
        <v> </v>
      </c>
      <c r="C2071" s="403" t="str">
        <f>B2071*'Summary Sheet'!$C$34</f>
        <v>#VALUE!</v>
      </c>
    </row>
    <row r="2072">
      <c r="A2072" s="403" t="str">
        <f>IF(ISBLANK('Unit Type (32)'!B62), " ", 'Unit Type (32)'!B62)</f>
        <v> </v>
      </c>
      <c r="B2072" s="403" t="str">
        <f>IF(ISBLANK('Unit Type (32)'!C62), " ", 'Unit Type (32)'!C62)</f>
        <v> </v>
      </c>
      <c r="C2072" s="403" t="str">
        <f>B2072*'Summary Sheet'!$C$34</f>
        <v>#VALUE!</v>
      </c>
    </row>
    <row r="2073">
      <c r="A2073" s="403" t="str">
        <f>IF(ISBLANK('Unit Type (32)'!B63), " ", 'Unit Type (32)'!B63)</f>
        <v> </v>
      </c>
      <c r="B2073" s="403" t="str">
        <f>IF(ISBLANK('Unit Type (32)'!C63), " ", 'Unit Type (32)'!C63)</f>
        <v> </v>
      </c>
      <c r="C2073" s="403" t="str">
        <f>B2073*'Summary Sheet'!$C$34</f>
        <v>#VALUE!</v>
      </c>
    </row>
    <row r="2074">
      <c r="A2074" s="403" t="str">
        <f>IF(ISBLANK('Unit Type (32)'!B64), " ", 'Unit Type (32)'!B64)</f>
        <v> </v>
      </c>
      <c r="B2074" s="403" t="str">
        <f>IF(ISBLANK('Unit Type (32)'!C64), " ", 'Unit Type (32)'!C64)</f>
        <v> </v>
      </c>
      <c r="C2074" s="403" t="str">
        <f>B2074*'Summary Sheet'!$C$34</f>
        <v>#VALUE!</v>
      </c>
    </row>
    <row r="2075">
      <c r="A2075" s="403" t="str">
        <f>IF(ISBLANK('Unit Type (32)'!B65), " ", 'Unit Type (32)'!B65)</f>
        <v> </v>
      </c>
      <c r="B2075" s="403" t="str">
        <f>IF(ISBLANK('Unit Type (32)'!C65), " ", 'Unit Type (32)'!C65)</f>
        <v> </v>
      </c>
      <c r="C2075" s="403" t="str">
        <f>B2075*'Summary Sheet'!$C$34</f>
        <v>#VALUE!</v>
      </c>
    </row>
    <row r="2076">
      <c r="A2076" s="403" t="str">
        <f>IF(ISBLANK('Unit Type (32)'!B66), " ", 'Unit Type (32)'!B66)</f>
        <v> </v>
      </c>
      <c r="B2076" s="403" t="str">
        <f>IF(ISBLANK('Unit Type (32)'!C66), " ", 'Unit Type (32)'!C66)</f>
        <v> </v>
      </c>
      <c r="C2076" s="403" t="str">
        <f>B2076*'Summary Sheet'!$C$34</f>
        <v>#VALUE!</v>
      </c>
    </row>
    <row r="2077">
      <c r="A2077" s="403" t="str">
        <f>IF(ISBLANK('Unit Type (32)'!B67), " ", 'Unit Type (32)'!B67)</f>
        <v> </v>
      </c>
      <c r="B2077" s="403" t="str">
        <f>IF(ISBLANK('Unit Type (32)'!C67), " ", 'Unit Type (32)'!C67)</f>
        <v> </v>
      </c>
      <c r="C2077" s="403" t="str">
        <f>B2077*'Summary Sheet'!$C$34</f>
        <v>#VALUE!</v>
      </c>
    </row>
    <row r="2078">
      <c r="A2078" s="403" t="str">
        <f>IF(ISBLANK('Unit Type (32)'!B68), " ", 'Unit Type (32)'!B68)</f>
        <v> </v>
      </c>
      <c r="B2078" s="403" t="str">
        <f>IF(ISBLANK('Unit Type (32)'!C68), " ", 'Unit Type (32)'!C68)</f>
        <v> </v>
      </c>
      <c r="C2078" s="403" t="str">
        <f>B2078*'Summary Sheet'!$C$34</f>
        <v>#VALUE!</v>
      </c>
    </row>
    <row r="2079">
      <c r="A2079" s="403" t="str">
        <f>IF(ISBLANK('Unit Type (32)'!B69), " ", 'Unit Type (32)'!B69)</f>
        <v> </v>
      </c>
      <c r="B2079" s="403" t="str">
        <f>IF(ISBLANK('Unit Type (32)'!C69), " ", 'Unit Type (32)'!C69)</f>
        <v> </v>
      </c>
      <c r="C2079" s="403" t="str">
        <f>B2079*'Summary Sheet'!$C$34</f>
        <v>#VALUE!</v>
      </c>
    </row>
    <row r="2080">
      <c r="A2080" s="403" t="str">
        <f>IF(ISBLANK('Unit Type (32)'!B70), " ", 'Unit Type (32)'!B70)</f>
        <v> </v>
      </c>
      <c r="B2080" s="403" t="str">
        <f>IF(ISBLANK('Unit Type (32)'!C70), " ", 'Unit Type (32)'!C70)</f>
        <v> </v>
      </c>
      <c r="C2080" s="403" t="str">
        <f>B2080*'Summary Sheet'!$C$34</f>
        <v>#VALUE!</v>
      </c>
    </row>
    <row r="2081">
      <c r="A2081" s="403" t="str">
        <f>IF(ISBLANK('Unit Type (33)'!B6), " ", 'Unit Type (33)'!B6)</f>
        <v> </v>
      </c>
      <c r="B2081" s="403" t="str">
        <f>IF(ISBLANK('Unit Type (33)'!C6), " ", 'Unit Type (33)'!C6)</f>
        <v> </v>
      </c>
      <c r="C2081" s="403" t="str">
        <f>B2081*'Summary Sheet'!$C$35</f>
        <v>#VALUE!</v>
      </c>
    </row>
    <row r="2082">
      <c r="A2082" s="403" t="str">
        <f>IF(ISBLANK('Unit Type (33)'!B7), " ", 'Unit Type (33)'!B7)</f>
        <v> </v>
      </c>
      <c r="B2082" s="403" t="str">
        <f>IF(ISBLANK('Unit Type (33)'!C7), " ", 'Unit Type (33)'!C7)</f>
        <v> </v>
      </c>
      <c r="C2082" s="403" t="str">
        <f>B2082*'Summary Sheet'!$C$35</f>
        <v>#VALUE!</v>
      </c>
    </row>
    <row r="2083">
      <c r="A2083" s="403" t="str">
        <f>IF(ISBLANK('Unit Type (33)'!B8), " ", 'Unit Type (33)'!B8)</f>
        <v> </v>
      </c>
      <c r="B2083" s="403" t="str">
        <f>IF(ISBLANK('Unit Type (33)'!C8), " ", 'Unit Type (33)'!C8)</f>
        <v> </v>
      </c>
      <c r="C2083" s="403" t="str">
        <f>B2083*'Summary Sheet'!$C$35</f>
        <v>#VALUE!</v>
      </c>
    </row>
    <row r="2084">
      <c r="A2084" s="403" t="str">
        <f>IF(ISBLANK('Unit Type (33)'!B9), " ", 'Unit Type (33)'!B9)</f>
        <v> </v>
      </c>
      <c r="B2084" s="403" t="str">
        <f>IF(ISBLANK('Unit Type (33)'!C9), " ", 'Unit Type (33)'!C9)</f>
        <v> </v>
      </c>
      <c r="C2084" s="403" t="str">
        <f>B2084*'Summary Sheet'!$C$35</f>
        <v>#VALUE!</v>
      </c>
    </row>
    <row r="2085">
      <c r="A2085" s="403" t="str">
        <f>IF(ISBLANK('Unit Type (33)'!B10), " ", 'Unit Type (33)'!B10)</f>
        <v> </v>
      </c>
      <c r="B2085" s="403" t="str">
        <f>IF(ISBLANK('Unit Type (33)'!C10), " ", 'Unit Type (33)'!C10)</f>
        <v> </v>
      </c>
      <c r="C2085" s="403" t="str">
        <f>B2085*'Summary Sheet'!$C$35</f>
        <v>#VALUE!</v>
      </c>
    </row>
    <row r="2086">
      <c r="A2086" s="403" t="str">
        <f>IF(ISBLANK('Unit Type (33)'!B11), " ", 'Unit Type (33)'!B11)</f>
        <v> </v>
      </c>
      <c r="B2086" s="403" t="str">
        <f>IF(ISBLANK('Unit Type (33)'!C11), " ", 'Unit Type (33)'!C11)</f>
        <v> </v>
      </c>
      <c r="C2086" s="403" t="str">
        <f>B2086*'Summary Sheet'!$C$35</f>
        <v>#VALUE!</v>
      </c>
    </row>
    <row r="2087">
      <c r="A2087" s="403" t="str">
        <f>IF(ISBLANK('Unit Type (33)'!B12), " ", 'Unit Type (33)'!B12)</f>
        <v> </v>
      </c>
      <c r="B2087" s="403" t="str">
        <f>IF(ISBLANK('Unit Type (33)'!C12), " ", 'Unit Type (33)'!C12)</f>
        <v> </v>
      </c>
      <c r="C2087" s="403" t="str">
        <f>B2087*'Summary Sheet'!$C$35</f>
        <v>#VALUE!</v>
      </c>
    </row>
    <row r="2088">
      <c r="A2088" s="403" t="str">
        <f>IF(ISBLANK('Unit Type (33)'!B13), " ", 'Unit Type (33)'!B13)</f>
        <v> </v>
      </c>
      <c r="B2088" s="403" t="str">
        <f>IF(ISBLANK('Unit Type (33)'!C13), " ", 'Unit Type (33)'!C13)</f>
        <v> </v>
      </c>
      <c r="C2088" s="403" t="str">
        <f>B2088*'Summary Sheet'!$C$35</f>
        <v>#VALUE!</v>
      </c>
    </row>
    <row r="2089">
      <c r="A2089" s="403" t="str">
        <f>IF(ISBLANK('Unit Type (33)'!B14), " ", 'Unit Type (33)'!B14)</f>
        <v> </v>
      </c>
      <c r="B2089" s="403" t="str">
        <f>IF(ISBLANK('Unit Type (33)'!C14), " ", 'Unit Type (33)'!C14)</f>
        <v> </v>
      </c>
      <c r="C2089" s="403" t="str">
        <f>B2089*'Summary Sheet'!$C$35</f>
        <v>#VALUE!</v>
      </c>
    </row>
    <row r="2090">
      <c r="A2090" s="403" t="str">
        <f>IF(ISBLANK('Unit Type (33)'!B15), " ", 'Unit Type (33)'!B15)</f>
        <v> </v>
      </c>
      <c r="B2090" s="403" t="str">
        <f>IF(ISBLANK('Unit Type (33)'!C15), " ", 'Unit Type (33)'!C15)</f>
        <v> </v>
      </c>
      <c r="C2090" s="403" t="str">
        <f>B2090*'Summary Sheet'!$C$35</f>
        <v>#VALUE!</v>
      </c>
    </row>
    <row r="2091">
      <c r="A2091" s="403" t="str">
        <f>IF(ISBLANK('Unit Type (33)'!B16), " ", 'Unit Type (33)'!B16)</f>
        <v> </v>
      </c>
      <c r="B2091" s="403" t="str">
        <f>IF(ISBLANK('Unit Type (33)'!C16), " ", 'Unit Type (33)'!C16)</f>
        <v> </v>
      </c>
      <c r="C2091" s="403" t="str">
        <f>B2091*'Summary Sheet'!$C$35</f>
        <v>#VALUE!</v>
      </c>
    </row>
    <row r="2092">
      <c r="A2092" s="403" t="str">
        <f>IF(ISBLANK('Unit Type (33)'!B17), " ", 'Unit Type (33)'!B17)</f>
        <v> </v>
      </c>
      <c r="B2092" s="403" t="str">
        <f>IF(ISBLANK('Unit Type (33)'!C17), " ", 'Unit Type (33)'!C17)</f>
        <v> </v>
      </c>
      <c r="C2092" s="403" t="str">
        <f>B2092*'Summary Sheet'!$C$35</f>
        <v>#VALUE!</v>
      </c>
    </row>
    <row r="2093">
      <c r="A2093" s="403" t="str">
        <f>IF(ISBLANK('Unit Type (33)'!B18), " ", 'Unit Type (33)'!B18)</f>
        <v> </v>
      </c>
      <c r="B2093" s="403" t="str">
        <f>IF(ISBLANK('Unit Type (33)'!C18), " ", 'Unit Type (33)'!C18)</f>
        <v> </v>
      </c>
      <c r="C2093" s="403" t="str">
        <f>B2093*'Summary Sheet'!$C$35</f>
        <v>#VALUE!</v>
      </c>
    </row>
    <row r="2094">
      <c r="A2094" s="403" t="str">
        <f>IF(ISBLANK('Unit Type (33)'!B19), " ", 'Unit Type (33)'!B19)</f>
        <v> </v>
      </c>
      <c r="B2094" s="403" t="str">
        <f>IF(ISBLANK('Unit Type (33)'!C19), " ", 'Unit Type (33)'!C19)</f>
        <v> </v>
      </c>
      <c r="C2094" s="403" t="str">
        <f>B2094*'Summary Sheet'!$C$35</f>
        <v>#VALUE!</v>
      </c>
    </row>
    <row r="2095">
      <c r="A2095" s="403" t="str">
        <f>IF(ISBLANK('Unit Type (33)'!B20), " ", 'Unit Type (33)'!B20)</f>
        <v> </v>
      </c>
      <c r="B2095" s="403" t="str">
        <f>IF(ISBLANK('Unit Type (33)'!C20), " ", 'Unit Type (33)'!C20)</f>
        <v> </v>
      </c>
      <c r="C2095" s="403" t="str">
        <f>B2095*'Summary Sheet'!$C$35</f>
        <v>#VALUE!</v>
      </c>
    </row>
    <row r="2096">
      <c r="A2096" s="403" t="str">
        <f>IF(ISBLANK('Unit Type (33)'!B21), " ", 'Unit Type (33)'!B21)</f>
        <v> </v>
      </c>
      <c r="B2096" s="403" t="str">
        <f>IF(ISBLANK('Unit Type (33)'!C21), " ", 'Unit Type (33)'!C21)</f>
        <v> </v>
      </c>
      <c r="C2096" s="403" t="str">
        <f>B2096*'Summary Sheet'!$C$35</f>
        <v>#VALUE!</v>
      </c>
    </row>
    <row r="2097">
      <c r="A2097" s="403" t="str">
        <f>IF(ISBLANK('Unit Type (33)'!B22), " ", 'Unit Type (33)'!B22)</f>
        <v> </v>
      </c>
      <c r="B2097" s="403" t="str">
        <f>IF(ISBLANK('Unit Type (33)'!C22), " ", 'Unit Type (33)'!C22)</f>
        <v> </v>
      </c>
      <c r="C2097" s="403" t="str">
        <f>B2097*'Summary Sheet'!$C$35</f>
        <v>#VALUE!</v>
      </c>
    </row>
    <row r="2098">
      <c r="A2098" s="403" t="str">
        <f>IF(ISBLANK('Unit Type (33)'!B23), " ", 'Unit Type (33)'!B23)</f>
        <v> </v>
      </c>
      <c r="B2098" s="403" t="str">
        <f>IF(ISBLANK('Unit Type (33)'!C23), " ", 'Unit Type (33)'!C23)</f>
        <v> </v>
      </c>
      <c r="C2098" s="403" t="str">
        <f>B2098*'Summary Sheet'!$C$35</f>
        <v>#VALUE!</v>
      </c>
    </row>
    <row r="2099">
      <c r="A2099" s="403" t="str">
        <f>IF(ISBLANK('Unit Type (33)'!B24), " ", 'Unit Type (33)'!B24)</f>
        <v> </v>
      </c>
      <c r="B2099" s="403" t="str">
        <f>IF(ISBLANK('Unit Type (33)'!C24), " ", 'Unit Type (33)'!C24)</f>
        <v> </v>
      </c>
      <c r="C2099" s="403" t="str">
        <f>B2099*'Summary Sheet'!$C$35</f>
        <v>#VALUE!</v>
      </c>
    </row>
    <row r="2100">
      <c r="A2100" s="403" t="str">
        <f>IF(ISBLANK('Unit Type (33)'!B25), " ", 'Unit Type (33)'!B25)</f>
        <v> </v>
      </c>
      <c r="B2100" s="403" t="str">
        <f>IF(ISBLANK('Unit Type (33)'!C25), " ", 'Unit Type (33)'!C25)</f>
        <v> </v>
      </c>
      <c r="C2100" s="403" t="str">
        <f>B2100*'Summary Sheet'!$C$35</f>
        <v>#VALUE!</v>
      </c>
    </row>
    <row r="2101">
      <c r="A2101" s="403" t="str">
        <f>IF(ISBLANK('Unit Type (33)'!B26), " ", 'Unit Type (33)'!B26)</f>
        <v> </v>
      </c>
      <c r="B2101" s="403" t="str">
        <f>IF(ISBLANK('Unit Type (33)'!C26), " ", 'Unit Type (33)'!C26)</f>
        <v> </v>
      </c>
      <c r="C2101" s="403" t="str">
        <f>B2101*'Summary Sheet'!$C$35</f>
        <v>#VALUE!</v>
      </c>
    </row>
    <row r="2102">
      <c r="A2102" s="403" t="str">
        <f>IF(ISBLANK('Unit Type (33)'!B27), " ", 'Unit Type (33)'!B27)</f>
        <v> </v>
      </c>
      <c r="B2102" s="403" t="str">
        <f>IF(ISBLANK('Unit Type (33)'!C27), " ", 'Unit Type (33)'!C27)</f>
        <v> </v>
      </c>
      <c r="C2102" s="403" t="str">
        <f>B2102*'Summary Sheet'!$C$35</f>
        <v>#VALUE!</v>
      </c>
    </row>
    <row r="2103">
      <c r="A2103" s="403" t="str">
        <f>IF(ISBLANK('Unit Type (33)'!B28), " ", 'Unit Type (33)'!B28)</f>
        <v> </v>
      </c>
      <c r="B2103" s="403" t="str">
        <f>IF(ISBLANK('Unit Type (33)'!C28), " ", 'Unit Type (33)'!C28)</f>
        <v> </v>
      </c>
      <c r="C2103" s="403" t="str">
        <f>B2103*'Summary Sheet'!$C$35</f>
        <v>#VALUE!</v>
      </c>
    </row>
    <row r="2104">
      <c r="A2104" s="403" t="str">
        <f>IF(ISBLANK('Unit Type (33)'!B29), " ", 'Unit Type (33)'!B29)</f>
        <v> </v>
      </c>
      <c r="B2104" s="403" t="str">
        <f>IF(ISBLANK('Unit Type (33)'!C29), " ", 'Unit Type (33)'!C29)</f>
        <v> </v>
      </c>
      <c r="C2104" s="403" t="str">
        <f>B2104*'Summary Sheet'!$C$35</f>
        <v>#VALUE!</v>
      </c>
    </row>
    <row r="2105">
      <c r="A2105" s="403" t="str">
        <f>IF(ISBLANK('Unit Type (33)'!B30), " ", 'Unit Type (33)'!B30)</f>
        <v> </v>
      </c>
      <c r="B2105" s="403" t="str">
        <f>IF(ISBLANK('Unit Type (33)'!C30), " ", 'Unit Type (33)'!C30)</f>
        <v> </v>
      </c>
      <c r="C2105" s="403" t="str">
        <f>B2105*'Summary Sheet'!$C$35</f>
        <v>#VALUE!</v>
      </c>
    </row>
    <row r="2106">
      <c r="A2106" s="403" t="str">
        <f>IF(ISBLANK('Unit Type (33)'!B31), " ", 'Unit Type (33)'!B31)</f>
        <v> </v>
      </c>
      <c r="B2106" s="403" t="str">
        <f>IF(ISBLANK('Unit Type (33)'!C31), " ", 'Unit Type (33)'!C31)</f>
        <v> </v>
      </c>
      <c r="C2106" s="403" t="str">
        <f>B2106*'Summary Sheet'!$C$35</f>
        <v>#VALUE!</v>
      </c>
    </row>
    <row r="2107">
      <c r="A2107" s="403" t="str">
        <f>IF(ISBLANK('Unit Type (33)'!B32), " ", 'Unit Type (33)'!B32)</f>
        <v> </v>
      </c>
      <c r="B2107" s="403" t="str">
        <f>IF(ISBLANK('Unit Type (33)'!C32), " ", 'Unit Type (33)'!C32)</f>
        <v> </v>
      </c>
      <c r="C2107" s="403" t="str">
        <f>B2107*'Summary Sheet'!$C$35</f>
        <v>#VALUE!</v>
      </c>
    </row>
    <row r="2108">
      <c r="A2108" s="403" t="str">
        <f>IF(ISBLANK('Unit Type (33)'!B33), " ", 'Unit Type (33)'!B33)</f>
        <v> </v>
      </c>
      <c r="B2108" s="403" t="str">
        <f>IF(ISBLANK('Unit Type (33)'!C33), " ", 'Unit Type (33)'!C33)</f>
        <v> </v>
      </c>
      <c r="C2108" s="403" t="str">
        <f>B2108*'Summary Sheet'!$C$35</f>
        <v>#VALUE!</v>
      </c>
    </row>
    <row r="2109">
      <c r="A2109" s="403" t="str">
        <f>IF(ISBLANK('Unit Type (33)'!B34), " ", 'Unit Type (33)'!B34)</f>
        <v> </v>
      </c>
      <c r="B2109" s="403" t="str">
        <f>IF(ISBLANK('Unit Type (33)'!C34), " ", 'Unit Type (33)'!C34)</f>
        <v> </v>
      </c>
      <c r="C2109" s="403" t="str">
        <f>B2109*'Summary Sheet'!$C$35</f>
        <v>#VALUE!</v>
      </c>
    </row>
    <row r="2110">
      <c r="A2110" s="403" t="str">
        <f>IF(ISBLANK('Unit Type (33)'!B35), " ", 'Unit Type (33)'!B35)</f>
        <v> </v>
      </c>
      <c r="B2110" s="403" t="str">
        <f>IF(ISBLANK('Unit Type (33)'!C35), " ", 'Unit Type (33)'!C35)</f>
        <v> </v>
      </c>
      <c r="C2110" s="403" t="str">
        <f>B2110*'Summary Sheet'!$C$35</f>
        <v>#VALUE!</v>
      </c>
    </row>
    <row r="2111">
      <c r="A2111" s="403" t="str">
        <f>IF(ISBLANK('Unit Type (33)'!B36), " ", 'Unit Type (33)'!B36)</f>
        <v> </v>
      </c>
      <c r="B2111" s="403" t="str">
        <f>IF(ISBLANK('Unit Type (33)'!C36), " ", 'Unit Type (33)'!C36)</f>
        <v> </v>
      </c>
      <c r="C2111" s="403" t="str">
        <f>B2111*'Summary Sheet'!$C$35</f>
        <v>#VALUE!</v>
      </c>
    </row>
    <row r="2112">
      <c r="A2112" s="403" t="str">
        <f>IF(ISBLANK('Unit Type (33)'!B37), " ", 'Unit Type (33)'!B37)</f>
        <v> </v>
      </c>
      <c r="B2112" s="403" t="str">
        <f>IF(ISBLANK('Unit Type (33)'!C37), " ", 'Unit Type (33)'!C37)</f>
        <v> </v>
      </c>
      <c r="C2112" s="403" t="str">
        <f>B2112*'Summary Sheet'!$C$35</f>
        <v>#VALUE!</v>
      </c>
    </row>
    <row r="2113">
      <c r="A2113" s="403" t="str">
        <f>IF(ISBLANK('Unit Type (33)'!B38), " ", 'Unit Type (33)'!B38)</f>
        <v> </v>
      </c>
      <c r="B2113" s="403" t="str">
        <f>IF(ISBLANK('Unit Type (33)'!C38), " ", 'Unit Type (33)'!C38)</f>
        <v> </v>
      </c>
      <c r="C2113" s="403" t="str">
        <f>B2113*'Summary Sheet'!$C$35</f>
        <v>#VALUE!</v>
      </c>
    </row>
    <row r="2114">
      <c r="A2114" s="403" t="str">
        <f>IF(ISBLANK('Unit Type (33)'!B39), " ", 'Unit Type (33)'!B39)</f>
        <v> </v>
      </c>
      <c r="B2114" s="403" t="str">
        <f>IF(ISBLANK('Unit Type (33)'!C39), " ", 'Unit Type (33)'!C39)</f>
        <v> </v>
      </c>
      <c r="C2114" s="403" t="str">
        <f>B2114*'Summary Sheet'!$C$35</f>
        <v>#VALUE!</v>
      </c>
    </row>
    <row r="2115">
      <c r="A2115" s="403" t="str">
        <f>IF(ISBLANK('Unit Type (33)'!B40), " ", 'Unit Type (33)'!B40)</f>
        <v> </v>
      </c>
      <c r="B2115" s="403" t="str">
        <f>IF(ISBLANK('Unit Type (33)'!C40), " ", 'Unit Type (33)'!C40)</f>
        <v> </v>
      </c>
      <c r="C2115" s="403" t="str">
        <f>B2115*'Summary Sheet'!$C$35</f>
        <v>#VALUE!</v>
      </c>
    </row>
    <row r="2116">
      <c r="A2116" s="403" t="str">
        <f>IF(ISBLANK('Unit Type (33)'!B41), " ", 'Unit Type (33)'!B41)</f>
        <v> </v>
      </c>
      <c r="B2116" s="403" t="str">
        <f>IF(ISBLANK('Unit Type (33)'!C41), " ", 'Unit Type (33)'!C41)</f>
        <v> </v>
      </c>
      <c r="C2116" s="403" t="str">
        <f>B2116*'Summary Sheet'!$C$35</f>
        <v>#VALUE!</v>
      </c>
    </row>
    <row r="2117">
      <c r="A2117" s="403" t="str">
        <f>IF(ISBLANK('Unit Type (33)'!B42), " ", 'Unit Type (33)'!B42)</f>
        <v> </v>
      </c>
      <c r="B2117" s="403" t="str">
        <f>IF(ISBLANK('Unit Type (33)'!C42), " ", 'Unit Type (33)'!C42)</f>
        <v> </v>
      </c>
      <c r="C2117" s="403" t="str">
        <f>B2117*'Summary Sheet'!$C$35</f>
        <v>#VALUE!</v>
      </c>
    </row>
    <row r="2118">
      <c r="A2118" s="403" t="str">
        <f>IF(ISBLANK('Unit Type (33)'!B43), " ", 'Unit Type (33)'!B43)</f>
        <v> </v>
      </c>
      <c r="B2118" s="403" t="str">
        <f>IF(ISBLANK('Unit Type (33)'!C43), " ", 'Unit Type (33)'!C43)</f>
        <v> </v>
      </c>
      <c r="C2118" s="403" t="str">
        <f>B2118*'Summary Sheet'!$C$35</f>
        <v>#VALUE!</v>
      </c>
    </row>
    <row r="2119">
      <c r="A2119" s="403" t="str">
        <f>IF(ISBLANK('Unit Type (33)'!B44), " ", 'Unit Type (33)'!B44)</f>
        <v> </v>
      </c>
      <c r="B2119" s="403" t="str">
        <f>IF(ISBLANK('Unit Type (33)'!C44), " ", 'Unit Type (33)'!C44)</f>
        <v> </v>
      </c>
      <c r="C2119" s="403" t="str">
        <f>B2119*'Summary Sheet'!$C$35</f>
        <v>#VALUE!</v>
      </c>
    </row>
    <row r="2120">
      <c r="A2120" s="403" t="str">
        <f>IF(ISBLANK('Unit Type (33)'!B45), " ", 'Unit Type (33)'!B45)</f>
        <v> </v>
      </c>
      <c r="B2120" s="403" t="str">
        <f>IF(ISBLANK('Unit Type (33)'!C45), " ", 'Unit Type (33)'!C45)</f>
        <v> </v>
      </c>
      <c r="C2120" s="403" t="str">
        <f>B2120*'Summary Sheet'!$C$35</f>
        <v>#VALUE!</v>
      </c>
    </row>
    <row r="2121">
      <c r="A2121" s="403" t="str">
        <f>IF(ISBLANK('Unit Type (33)'!B46), " ", 'Unit Type (33)'!B46)</f>
        <v> </v>
      </c>
      <c r="B2121" s="403" t="str">
        <f>IF(ISBLANK('Unit Type (33)'!C46), " ", 'Unit Type (33)'!C46)</f>
        <v> </v>
      </c>
      <c r="C2121" s="403" t="str">
        <f>B2121*'Summary Sheet'!$C$35</f>
        <v>#VALUE!</v>
      </c>
    </row>
    <row r="2122">
      <c r="A2122" s="403" t="str">
        <f>IF(ISBLANK('Unit Type (33)'!B47), " ", 'Unit Type (33)'!B47)</f>
        <v> </v>
      </c>
      <c r="B2122" s="403" t="str">
        <f>IF(ISBLANK('Unit Type (33)'!C47), " ", 'Unit Type (33)'!C47)</f>
        <v> </v>
      </c>
      <c r="C2122" s="403" t="str">
        <f>B2122*'Summary Sheet'!$C$35</f>
        <v>#VALUE!</v>
      </c>
    </row>
    <row r="2123">
      <c r="A2123" s="403" t="str">
        <f>IF(ISBLANK('Unit Type (33)'!B48), " ", 'Unit Type (33)'!B48)</f>
        <v> </v>
      </c>
      <c r="B2123" s="403" t="str">
        <f>IF(ISBLANK('Unit Type (33)'!C48), " ", 'Unit Type (33)'!C48)</f>
        <v> </v>
      </c>
      <c r="C2123" s="403" t="str">
        <f>B2123*'Summary Sheet'!$C$35</f>
        <v>#VALUE!</v>
      </c>
    </row>
    <row r="2124">
      <c r="A2124" s="403" t="str">
        <f>IF(ISBLANK('Unit Type (33)'!B49), " ", 'Unit Type (33)'!B49)</f>
        <v> </v>
      </c>
      <c r="B2124" s="403" t="str">
        <f>IF(ISBLANK('Unit Type (33)'!C49), " ", 'Unit Type (33)'!C49)</f>
        <v> </v>
      </c>
      <c r="C2124" s="403" t="str">
        <f>B2124*'Summary Sheet'!$C$35</f>
        <v>#VALUE!</v>
      </c>
    </row>
    <row r="2125">
      <c r="A2125" s="403" t="str">
        <f>IF(ISBLANK('Unit Type (33)'!B50), " ", 'Unit Type (33)'!B50)</f>
        <v> </v>
      </c>
      <c r="B2125" s="403" t="str">
        <f>IF(ISBLANK('Unit Type (33)'!C50), " ", 'Unit Type (33)'!C50)</f>
        <v> </v>
      </c>
      <c r="C2125" s="403" t="str">
        <f>B2125*'Summary Sheet'!$C$35</f>
        <v>#VALUE!</v>
      </c>
    </row>
    <row r="2126">
      <c r="A2126" s="403" t="str">
        <f>IF(ISBLANK('Unit Type (33)'!B51), " ", 'Unit Type (33)'!B51)</f>
        <v> </v>
      </c>
      <c r="B2126" s="403" t="str">
        <f>IF(ISBLANK('Unit Type (33)'!C51), " ", 'Unit Type (33)'!C51)</f>
        <v> </v>
      </c>
      <c r="C2126" s="403" t="str">
        <f>B2126*'Summary Sheet'!$C$35</f>
        <v>#VALUE!</v>
      </c>
    </row>
    <row r="2127">
      <c r="A2127" s="403" t="str">
        <f>IF(ISBLANK('Unit Type (33)'!B52), " ", 'Unit Type (33)'!B52)</f>
        <v> </v>
      </c>
      <c r="B2127" s="403" t="str">
        <f>IF(ISBLANK('Unit Type (33)'!C52), " ", 'Unit Type (33)'!C52)</f>
        <v> </v>
      </c>
      <c r="C2127" s="403" t="str">
        <f>B2127*'Summary Sheet'!$C$35</f>
        <v>#VALUE!</v>
      </c>
    </row>
    <row r="2128">
      <c r="A2128" s="403" t="str">
        <f>IF(ISBLANK('Unit Type (33)'!B53), " ", 'Unit Type (33)'!B53)</f>
        <v> </v>
      </c>
      <c r="B2128" s="403" t="str">
        <f>IF(ISBLANK('Unit Type (33)'!C53), " ", 'Unit Type (33)'!C53)</f>
        <v> </v>
      </c>
      <c r="C2128" s="403" t="str">
        <f>B2128*'Summary Sheet'!$C$35</f>
        <v>#VALUE!</v>
      </c>
    </row>
    <row r="2129">
      <c r="A2129" s="403" t="str">
        <f>IF(ISBLANK('Unit Type (33)'!B54), " ", 'Unit Type (33)'!B54)</f>
        <v> </v>
      </c>
      <c r="B2129" s="403" t="str">
        <f>IF(ISBLANK('Unit Type (33)'!C54), " ", 'Unit Type (33)'!C54)</f>
        <v> </v>
      </c>
      <c r="C2129" s="403" t="str">
        <f>B2129*'Summary Sheet'!$C$35</f>
        <v>#VALUE!</v>
      </c>
    </row>
    <row r="2130">
      <c r="A2130" s="403" t="str">
        <f>IF(ISBLANK('Unit Type (33)'!B55), " ", 'Unit Type (33)'!B55)</f>
        <v> </v>
      </c>
      <c r="B2130" s="403" t="str">
        <f>IF(ISBLANK('Unit Type (33)'!C55), " ", 'Unit Type (33)'!C55)</f>
        <v> </v>
      </c>
      <c r="C2130" s="403" t="str">
        <f>B2130*'Summary Sheet'!$C$35</f>
        <v>#VALUE!</v>
      </c>
    </row>
    <row r="2131">
      <c r="A2131" s="403" t="str">
        <f>IF(ISBLANK('Unit Type (33)'!B56), " ", 'Unit Type (33)'!B56)</f>
        <v> </v>
      </c>
      <c r="B2131" s="403" t="str">
        <f>IF(ISBLANK('Unit Type (33)'!C56), " ", 'Unit Type (33)'!C56)</f>
        <v> </v>
      </c>
      <c r="C2131" s="403" t="str">
        <f>B2131*'Summary Sheet'!$C$35</f>
        <v>#VALUE!</v>
      </c>
    </row>
    <row r="2132">
      <c r="A2132" s="403" t="str">
        <f>IF(ISBLANK('Unit Type (33)'!B57), " ", 'Unit Type (33)'!B57)</f>
        <v> </v>
      </c>
      <c r="B2132" s="403" t="str">
        <f>IF(ISBLANK('Unit Type (33)'!C57), " ", 'Unit Type (33)'!C57)</f>
        <v> </v>
      </c>
      <c r="C2132" s="403" t="str">
        <f>B2132*'Summary Sheet'!$C$35</f>
        <v>#VALUE!</v>
      </c>
    </row>
    <row r="2133">
      <c r="A2133" s="403" t="str">
        <f>IF(ISBLANK('Unit Type (33)'!B58), " ", 'Unit Type (33)'!B58)</f>
        <v> </v>
      </c>
      <c r="B2133" s="403" t="str">
        <f>IF(ISBLANK('Unit Type (33)'!C58), " ", 'Unit Type (33)'!C58)</f>
        <v> </v>
      </c>
      <c r="C2133" s="403" t="str">
        <f>B2133*'Summary Sheet'!$C$35</f>
        <v>#VALUE!</v>
      </c>
    </row>
    <row r="2134">
      <c r="A2134" s="403" t="str">
        <f>IF(ISBLANK('Unit Type (33)'!B59), " ", 'Unit Type (33)'!B59)</f>
        <v> </v>
      </c>
      <c r="B2134" s="403" t="str">
        <f>IF(ISBLANK('Unit Type (33)'!C59), " ", 'Unit Type (33)'!C59)</f>
        <v> </v>
      </c>
      <c r="C2134" s="403" t="str">
        <f>B2134*'Summary Sheet'!$C$35</f>
        <v>#VALUE!</v>
      </c>
    </row>
    <row r="2135">
      <c r="A2135" s="403" t="str">
        <f>IF(ISBLANK('Unit Type (33)'!B60), " ", 'Unit Type (33)'!B60)</f>
        <v> </v>
      </c>
      <c r="B2135" s="403" t="str">
        <f>IF(ISBLANK('Unit Type (33)'!C60), " ", 'Unit Type (33)'!C60)</f>
        <v> </v>
      </c>
      <c r="C2135" s="403" t="str">
        <f>B2135*'Summary Sheet'!$C$35</f>
        <v>#VALUE!</v>
      </c>
    </row>
    <row r="2136">
      <c r="A2136" s="403" t="str">
        <f>IF(ISBLANK('Unit Type (33)'!B61), " ", 'Unit Type (33)'!B61)</f>
        <v> </v>
      </c>
      <c r="B2136" s="403" t="str">
        <f>IF(ISBLANK('Unit Type (33)'!C61), " ", 'Unit Type (33)'!C61)</f>
        <v> </v>
      </c>
      <c r="C2136" s="403" t="str">
        <f>B2136*'Summary Sheet'!$C$35</f>
        <v>#VALUE!</v>
      </c>
    </row>
    <row r="2137">
      <c r="A2137" s="403" t="str">
        <f>IF(ISBLANK('Unit Type (33)'!B62), " ", 'Unit Type (33)'!B62)</f>
        <v> </v>
      </c>
      <c r="B2137" s="403" t="str">
        <f>IF(ISBLANK('Unit Type (33)'!C62), " ", 'Unit Type (33)'!C62)</f>
        <v> </v>
      </c>
      <c r="C2137" s="403" t="str">
        <f>B2137*'Summary Sheet'!$C$35</f>
        <v>#VALUE!</v>
      </c>
    </row>
    <row r="2138">
      <c r="A2138" s="403" t="str">
        <f>IF(ISBLANK('Unit Type (33)'!B63), " ", 'Unit Type (33)'!B63)</f>
        <v> </v>
      </c>
      <c r="B2138" s="403" t="str">
        <f>IF(ISBLANK('Unit Type (33)'!C63), " ", 'Unit Type (33)'!C63)</f>
        <v> </v>
      </c>
      <c r="C2138" s="403" t="str">
        <f>B2138*'Summary Sheet'!$C$35</f>
        <v>#VALUE!</v>
      </c>
    </row>
    <row r="2139">
      <c r="A2139" s="403" t="str">
        <f>IF(ISBLANK('Unit Type (33)'!B64), " ", 'Unit Type (33)'!B64)</f>
        <v> </v>
      </c>
      <c r="B2139" s="403" t="str">
        <f>IF(ISBLANK('Unit Type (33)'!C64), " ", 'Unit Type (33)'!C64)</f>
        <v> </v>
      </c>
      <c r="C2139" s="403" t="str">
        <f>B2139*'Summary Sheet'!$C$35</f>
        <v>#VALUE!</v>
      </c>
    </row>
    <row r="2140">
      <c r="A2140" s="403" t="str">
        <f>IF(ISBLANK('Unit Type (33)'!B65), " ", 'Unit Type (33)'!B65)</f>
        <v> </v>
      </c>
      <c r="B2140" s="403" t="str">
        <f>IF(ISBLANK('Unit Type (33)'!C65), " ", 'Unit Type (33)'!C65)</f>
        <v> </v>
      </c>
      <c r="C2140" s="403" t="str">
        <f>B2140*'Summary Sheet'!$C$35</f>
        <v>#VALUE!</v>
      </c>
    </row>
    <row r="2141">
      <c r="A2141" s="403" t="str">
        <f>IF(ISBLANK('Unit Type (33)'!B66), " ", 'Unit Type (33)'!B66)</f>
        <v> </v>
      </c>
      <c r="B2141" s="403" t="str">
        <f>IF(ISBLANK('Unit Type (33)'!C66), " ", 'Unit Type (33)'!C66)</f>
        <v> </v>
      </c>
      <c r="C2141" s="403" t="str">
        <f>B2141*'Summary Sheet'!$C$35</f>
        <v>#VALUE!</v>
      </c>
    </row>
    <row r="2142">
      <c r="A2142" s="403" t="str">
        <f>IF(ISBLANK('Unit Type (33)'!B67), " ", 'Unit Type (33)'!B67)</f>
        <v> </v>
      </c>
      <c r="B2142" s="403" t="str">
        <f>IF(ISBLANK('Unit Type (33)'!C67), " ", 'Unit Type (33)'!C67)</f>
        <v> </v>
      </c>
      <c r="C2142" s="403" t="str">
        <f>B2142*'Summary Sheet'!$C$35</f>
        <v>#VALUE!</v>
      </c>
    </row>
    <row r="2143">
      <c r="A2143" s="403" t="str">
        <f>IF(ISBLANK('Unit Type (33)'!B68), " ", 'Unit Type (33)'!B68)</f>
        <v> </v>
      </c>
      <c r="B2143" s="403" t="str">
        <f>IF(ISBLANK('Unit Type (33)'!C68), " ", 'Unit Type (33)'!C68)</f>
        <v> </v>
      </c>
      <c r="C2143" s="403" t="str">
        <f>B2143*'Summary Sheet'!$C$35</f>
        <v>#VALUE!</v>
      </c>
    </row>
    <row r="2144">
      <c r="A2144" s="403" t="str">
        <f>IF(ISBLANK('Unit Type (33)'!B69), " ", 'Unit Type (33)'!B69)</f>
        <v> </v>
      </c>
      <c r="B2144" s="403" t="str">
        <f>IF(ISBLANK('Unit Type (33)'!C69), " ", 'Unit Type (33)'!C69)</f>
        <v> </v>
      </c>
      <c r="C2144" s="403" t="str">
        <f>B2144*'Summary Sheet'!$C$35</f>
        <v>#VALUE!</v>
      </c>
    </row>
    <row r="2145">
      <c r="A2145" s="403" t="str">
        <f>IF(ISBLANK('Unit Type (33)'!B70), " ", 'Unit Type (33)'!B70)</f>
        <v> </v>
      </c>
      <c r="B2145" s="403" t="str">
        <f>IF(ISBLANK('Unit Type (33)'!C70), " ", 'Unit Type (33)'!C70)</f>
        <v> </v>
      </c>
      <c r="C2145" s="403" t="str">
        <f>B2145*'Summary Sheet'!$C$35</f>
        <v>#VALUE!</v>
      </c>
    </row>
    <row r="2146">
      <c r="A2146" s="403" t="str">
        <f>IF(ISBLANK('Unit Type (34)'!B6), " ", 'Unit Type (34)'!B6)</f>
        <v> </v>
      </c>
      <c r="B2146" s="403" t="str">
        <f>IF(ISBLANK('Unit Type (34)'!C6), " ", 'Unit Type (34)'!C6)</f>
        <v> </v>
      </c>
      <c r="C2146" s="403" t="str">
        <f>B2146*'Summary Sheet'!$C$36</f>
        <v>#VALUE!</v>
      </c>
    </row>
    <row r="2147">
      <c r="A2147" s="403" t="str">
        <f>IF(ISBLANK('Unit Type (34)'!B7), " ", 'Unit Type (34)'!B7)</f>
        <v> </v>
      </c>
      <c r="B2147" s="403" t="str">
        <f>IF(ISBLANK('Unit Type (34)'!C7), " ", 'Unit Type (34)'!C7)</f>
        <v> </v>
      </c>
      <c r="C2147" s="403" t="str">
        <f>B2147*'Summary Sheet'!$C$36</f>
        <v>#VALUE!</v>
      </c>
    </row>
    <row r="2148">
      <c r="A2148" s="403" t="str">
        <f>IF(ISBLANK('Unit Type (34)'!B8), " ", 'Unit Type (34)'!B8)</f>
        <v> </v>
      </c>
      <c r="B2148" s="403" t="str">
        <f>IF(ISBLANK('Unit Type (34)'!C8), " ", 'Unit Type (34)'!C8)</f>
        <v> </v>
      </c>
      <c r="C2148" s="403" t="str">
        <f>B2148*'Summary Sheet'!$C$36</f>
        <v>#VALUE!</v>
      </c>
    </row>
    <row r="2149">
      <c r="A2149" s="403" t="str">
        <f>IF(ISBLANK('Unit Type (34)'!B9), " ", 'Unit Type (34)'!B9)</f>
        <v> </v>
      </c>
      <c r="B2149" s="403" t="str">
        <f>IF(ISBLANK('Unit Type (34)'!C9), " ", 'Unit Type (34)'!C9)</f>
        <v> </v>
      </c>
      <c r="C2149" s="403" t="str">
        <f>B2149*'Summary Sheet'!$C$36</f>
        <v>#VALUE!</v>
      </c>
    </row>
    <row r="2150">
      <c r="A2150" s="403" t="str">
        <f>IF(ISBLANK('Unit Type (34)'!B10), " ", 'Unit Type (34)'!B10)</f>
        <v> </v>
      </c>
      <c r="B2150" s="403" t="str">
        <f>IF(ISBLANK('Unit Type (34)'!C10), " ", 'Unit Type (34)'!C10)</f>
        <v> </v>
      </c>
      <c r="C2150" s="403" t="str">
        <f>B2150*'Summary Sheet'!$C$36</f>
        <v>#VALUE!</v>
      </c>
    </row>
    <row r="2151">
      <c r="A2151" s="403" t="str">
        <f>IF(ISBLANK('Unit Type (34)'!B11), " ", 'Unit Type (34)'!B11)</f>
        <v> </v>
      </c>
      <c r="B2151" s="403" t="str">
        <f>IF(ISBLANK('Unit Type (34)'!C11), " ", 'Unit Type (34)'!C11)</f>
        <v> </v>
      </c>
      <c r="C2151" s="403" t="str">
        <f>B2151*'Summary Sheet'!$C$36</f>
        <v>#VALUE!</v>
      </c>
    </row>
    <row r="2152">
      <c r="A2152" s="403" t="str">
        <f>IF(ISBLANK('Unit Type (34)'!B12), " ", 'Unit Type (34)'!B12)</f>
        <v> </v>
      </c>
      <c r="B2152" s="403" t="str">
        <f>IF(ISBLANK('Unit Type (34)'!C12), " ", 'Unit Type (34)'!C12)</f>
        <v> </v>
      </c>
      <c r="C2152" s="403" t="str">
        <f>B2152*'Summary Sheet'!$C$36</f>
        <v>#VALUE!</v>
      </c>
    </row>
    <row r="2153">
      <c r="A2153" s="403" t="str">
        <f>IF(ISBLANK('Unit Type (34)'!B13), " ", 'Unit Type (34)'!B13)</f>
        <v> </v>
      </c>
      <c r="B2153" s="403" t="str">
        <f>IF(ISBLANK('Unit Type (34)'!C13), " ", 'Unit Type (34)'!C13)</f>
        <v> </v>
      </c>
      <c r="C2153" s="403" t="str">
        <f>B2153*'Summary Sheet'!$C$36</f>
        <v>#VALUE!</v>
      </c>
    </row>
    <row r="2154">
      <c r="A2154" s="403" t="str">
        <f>IF(ISBLANK('Unit Type (34)'!B14), " ", 'Unit Type (34)'!B14)</f>
        <v> </v>
      </c>
      <c r="B2154" s="403" t="str">
        <f>IF(ISBLANK('Unit Type (34)'!C14), " ", 'Unit Type (34)'!C14)</f>
        <v> </v>
      </c>
      <c r="C2154" s="403" t="str">
        <f>B2154*'Summary Sheet'!$C$36</f>
        <v>#VALUE!</v>
      </c>
    </row>
    <row r="2155">
      <c r="A2155" s="403" t="str">
        <f>IF(ISBLANK('Unit Type (34)'!B15), " ", 'Unit Type (34)'!B15)</f>
        <v> </v>
      </c>
      <c r="B2155" s="403" t="str">
        <f>IF(ISBLANK('Unit Type (34)'!C15), " ", 'Unit Type (34)'!C15)</f>
        <v> </v>
      </c>
      <c r="C2155" s="403" t="str">
        <f>B2155*'Summary Sheet'!$C$36</f>
        <v>#VALUE!</v>
      </c>
    </row>
    <row r="2156">
      <c r="A2156" s="403" t="str">
        <f>IF(ISBLANK('Unit Type (34)'!B16), " ", 'Unit Type (34)'!B16)</f>
        <v> </v>
      </c>
      <c r="B2156" s="403" t="str">
        <f>IF(ISBLANK('Unit Type (34)'!C16), " ", 'Unit Type (34)'!C16)</f>
        <v> </v>
      </c>
      <c r="C2156" s="403" t="str">
        <f>B2156*'Summary Sheet'!$C$36</f>
        <v>#VALUE!</v>
      </c>
    </row>
    <row r="2157">
      <c r="A2157" s="403" t="str">
        <f>IF(ISBLANK('Unit Type (34)'!B17), " ", 'Unit Type (34)'!B17)</f>
        <v> </v>
      </c>
      <c r="B2157" s="403" t="str">
        <f>IF(ISBLANK('Unit Type (34)'!C17), " ", 'Unit Type (34)'!C17)</f>
        <v> </v>
      </c>
      <c r="C2157" s="403" t="str">
        <f>B2157*'Summary Sheet'!$C$36</f>
        <v>#VALUE!</v>
      </c>
    </row>
    <row r="2158">
      <c r="A2158" s="403" t="str">
        <f>IF(ISBLANK('Unit Type (34)'!B18), " ", 'Unit Type (34)'!B18)</f>
        <v> </v>
      </c>
      <c r="B2158" s="403" t="str">
        <f>IF(ISBLANK('Unit Type (34)'!C18), " ", 'Unit Type (34)'!C18)</f>
        <v> </v>
      </c>
      <c r="C2158" s="403" t="str">
        <f>B2158*'Summary Sheet'!$C$36</f>
        <v>#VALUE!</v>
      </c>
    </row>
    <row r="2159">
      <c r="A2159" s="403" t="str">
        <f>IF(ISBLANK('Unit Type (34)'!B19), " ", 'Unit Type (34)'!B19)</f>
        <v> </v>
      </c>
      <c r="B2159" s="403" t="str">
        <f>IF(ISBLANK('Unit Type (34)'!C19), " ", 'Unit Type (34)'!C19)</f>
        <v> </v>
      </c>
      <c r="C2159" s="403" t="str">
        <f>B2159*'Summary Sheet'!$C$36</f>
        <v>#VALUE!</v>
      </c>
    </row>
    <row r="2160">
      <c r="A2160" s="403" t="str">
        <f>IF(ISBLANK('Unit Type (34)'!B20), " ", 'Unit Type (34)'!B20)</f>
        <v> </v>
      </c>
      <c r="B2160" s="403" t="str">
        <f>IF(ISBLANK('Unit Type (34)'!C20), " ", 'Unit Type (34)'!C20)</f>
        <v> </v>
      </c>
      <c r="C2160" s="403" t="str">
        <f>B2160*'Summary Sheet'!$C$36</f>
        <v>#VALUE!</v>
      </c>
    </row>
    <row r="2161">
      <c r="A2161" s="403" t="str">
        <f>IF(ISBLANK('Unit Type (34)'!B21), " ", 'Unit Type (34)'!B21)</f>
        <v> </v>
      </c>
      <c r="B2161" s="403" t="str">
        <f>IF(ISBLANK('Unit Type (34)'!C21), " ", 'Unit Type (34)'!C21)</f>
        <v> </v>
      </c>
      <c r="C2161" s="403" t="str">
        <f>B2161*'Summary Sheet'!$C$36</f>
        <v>#VALUE!</v>
      </c>
    </row>
    <row r="2162">
      <c r="A2162" s="403" t="str">
        <f>IF(ISBLANK('Unit Type (34)'!B22), " ", 'Unit Type (34)'!B22)</f>
        <v> </v>
      </c>
      <c r="B2162" s="403" t="str">
        <f>IF(ISBLANK('Unit Type (34)'!C22), " ", 'Unit Type (34)'!C22)</f>
        <v> </v>
      </c>
      <c r="C2162" s="403" t="str">
        <f>B2162*'Summary Sheet'!$C$36</f>
        <v>#VALUE!</v>
      </c>
    </row>
    <row r="2163">
      <c r="A2163" s="403" t="str">
        <f>IF(ISBLANK('Unit Type (34)'!B23), " ", 'Unit Type (34)'!B23)</f>
        <v> </v>
      </c>
      <c r="B2163" s="403" t="str">
        <f>IF(ISBLANK('Unit Type (34)'!C23), " ", 'Unit Type (34)'!C23)</f>
        <v> </v>
      </c>
      <c r="C2163" s="403" t="str">
        <f>B2163*'Summary Sheet'!$C$36</f>
        <v>#VALUE!</v>
      </c>
    </row>
    <row r="2164">
      <c r="A2164" s="403" t="str">
        <f>IF(ISBLANK('Unit Type (34)'!B24), " ", 'Unit Type (34)'!B24)</f>
        <v> </v>
      </c>
      <c r="B2164" s="403" t="str">
        <f>IF(ISBLANK('Unit Type (34)'!C24), " ", 'Unit Type (34)'!C24)</f>
        <v> </v>
      </c>
      <c r="C2164" s="403" t="str">
        <f>B2164*'Summary Sheet'!$C$36</f>
        <v>#VALUE!</v>
      </c>
    </row>
    <row r="2165">
      <c r="A2165" s="403" t="str">
        <f>IF(ISBLANK('Unit Type (34)'!B25), " ", 'Unit Type (34)'!B25)</f>
        <v> </v>
      </c>
      <c r="B2165" s="403" t="str">
        <f>IF(ISBLANK('Unit Type (34)'!C25), " ", 'Unit Type (34)'!C25)</f>
        <v> </v>
      </c>
      <c r="C2165" s="403" t="str">
        <f>B2165*'Summary Sheet'!$C$36</f>
        <v>#VALUE!</v>
      </c>
    </row>
    <row r="2166">
      <c r="A2166" s="403" t="str">
        <f>IF(ISBLANK('Unit Type (34)'!B26), " ", 'Unit Type (34)'!B26)</f>
        <v> </v>
      </c>
      <c r="B2166" s="403" t="str">
        <f>IF(ISBLANK('Unit Type (34)'!C26), " ", 'Unit Type (34)'!C26)</f>
        <v> </v>
      </c>
      <c r="C2166" s="403" t="str">
        <f>B2166*'Summary Sheet'!$C$36</f>
        <v>#VALUE!</v>
      </c>
    </row>
    <row r="2167">
      <c r="A2167" s="403" t="str">
        <f>IF(ISBLANK('Unit Type (34)'!B27), " ", 'Unit Type (34)'!B27)</f>
        <v> </v>
      </c>
      <c r="B2167" s="403" t="str">
        <f>IF(ISBLANK('Unit Type (34)'!C27), " ", 'Unit Type (34)'!C27)</f>
        <v> </v>
      </c>
      <c r="C2167" s="403" t="str">
        <f>B2167*'Summary Sheet'!$C$36</f>
        <v>#VALUE!</v>
      </c>
    </row>
    <row r="2168">
      <c r="A2168" s="403" t="str">
        <f>IF(ISBLANK('Unit Type (34)'!B28), " ", 'Unit Type (34)'!B28)</f>
        <v> </v>
      </c>
      <c r="B2168" s="403" t="str">
        <f>IF(ISBLANK('Unit Type (34)'!C28), " ", 'Unit Type (34)'!C28)</f>
        <v> </v>
      </c>
      <c r="C2168" s="403" t="str">
        <f>B2168*'Summary Sheet'!$C$36</f>
        <v>#VALUE!</v>
      </c>
    </row>
    <row r="2169">
      <c r="A2169" s="403" t="str">
        <f>IF(ISBLANK('Unit Type (34)'!B29), " ", 'Unit Type (34)'!B29)</f>
        <v> </v>
      </c>
      <c r="B2169" s="403" t="str">
        <f>IF(ISBLANK('Unit Type (34)'!C29), " ", 'Unit Type (34)'!C29)</f>
        <v> </v>
      </c>
      <c r="C2169" s="403" t="str">
        <f>B2169*'Summary Sheet'!$C$36</f>
        <v>#VALUE!</v>
      </c>
    </row>
    <row r="2170">
      <c r="A2170" s="403" t="str">
        <f>IF(ISBLANK('Unit Type (34)'!B30), " ", 'Unit Type (34)'!B30)</f>
        <v> </v>
      </c>
      <c r="B2170" s="403" t="str">
        <f>IF(ISBLANK('Unit Type (34)'!C30), " ", 'Unit Type (34)'!C30)</f>
        <v> </v>
      </c>
      <c r="C2170" s="403" t="str">
        <f>B2170*'Summary Sheet'!$C$36</f>
        <v>#VALUE!</v>
      </c>
    </row>
    <row r="2171">
      <c r="A2171" s="403" t="str">
        <f>IF(ISBLANK('Unit Type (34)'!B31), " ", 'Unit Type (34)'!B31)</f>
        <v> </v>
      </c>
      <c r="B2171" s="403" t="str">
        <f>IF(ISBLANK('Unit Type (34)'!C31), " ", 'Unit Type (34)'!C31)</f>
        <v> </v>
      </c>
      <c r="C2171" s="403" t="str">
        <f>B2171*'Summary Sheet'!$C$36</f>
        <v>#VALUE!</v>
      </c>
    </row>
    <row r="2172">
      <c r="A2172" s="403" t="str">
        <f>IF(ISBLANK('Unit Type (34)'!B32), " ", 'Unit Type (34)'!B32)</f>
        <v> </v>
      </c>
      <c r="B2172" s="403" t="str">
        <f>IF(ISBLANK('Unit Type (34)'!C32), " ", 'Unit Type (34)'!C32)</f>
        <v> </v>
      </c>
      <c r="C2172" s="403" t="str">
        <f>B2172*'Summary Sheet'!$C$36</f>
        <v>#VALUE!</v>
      </c>
    </row>
    <row r="2173">
      <c r="A2173" s="403" t="str">
        <f>IF(ISBLANK('Unit Type (34)'!B33), " ", 'Unit Type (34)'!B33)</f>
        <v> </v>
      </c>
      <c r="B2173" s="403" t="str">
        <f>IF(ISBLANK('Unit Type (34)'!C33), " ", 'Unit Type (34)'!C33)</f>
        <v> </v>
      </c>
      <c r="C2173" s="403" t="str">
        <f>B2173*'Summary Sheet'!$C$36</f>
        <v>#VALUE!</v>
      </c>
    </row>
    <row r="2174">
      <c r="A2174" s="403" t="str">
        <f>IF(ISBLANK('Unit Type (34)'!B34), " ", 'Unit Type (34)'!B34)</f>
        <v> </v>
      </c>
      <c r="B2174" s="403" t="str">
        <f>IF(ISBLANK('Unit Type (34)'!C34), " ", 'Unit Type (34)'!C34)</f>
        <v> </v>
      </c>
      <c r="C2174" s="403" t="str">
        <f>B2174*'Summary Sheet'!$C$36</f>
        <v>#VALUE!</v>
      </c>
    </row>
    <row r="2175">
      <c r="A2175" s="403" t="str">
        <f>IF(ISBLANK('Unit Type (34)'!B35), " ", 'Unit Type (34)'!B35)</f>
        <v> </v>
      </c>
      <c r="B2175" s="403" t="str">
        <f>IF(ISBLANK('Unit Type (34)'!C35), " ", 'Unit Type (34)'!C35)</f>
        <v> </v>
      </c>
      <c r="C2175" s="403" t="str">
        <f>B2175*'Summary Sheet'!$C$36</f>
        <v>#VALUE!</v>
      </c>
    </row>
    <row r="2176">
      <c r="A2176" s="403" t="str">
        <f>IF(ISBLANK('Unit Type (34)'!B36), " ", 'Unit Type (34)'!B36)</f>
        <v> </v>
      </c>
      <c r="B2176" s="403" t="str">
        <f>IF(ISBLANK('Unit Type (34)'!C36), " ", 'Unit Type (34)'!C36)</f>
        <v> </v>
      </c>
      <c r="C2176" s="403" t="str">
        <f>B2176*'Summary Sheet'!$C$36</f>
        <v>#VALUE!</v>
      </c>
    </row>
    <row r="2177">
      <c r="A2177" s="403" t="str">
        <f>IF(ISBLANK('Unit Type (34)'!B37), " ", 'Unit Type (34)'!B37)</f>
        <v> </v>
      </c>
      <c r="B2177" s="403" t="str">
        <f>IF(ISBLANK('Unit Type (34)'!C37), " ", 'Unit Type (34)'!C37)</f>
        <v> </v>
      </c>
      <c r="C2177" s="403" t="str">
        <f>B2177*'Summary Sheet'!$C$36</f>
        <v>#VALUE!</v>
      </c>
    </row>
    <row r="2178">
      <c r="A2178" s="403" t="str">
        <f>IF(ISBLANK('Unit Type (34)'!B38), " ", 'Unit Type (34)'!B38)</f>
        <v> </v>
      </c>
      <c r="B2178" s="403" t="str">
        <f>IF(ISBLANK('Unit Type (34)'!C38), " ", 'Unit Type (34)'!C38)</f>
        <v> </v>
      </c>
      <c r="C2178" s="403" t="str">
        <f>B2178*'Summary Sheet'!$C$36</f>
        <v>#VALUE!</v>
      </c>
    </row>
    <row r="2179">
      <c r="A2179" s="403" t="str">
        <f>IF(ISBLANK('Unit Type (34)'!B39), " ", 'Unit Type (34)'!B39)</f>
        <v> </v>
      </c>
      <c r="B2179" s="403" t="str">
        <f>IF(ISBLANK('Unit Type (34)'!C39), " ", 'Unit Type (34)'!C39)</f>
        <v> </v>
      </c>
      <c r="C2179" s="403" t="str">
        <f>B2179*'Summary Sheet'!$C$36</f>
        <v>#VALUE!</v>
      </c>
    </row>
    <row r="2180">
      <c r="A2180" s="403" t="str">
        <f>IF(ISBLANK('Unit Type (34)'!B40), " ", 'Unit Type (34)'!B40)</f>
        <v> </v>
      </c>
      <c r="B2180" s="403" t="str">
        <f>IF(ISBLANK('Unit Type (34)'!C40), " ", 'Unit Type (34)'!C40)</f>
        <v> </v>
      </c>
      <c r="C2180" s="403" t="str">
        <f>B2180*'Summary Sheet'!$C$36</f>
        <v>#VALUE!</v>
      </c>
    </row>
    <row r="2181">
      <c r="A2181" s="403" t="str">
        <f>IF(ISBLANK('Unit Type (34)'!B41), " ", 'Unit Type (34)'!B41)</f>
        <v> </v>
      </c>
      <c r="B2181" s="403" t="str">
        <f>IF(ISBLANK('Unit Type (34)'!C41), " ", 'Unit Type (34)'!C41)</f>
        <v> </v>
      </c>
      <c r="C2181" s="403" t="str">
        <f>B2181*'Summary Sheet'!$C$36</f>
        <v>#VALUE!</v>
      </c>
    </row>
    <row r="2182">
      <c r="A2182" s="403" t="str">
        <f>IF(ISBLANK('Unit Type (34)'!B42), " ", 'Unit Type (34)'!B42)</f>
        <v> </v>
      </c>
      <c r="B2182" s="403" t="str">
        <f>IF(ISBLANK('Unit Type (34)'!C42), " ", 'Unit Type (34)'!C42)</f>
        <v> </v>
      </c>
      <c r="C2182" s="403" t="str">
        <f>B2182*'Summary Sheet'!$C$36</f>
        <v>#VALUE!</v>
      </c>
    </row>
    <row r="2183">
      <c r="A2183" s="403" t="str">
        <f>IF(ISBLANK('Unit Type (34)'!B43), " ", 'Unit Type (34)'!B43)</f>
        <v> </v>
      </c>
      <c r="B2183" s="403" t="str">
        <f>IF(ISBLANK('Unit Type (34)'!C43), " ", 'Unit Type (34)'!C43)</f>
        <v> </v>
      </c>
      <c r="C2183" s="403" t="str">
        <f>B2183*'Summary Sheet'!$C$36</f>
        <v>#VALUE!</v>
      </c>
    </row>
    <row r="2184">
      <c r="A2184" s="403" t="str">
        <f>IF(ISBLANK('Unit Type (34)'!B44), " ", 'Unit Type (34)'!B44)</f>
        <v> </v>
      </c>
      <c r="B2184" s="403" t="str">
        <f>IF(ISBLANK('Unit Type (34)'!C44), " ", 'Unit Type (34)'!C44)</f>
        <v> </v>
      </c>
      <c r="C2184" s="403" t="str">
        <f>B2184*'Summary Sheet'!$C$36</f>
        <v>#VALUE!</v>
      </c>
    </row>
    <row r="2185">
      <c r="A2185" s="403" t="str">
        <f>IF(ISBLANK('Unit Type (34)'!B45), " ", 'Unit Type (34)'!B45)</f>
        <v> </v>
      </c>
      <c r="B2185" s="403" t="str">
        <f>IF(ISBLANK('Unit Type (34)'!C45), " ", 'Unit Type (34)'!C45)</f>
        <v> </v>
      </c>
      <c r="C2185" s="403" t="str">
        <f>B2185*'Summary Sheet'!$C$36</f>
        <v>#VALUE!</v>
      </c>
    </row>
    <row r="2186">
      <c r="A2186" s="403" t="str">
        <f>IF(ISBLANK('Unit Type (34)'!B46), " ", 'Unit Type (34)'!B46)</f>
        <v> </v>
      </c>
      <c r="B2186" s="403" t="str">
        <f>IF(ISBLANK('Unit Type (34)'!C46), " ", 'Unit Type (34)'!C46)</f>
        <v> </v>
      </c>
      <c r="C2186" s="403" t="str">
        <f>B2186*'Summary Sheet'!$C$36</f>
        <v>#VALUE!</v>
      </c>
    </row>
    <row r="2187">
      <c r="A2187" s="403" t="str">
        <f>IF(ISBLANK('Unit Type (34)'!B47), " ", 'Unit Type (34)'!B47)</f>
        <v> </v>
      </c>
      <c r="B2187" s="403" t="str">
        <f>IF(ISBLANK('Unit Type (34)'!C47), " ", 'Unit Type (34)'!C47)</f>
        <v> </v>
      </c>
      <c r="C2187" s="403" t="str">
        <f>B2187*'Summary Sheet'!$C$36</f>
        <v>#VALUE!</v>
      </c>
    </row>
    <row r="2188">
      <c r="A2188" s="403" t="str">
        <f>IF(ISBLANK('Unit Type (34)'!B48), " ", 'Unit Type (34)'!B48)</f>
        <v> </v>
      </c>
      <c r="B2188" s="403" t="str">
        <f>IF(ISBLANK('Unit Type (34)'!C48), " ", 'Unit Type (34)'!C48)</f>
        <v> </v>
      </c>
      <c r="C2188" s="403" t="str">
        <f>B2188*'Summary Sheet'!$C$36</f>
        <v>#VALUE!</v>
      </c>
    </row>
    <row r="2189">
      <c r="A2189" s="403" t="str">
        <f>IF(ISBLANK('Unit Type (34)'!B49), " ", 'Unit Type (34)'!B49)</f>
        <v> </v>
      </c>
      <c r="B2189" s="403" t="str">
        <f>IF(ISBLANK('Unit Type (34)'!C49), " ", 'Unit Type (34)'!C49)</f>
        <v> </v>
      </c>
      <c r="C2189" s="403" t="str">
        <f>B2189*'Summary Sheet'!$C$36</f>
        <v>#VALUE!</v>
      </c>
    </row>
    <row r="2190">
      <c r="A2190" s="403" t="str">
        <f>IF(ISBLANK('Unit Type (34)'!B50), " ", 'Unit Type (34)'!B50)</f>
        <v> </v>
      </c>
      <c r="B2190" s="403" t="str">
        <f>IF(ISBLANK('Unit Type (34)'!C50), " ", 'Unit Type (34)'!C50)</f>
        <v> </v>
      </c>
      <c r="C2190" s="403" t="str">
        <f>B2190*'Summary Sheet'!$C$36</f>
        <v>#VALUE!</v>
      </c>
    </row>
    <row r="2191">
      <c r="A2191" s="403" t="str">
        <f>IF(ISBLANK('Unit Type (34)'!B51), " ", 'Unit Type (34)'!B51)</f>
        <v> </v>
      </c>
      <c r="B2191" s="403" t="str">
        <f>IF(ISBLANK('Unit Type (34)'!C51), " ", 'Unit Type (34)'!C51)</f>
        <v> </v>
      </c>
      <c r="C2191" s="403" t="str">
        <f>B2191*'Summary Sheet'!$C$36</f>
        <v>#VALUE!</v>
      </c>
    </row>
    <row r="2192">
      <c r="A2192" s="403" t="str">
        <f>IF(ISBLANK('Unit Type (34)'!B52), " ", 'Unit Type (34)'!B52)</f>
        <v> </v>
      </c>
      <c r="B2192" s="403" t="str">
        <f>IF(ISBLANK('Unit Type (34)'!C52), " ", 'Unit Type (34)'!C52)</f>
        <v> </v>
      </c>
      <c r="C2192" s="403" t="str">
        <f>B2192*'Summary Sheet'!$C$36</f>
        <v>#VALUE!</v>
      </c>
    </row>
    <row r="2193">
      <c r="A2193" s="403" t="str">
        <f>IF(ISBLANK('Unit Type (34)'!B53), " ", 'Unit Type (34)'!B53)</f>
        <v> </v>
      </c>
      <c r="B2193" s="403" t="str">
        <f>IF(ISBLANK('Unit Type (34)'!C53), " ", 'Unit Type (34)'!C53)</f>
        <v> </v>
      </c>
      <c r="C2193" s="403" t="str">
        <f>B2193*'Summary Sheet'!$C$36</f>
        <v>#VALUE!</v>
      </c>
    </row>
    <row r="2194">
      <c r="A2194" s="403" t="str">
        <f>IF(ISBLANK('Unit Type (34)'!B54), " ", 'Unit Type (34)'!B54)</f>
        <v> </v>
      </c>
      <c r="B2194" s="403" t="str">
        <f>IF(ISBLANK('Unit Type (34)'!C54), " ", 'Unit Type (34)'!C54)</f>
        <v> </v>
      </c>
      <c r="C2194" s="403" t="str">
        <f>B2194*'Summary Sheet'!$C$36</f>
        <v>#VALUE!</v>
      </c>
    </row>
    <row r="2195">
      <c r="A2195" s="403" t="str">
        <f>IF(ISBLANK('Unit Type (34)'!B55), " ", 'Unit Type (34)'!B55)</f>
        <v> </v>
      </c>
      <c r="B2195" s="403" t="str">
        <f>IF(ISBLANK('Unit Type (34)'!C55), " ", 'Unit Type (34)'!C55)</f>
        <v> </v>
      </c>
      <c r="C2195" s="403" t="str">
        <f>B2195*'Summary Sheet'!$C$36</f>
        <v>#VALUE!</v>
      </c>
    </row>
    <row r="2196">
      <c r="A2196" s="403" t="str">
        <f>IF(ISBLANK('Unit Type (34)'!B56), " ", 'Unit Type (34)'!B56)</f>
        <v> </v>
      </c>
      <c r="B2196" s="403" t="str">
        <f>IF(ISBLANK('Unit Type (34)'!C56), " ", 'Unit Type (34)'!C56)</f>
        <v> </v>
      </c>
      <c r="C2196" s="403" t="str">
        <f>B2196*'Summary Sheet'!$C$36</f>
        <v>#VALUE!</v>
      </c>
    </row>
    <row r="2197">
      <c r="A2197" s="403" t="str">
        <f>IF(ISBLANK('Unit Type (34)'!B57), " ", 'Unit Type (34)'!B57)</f>
        <v> </v>
      </c>
      <c r="B2197" s="403" t="str">
        <f>IF(ISBLANK('Unit Type (34)'!C57), " ", 'Unit Type (34)'!C57)</f>
        <v> </v>
      </c>
      <c r="C2197" s="403" t="str">
        <f>B2197*'Summary Sheet'!$C$36</f>
        <v>#VALUE!</v>
      </c>
    </row>
    <row r="2198">
      <c r="A2198" s="403" t="str">
        <f>IF(ISBLANK('Unit Type (34)'!B58), " ", 'Unit Type (34)'!B58)</f>
        <v> </v>
      </c>
      <c r="B2198" s="403" t="str">
        <f>IF(ISBLANK('Unit Type (34)'!C58), " ", 'Unit Type (34)'!C58)</f>
        <v> </v>
      </c>
      <c r="C2198" s="403" t="str">
        <f>B2198*'Summary Sheet'!$C$36</f>
        <v>#VALUE!</v>
      </c>
    </row>
    <row r="2199">
      <c r="A2199" s="403" t="str">
        <f>IF(ISBLANK('Unit Type (34)'!B59), " ", 'Unit Type (34)'!B59)</f>
        <v> </v>
      </c>
      <c r="B2199" s="403" t="str">
        <f>IF(ISBLANK('Unit Type (34)'!C59), " ", 'Unit Type (34)'!C59)</f>
        <v> </v>
      </c>
      <c r="C2199" s="403" t="str">
        <f>B2199*'Summary Sheet'!$C$36</f>
        <v>#VALUE!</v>
      </c>
    </row>
    <row r="2200">
      <c r="A2200" s="403" t="str">
        <f>IF(ISBLANK('Unit Type (34)'!B60), " ", 'Unit Type (34)'!B60)</f>
        <v> </v>
      </c>
      <c r="B2200" s="403" t="str">
        <f>IF(ISBLANK('Unit Type (34)'!C60), " ", 'Unit Type (34)'!C60)</f>
        <v> </v>
      </c>
      <c r="C2200" s="403" t="str">
        <f>B2200*'Summary Sheet'!$C$36</f>
        <v>#VALUE!</v>
      </c>
    </row>
    <row r="2201">
      <c r="A2201" s="403" t="str">
        <f>IF(ISBLANK('Unit Type (34)'!B61), " ", 'Unit Type (34)'!B61)</f>
        <v> </v>
      </c>
      <c r="B2201" s="403" t="str">
        <f>IF(ISBLANK('Unit Type (34)'!C61), " ", 'Unit Type (34)'!C61)</f>
        <v> </v>
      </c>
      <c r="C2201" s="403" t="str">
        <f>B2201*'Summary Sheet'!$C$36</f>
        <v>#VALUE!</v>
      </c>
    </row>
    <row r="2202">
      <c r="A2202" s="403" t="str">
        <f>IF(ISBLANK('Unit Type (34)'!B62), " ", 'Unit Type (34)'!B62)</f>
        <v> </v>
      </c>
      <c r="B2202" s="403" t="str">
        <f>IF(ISBLANK('Unit Type (34)'!C62), " ", 'Unit Type (34)'!C62)</f>
        <v> </v>
      </c>
      <c r="C2202" s="403" t="str">
        <f>B2202*'Summary Sheet'!$C$36</f>
        <v>#VALUE!</v>
      </c>
    </row>
    <row r="2203">
      <c r="A2203" s="403" t="str">
        <f>IF(ISBLANK('Unit Type (34)'!B63), " ", 'Unit Type (34)'!B63)</f>
        <v> </v>
      </c>
      <c r="B2203" s="403" t="str">
        <f>IF(ISBLANK('Unit Type (34)'!C63), " ", 'Unit Type (34)'!C63)</f>
        <v> </v>
      </c>
      <c r="C2203" s="403" t="str">
        <f>B2203*'Summary Sheet'!$C$36</f>
        <v>#VALUE!</v>
      </c>
    </row>
    <row r="2204">
      <c r="A2204" s="403" t="str">
        <f>IF(ISBLANK('Unit Type (34)'!B64), " ", 'Unit Type (34)'!B64)</f>
        <v> </v>
      </c>
      <c r="B2204" s="403" t="str">
        <f>IF(ISBLANK('Unit Type (34)'!C64), " ", 'Unit Type (34)'!C64)</f>
        <v> </v>
      </c>
      <c r="C2204" s="403" t="str">
        <f>B2204*'Summary Sheet'!$C$36</f>
        <v>#VALUE!</v>
      </c>
    </row>
    <row r="2205">
      <c r="A2205" s="403" t="str">
        <f>IF(ISBLANK('Unit Type (34)'!B65), " ", 'Unit Type (34)'!B65)</f>
        <v> </v>
      </c>
      <c r="B2205" s="403" t="str">
        <f>IF(ISBLANK('Unit Type (34)'!C65), " ", 'Unit Type (34)'!C65)</f>
        <v> </v>
      </c>
      <c r="C2205" s="403" t="str">
        <f>B2205*'Summary Sheet'!$C$36</f>
        <v>#VALUE!</v>
      </c>
    </row>
    <row r="2206">
      <c r="A2206" s="403" t="str">
        <f>IF(ISBLANK('Unit Type (34)'!B66), " ", 'Unit Type (34)'!B66)</f>
        <v> </v>
      </c>
      <c r="B2206" s="403" t="str">
        <f>IF(ISBLANK('Unit Type (34)'!C66), " ", 'Unit Type (34)'!C66)</f>
        <v> </v>
      </c>
      <c r="C2206" s="403" t="str">
        <f>B2206*'Summary Sheet'!$C$36</f>
        <v>#VALUE!</v>
      </c>
    </row>
    <row r="2207">
      <c r="A2207" s="403" t="str">
        <f>IF(ISBLANK('Unit Type (34)'!B67), " ", 'Unit Type (34)'!B67)</f>
        <v> </v>
      </c>
      <c r="B2207" s="403" t="str">
        <f>IF(ISBLANK('Unit Type (34)'!C67), " ", 'Unit Type (34)'!C67)</f>
        <v> </v>
      </c>
      <c r="C2207" s="403" t="str">
        <f>B2207*'Summary Sheet'!$C$36</f>
        <v>#VALUE!</v>
      </c>
    </row>
    <row r="2208">
      <c r="A2208" s="403" t="str">
        <f>IF(ISBLANK('Unit Type (34)'!B68), " ", 'Unit Type (34)'!B68)</f>
        <v> </v>
      </c>
      <c r="B2208" s="403" t="str">
        <f>IF(ISBLANK('Unit Type (34)'!C68), " ", 'Unit Type (34)'!C68)</f>
        <v> </v>
      </c>
      <c r="C2208" s="403" t="str">
        <f>B2208*'Summary Sheet'!$C$36</f>
        <v>#VALUE!</v>
      </c>
    </row>
    <row r="2209">
      <c r="A2209" s="403" t="str">
        <f>IF(ISBLANK('Unit Type (34)'!B69), " ", 'Unit Type (34)'!B69)</f>
        <v> </v>
      </c>
      <c r="B2209" s="403" t="str">
        <f>IF(ISBLANK('Unit Type (34)'!C69), " ", 'Unit Type (34)'!C69)</f>
        <v> </v>
      </c>
      <c r="C2209" s="403" t="str">
        <f>B2209*'Summary Sheet'!$C$36</f>
        <v>#VALUE!</v>
      </c>
    </row>
    <row r="2210">
      <c r="A2210" s="403" t="str">
        <f>IF(ISBLANK('Unit Type (34)'!B70), " ", 'Unit Type (34)'!B70)</f>
        <v> </v>
      </c>
      <c r="B2210" s="403" t="str">
        <f>IF(ISBLANK('Unit Type (34)'!C70), " ", 'Unit Type (34)'!C70)</f>
        <v> </v>
      </c>
      <c r="C2210" s="403" t="str">
        <f>B2210*'Summary Sheet'!$C$36</f>
        <v>#VALUE!</v>
      </c>
    </row>
    <row r="2211">
      <c r="A2211" s="403" t="str">
        <f>IF(ISBLANK('Unit Type (35)'!B6), " ", 'Unit Type (35)'!B6)</f>
        <v> </v>
      </c>
      <c r="B2211" s="403" t="str">
        <f>IF(ISBLANK('Unit Type (35)'!C6), " ", 'Unit Type (35)'!C6)</f>
        <v> </v>
      </c>
      <c r="C2211" s="403" t="str">
        <f>B2211*'Summary Sheet'!$C$37</f>
        <v>#VALUE!</v>
      </c>
    </row>
    <row r="2212">
      <c r="A2212" s="403" t="str">
        <f>IF(ISBLANK('Unit Type (35)'!B7), " ", 'Unit Type (35)'!B7)</f>
        <v> </v>
      </c>
      <c r="B2212" s="403" t="str">
        <f>IF(ISBLANK('Unit Type (35)'!C7), " ", 'Unit Type (35)'!C7)</f>
        <v> </v>
      </c>
      <c r="C2212" s="403" t="str">
        <f>B2212*'Summary Sheet'!$C$37</f>
        <v>#VALUE!</v>
      </c>
    </row>
    <row r="2213">
      <c r="A2213" s="403" t="str">
        <f>IF(ISBLANK('Unit Type (35)'!B8), " ", 'Unit Type (35)'!B8)</f>
        <v> </v>
      </c>
      <c r="B2213" s="403" t="str">
        <f>IF(ISBLANK('Unit Type (35)'!C8), " ", 'Unit Type (35)'!C8)</f>
        <v> </v>
      </c>
      <c r="C2213" s="403" t="str">
        <f>B2213*'Summary Sheet'!$C$37</f>
        <v>#VALUE!</v>
      </c>
    </row>
    <row r="2214">
      <c r="A2214" s="403" t="str">
        <f>IF(ISBLANK('Unit Type (35)'!B9), " ", 'Unit Type (35)'!B9)</f>
        <v> </v>
      </c>
      <c r="B2214" s="403" t="str">
        <f>IF(ISBLANK('Unit Type (35)'!C9), " ", 'Unit Type (35)'!C9)</f>
        <v> </v>
      </c>
      <c r="C2214" s="403" t="str">
        <f>B2214*'Summary Sheet'!$C$37</f>
        <v>#VALUE!</v>
      </c>
    </row>
    <row r="2215">
      <c r="A2215" s="403" t="str">
        <f>IF(ISBLANK('Unit Type (35)'!B10), " ", 'Unit Type (35)'!B10)</f>
        <v> </v>
      </c>
      <c r="B2215" s="403" t="str">
        <f>IF(ISBLANK('Unit Type (35)'!C10), " ", 'Unit Type (35)'!C10)</f>
        <v> </v>
      </c>
      <c r="C2215" s="403" t="str">
        <f>B2215*'Summary Sheet'!$C$37</f>
        <v>#VALUE!</v>
      </c>
    </row>
    <row r="2216">
      <c r="A2216" s="403" t="str">
        <f>IF(ISBLANK('Unit Type (35)'!B11), " ", 'Unit Type (35)'!B11)</f>
        <v> </v>
      </c>
      <c r="B2216" s="403" t="str">
        <f>IF(ISBLANK('Unit Type (35)'!C11), " ", 'Unit Type (35)'!C11)</f>
        <v> </v>
      </c>
      <c r="C2216" s="403" t="str">
        <f>B2216*'Summary Sheet'!$C$37</f>
        <v>#VALUE!</v>
      </c>
    </row>
    <row r="2217">
      <c r="A2217" s="403" t="str">
        <f>IF(ISBLANK('Unit Type (35)'!B12), " ", 'Unit Type (35)'!B12)</f>
        <v> </v>
      </c>
      <c r="B2217" s="403" t="str">
        <f>IF(ISBLANK('Unit Type (35)'!C12), " ", 'Unit Type (35)'!C12)</f>
        <v> </v>
      </c>
      <c r="C2217" s="403" t="str">
        <f>B2217*'Summary Sheet'!$C$37</f>
        <v>#VALUE!</v>
      </c>
    </row>
    <row r="2218">
      <c r="A2218" s="403" t="str">
        <f>IF(ISBLANK('Unit Type (35)'!B13), " ", 'Unit Type (35)'!B13)</f>
        <v> </v>
      </c>
      <c r="B2218" s="403" t="str">
        <f>IF(ISBLANK('Unit Type (35)'!C13), " ", 'Unit Type (35)'!C13)</f>
        <v> </v>
      </c>
      <c r="C2218" s="403" t="str">
        <f>B2218*'Summary Sheet'!$C$37</f>
        <v>#VALUE!</v>
      </c>
    </row>
    <row r="2219">
      <c r="A2219" s="403" t="str">
        <f>IF(ISBLANK('Unit Type (35)'!B14), " ", 'Unit Type (35)'!B14)</f>
        <v> </v>
      </c>
      <c r="B2219" s="403" t="str">
        <f>IF(ISBLANK('Unit Type (35)'!C14), " ", 'Unit Type (35)'!C14)</f>
        <v> </v>
      </c>
      <c r="C2219" s="403" t="str">
        <f>B2219*'Summary Sheet'!$C$37</f>
        <v>#VALUE!</v>
      </c>
    </row>
    <row r="2220">
      <c r="A2220" s="403" t="str">
        <f>IF(ISBLANK('Unit Type (35)'!B15), " ", 'Unit Type (35)'!B15)</f>
        <v> </v>
      </c>
      <c r="B2220" s="403" t="str">
        <f>IF(ISBLANK('Unit Type (35)'!C15), " ", 'Unit Type (35)'!C15)</f>
        <v> </v>
      </c>
      <c r="C2220" s="403" t="str">
        <f>B2220*'Summary Sheet'!$C$37</f>
        <v>#VALUE!</v>
      </c>
    </row>
    <row r="2221">
      <c r="A2221" s="403" t="str">
        <f>IF(ISBLANK('Unit Type (35)'!B16), " ", 'Unit Type (35)'!B16)</f>
        <v> </v>
      </c>
      <c r="B2221" s="403" t="str">
        <f>IF(ISBLANK('Unit Type (35)'!C16), " ", 'Unit Type (35)'!C16)</f>
        <v> </v>
      </c>
      <c r="C2221" s="403" t="str">
        <f>B2221*'Summary Sheet'!$C$37</f>
        <v>#VALUE!</v>
      </c>
    </row>
    <row r="2222">
      <c r="A2222" s="403" t="str">
        <f>IF(ISBLANK('Unit Type (35)'!B17), " ", 'Unit Type (35)'!B17)</f>
        <v> </v>
      </c>
      <c r="B2222" s="403" t="str">
        <f>IF(ISBLANK('Unit Type (35)'!C17), " ", 'Unit Type (35)'!C17)</f>
        <v> </v>
      </c>
      <c r="C2222" s="403" t="str">
        <f>B2222*'Summary Sheet'!$C$37</f>
        <v>#VALUE!</v>
      </c>
    </row>
    <row r="2223">
      <c r="A2223" s="403" t="str">
        <f>IF(ISBLANK('Unit Type (35)'!B18), " ", 'Unit Type (35)'!B18)</f>
        <v> </v>
      </c>
      <c r="B2223" s="403" t="str">
        <f>IF(ISBLANK('Unit Type (35)'!C18), " ", 'Unit Type (35)'!C18)</f>
        <v> </v>
      </c>
      <c r="C2223" s="403" t="str">
        <f>B2223*'Summary Sheet'!$C$37</f>
        <v>#VALUE!</v>
      </c>
    </row>
    <row r="2224">
      <c r="A2224" s="403" t="str">
        <f>IF(ISBLANK('Unit Type (35)'!B19), " ", 'Unit Type (35)'!B19)</f>
        <v> </v>
      </c>
      <c r="B2224" s="403" t="str">
        <f>IF(ISBLANK('Unit Type (35)'!C19), " ", 'Unit Type (35)'!C19)</f>
        <v> </v>
      </c>
      <c r="C2224" s="403" t="str">
        <f>B2224*'Summary Sheet'!$C$37</f>
        <v>#VALUE!</v>
      </c>
    </row>
    <row r="2225">
      <c r="A2225" s="403" t="str">
        <f>IF(ISBLANK('Unit Type (35)'!B20), " ", 'Unit Type (35)'!B20)</f>
        <v> </v>
      </c>
      <c r="B2225" s="403" t="str">
        <f>IF(ISBLANK('Unit Type (35)'!C20), " ", 'Unit Type (35)'!C20)</f>
        <v> </v>
      </c>
      <c r="C2225" s="403" t="str">
        <f>B2225*'Summary Sheet'!$C$37</f>
        <v>#VALUE!</v>
      </c>
    </row>
    <row r="2226">
      <c r="A2226" s="403" t="str">
        <f>IF(ISBLANK('Unit Type (35)'!B21), " ", 'Unit Type (35)'!B21)</f>
        <v> </v>
      </c>
      <c r="B2226" s="403" t="str">
        <f>IF(ISBLANK('Unit Type (35)'!C21), " ", 'Unit Type (35)'!C21)</f>
        <v> </v>
      </c>
      <c r="C2226" s="403" t="str">
        <f>B2226*'Summary Sheet'!$C$37</f>
        <v>#VALUE!</v>
      </c>
    </row>
    <row r="2227">
      <c r="A2227" s="403" t="str">
        <f>IF(ISBLANK('Unit Type (35)'!B22), " ", 'Unit Type (35)'!B22)</f>
        <v> </v>
      </c>
      <c r="B2227" s="403" t="str">
        <f>IF(ISBLANK('Unit Type (35)'!C22), " ", 'Unit Type (35)'!C22)</f>
        <v> </v>
      </c>
      <c r="C2227" s="403" t="str">
        <f>B2227*'Summary Sheet'!$C$37</f>
        <v>#VALUE!</v>
      </c>
    </row>
    <row r="2228">
      <c r="A2228" s="403" t="str">
        <f>IF(ISBLANK('Unit Type (35)'!B23), " ", 'Unit Type (35)'!B23)</f>
        <v> </v>
      </c>
      <c r="B2228" s="403" t="str">
        <f>IF(ISBLANK('Unit Type (35)'!C23), " ", 'Unit Type (35)'!C23)</f>
        <v> </v>
      </c>
      <c r="C2228" s="403" t="str">
        <f>B2228*'Summary Sheet'!$C$37</f>
        <v>#VALUE!</v>
      </c>
    </row>
    <row r="2229">
      <c r="A2229" s="403" t="str">
        <f>IF(ISBLANK('Unit Type (35)'!B24), " ", 'Unit Type (35)'!B24)</f>
        <v> </v>
      </c>
      <c r="B2229" s="403" t="str">
        <f>IF(ISBLANK('Unit Type (35)'!C24), " ", 'Unit Type (35)'!C24)</f>
        <v> </v>
      </c>
      <c r="C2229" s="403" t="str">
        <f>B2229*'Summary Sheet'!$C$37</f>
        <v>#VALUE!</v>
      </c>
    </row>
    <row r="2230">
      <c r="A2230" s="403" t="str">
        <f>IF(ISBLANK('Unit Type (35)'!B25), " ", 'Unit Type (35)'!B25)</f>
        <v> </v>
      </c>
      <c r="B2230" s="403" t="str">
        <f>IF(ISBLANK('Unit Type (35)'!C25), " ", 'Unit Type (35)'!C25)</f>
        <v> </v>
      </c>
      <c r="C2230" s="403" t="str">
        <f>B2230*'Summary Sheet'!$C$37</f>
        <v>#VALUE!</v>
      </c>
    </row>
    <row r="2231">
      <c r="A2231" s="403" t="str">
        <f>IF(ISBLANK('Unit Type (35)'!B26), " ", 'Unit Type (35)'!B26)</f>
        <v> </v>
      </c>
      <c r="B2231" s="403" t="str">
        <f>IF(ISBLANK('Unit Type (35)'!C26), " ", 'Unit Type (35)'!C26)</f>
        <v> </v>
      </c>
      <c r="C2231" s="403" t="str">
        <f>B2231*'Summary Sheet'!$C$37</f>
        <v>#VALUE!</v>
      </c>
    </row>
    <row r="2232">
      <c r="A2232" s="403" t="str">
        <f>IF(ISBLANK('Unit Type (35)'!B27), " ", 'Unit Type (35)'!B27)</f>
        <v> </v>
      </c>
      <c r="B2232" s="403" t="str">
        <f>IF(ISBLANK('Unit Type (35)'!C27), " ", 'Unit Type (35)'!C27)</f>
        <v> </v>
      </c>
      <c r="C2232" s="403" t="str">
        <f>B2232*'Summary Sheet'!$C$37</f>
        <v>#VALUE!</v>
      </c>
    </row>
    <row r="2233">
      <c r="A2233" s="403" t="str">
        <f>IF(ISBLANK('Unit Type (35)'!B28), " ", 'Unit Type (35)'!B28)</f>
        <v> </v>
      </c>
      <c r="B2233" s="403" t="str">
        <f>IF(ISBLANK('Unit Type (35)'!C28), " ", 'Unit Type (35)'!C28)</f>
        <v> </v>
      </c>
      <c r="C2233" s="403" t="str">
        <f>B2233*'Summary Sheet'!$C$37</f>
        <v>#VALUE!</v>
      </c>
    </row>
    <row r="2234">
      <c r="A2234" s="403" t="str">
        <f>IF(ISBLANK('Unit Type (35)'!B29), " ", 'Unit Type (35)'!B29)</f>
        <v> </v>
      </c>
      <c r="B2234" s="403" t="str">
        <f>IF(ISBLANK('Unit Type (35)'!C29), " ", 'Unit Type (35)'!C29)</f>
        <v> </v>
      </c>
      <c r="C2234" s="403" t="str">
        <f>B2234*'Summary Sheet'!$C$37</f>
        <v>#VALUE!</v>
      </c>
    </row>
    <row r="2235">
      <c r="A2235" s="403" t="str">
        <f>IF(ISBLANK('Unit Type (35)'!B30), " ", 'Unit Type (35)'!B30)</f>
        <v> </v>
      </c>
      <c r="B2235" s="403" t="str">
        <f>IF(ISBLANK('Unit Type (35)'!C30), " ", 'Unit Type (35)'!C30)</f>
        <v> </v>
      </c>
      <c r="C2235" s="403" t="str">
        <f>B2235*'Summary Sheet'!$C$37</f>
        <v>#VALUE!</v>
      </c>
    </row>
    <row r="2236">
      <c r="A2236" s="403" t="str">
        <f>IF(ISBLANK('Unit Type (35)'!B31), " ", 'Unit Type (35)'!B31)</f>
        <v> </v>
      </c>
      <c r="B2236" s="403" t="str">
        <f>IF(ISBLANK('Unit Type (35)'!C31), " ", 'Unit Type (35)'!C31)</f>
        <v> </v>
      </c>
      <c r="C2236" s="403" t="str">
        <f>B2236*'Summary Sheet'!$C$37</f>
        <v>#VALUE!</v>
      </c>
    </row>
    <row r="2237">
      <c r="A2237" s="403" t="str">
        <f>IF(ISBLANK('Unit Type (35)'!B32), " ", 'Unit Type (35)'!B32)</f>
        <v> </v>
      </c>
      <c r="B2237" s="403" t="str">
        <f>IF(ISBLANK('Unit Type (35)'!C32), " ", 'Unit Type (35)'!C32)</f>
        <v> </v>
      </c>
      <c r="C2237" s="403" t="str">
        <f>B2237*'Summary Sheet'!$C$37</f>
        <v>#VALUE!</v>
      </c>
    </row>
    <row r="2238">
      <c r="A2238" s="403" t="str">
        <f>IF(ISBLANK('Unit Type (35)'!B33), " ", 'Unit Type (35)'!B33)</f>
        <v> </v>
      </c>
      <c r="B2238" s="403" t="str">
        <f>IF(ISBLANK('Unit Type (35)'!C33), " ", 'Unit Type (35)'!C33)</f>
        <v> </v>
      </c>
      <c r="C2238" s="403" t="str">
        <f>B2238*'Summary Sheet'!$C$37</f>
        <v>#VALUE!</v>
      </c>
    </row>
    <row r="2239">
      <c r="A2239" s="403" t="str">
        <f>IF(ISBLANK('Unit Type (35)'!B34), " ", 'Unit Type (35)'!B34)</f>
        <v> </v>
      </c>
      <c r="B2239" s="403" t="str">
        <f>IF(ISBLANK('Unit Type (35)'!C34), " ", 'Unit Type (35)'!C34)</f>
        <v> </v>
      </c>
      <c r="C2239" s="403" t="str">
        <f>B2239*'Summary Sheet'!$C$37</f>
        <v>#VALUE!</v>
      </c>
    </row>
    <row r="2240">
      <c r="A2240" s="403" t="str">
        <f>IF(ISBLANK('Unit Type (35)'!B35), " ", 'Unit Type (35)'!B35)</f>
        <v> </v>
      </c>
      <c r="B2240" s="403" t="str">
        <f>IF(ISBLANK('Unit Type (35)'!C35), " ", 'Unit Type (35)'!C35)</f>
        <v> </v>
      </c>
      <c r="C2240" s="403" t="str">
        <f>B2240*'Summary Sheet'!$C$37</f>
        <v>#VALUE!</v>
      </c>
    </row>
    <row r="2241">
      <c r="A2241" s="403" t="str">
        <f>IF(ISBLANK('Unit Type (35)'!B36), " ", 'Unit Type (35)'!B36)</f>
        <v> </v>
      </c>
      <c r="B2241" s="403" t="str">
        <f>IF(ISBLANK('Unit Type (35)'!C36), " ", 'Unit Type (35)'!C36)</f>
        <v> </v>
      </c>
      <c r="C2241" s="403" t="str">
        <f>B2241*'Summary Sheet'!$C$37</f>
        <v>#VALUE!</v>
      </c>
    </row>
    <row r="2242">
      <c r="A2242" s="403" t="str">
        <f>IF(ISBLANK('Unit Type (35)'!B37), " ", 'Unit Type (35)'!B37)</f>
        <v> </v>
      </c>
      <c r="B2242" s="403" t="str">
        <f>IF(ISBLANK('Unit Type (35)'!C37), " ", 'Unit Type (35)'!C37)</f>
        <v> </v>
      </c>
      <c r="C2242" s="403" t="str">
        <f>B2242*'Summary Sheet'!$C$37</f>
        <v>#VALUE!</v>
      </c>
    </row>
    <row r="2243">
      <c r="A2243" s="403" t="str">
        <f>IF(ISBLANK('Unit Type (35)'!B38), " ", 'Unit Type (35)'!B38)</f>
        <v> </v>
      </c>
      <c r="B2243" s="403" t="str">
        <f>IF(ISBLANK('Unit Type (35)'!C38), " ", 'Unit Type (35)'!C38)</f>
        <v> </v>
      </c>
      <c r="C2243" s="403" t="str">
        <f>B2243*'Summary Sheet'!$C$37</f>
        <v>#VALUE!</v>
      </c>
    </row>
    <row r="2244">
      <c r="A2244" s="403" t="str">
        <f>IF(ISBLANK('Unit Type (35)'!B39), " ", 'Unit Type (35)'!B39)</f>
        <v> </v>
      </c>
      <c r="B2244" s="403" t="str">
        <f>IF(ISBLANK('Unit Type (35)'!C39), " ", 'Unit Type (35)'!C39)</f>
        <v> </v>
      </c>
      <c r="C2244" s="403" t="str">
        <f>B2244*'Summary Sheet'!$C$37</f>
        <v>#VALUE!</v>
      </c>
    </row>
    <row r="2245">
      <c r="A2245" s="403" t="str">
        <f>IF(ISBLANK('Unit Type (35)'!B40), " ", 'Unit Type (35)'!B40)</f>
        <v> </v>
      </c>
      <c r="B2245" s="403" t="str">
        <f>IF(ISBLANK('Unit Type (35)'!C40), " ", 'Unit Type (35)'!C40)</f>
        <v> </v>
      </c>
      <c r="C2245" s="403" t="str">
        <f>B2245*'Summary Sheet'!$C$37</f>
        <v>#VALUE!</v>
      </c>
    </row>
    <row r="2246">
      <c r="A2246" s="403" t="str">
        <f>IF(ISBLANK('Unit Type (35)'!B41), " ", 'Unit Type (35)'!B41)</f>
        <v> </v>
      </c>
      <c r="B2246" s="403" t="str">
        <f>IF(ISBLANK('Unit Type (35)'!C41), " ", 'Unit Type (35)'!C41)</f>
        <v> </v>
      </c>
      <c r="C2246" s="403" t="str">
        <f>B2246*'Summary Sheet'!$C$37</f>
        <v>#VALUE!</v>
      </c>
    </row>
    <row r="2247">
      <c r="A2247" s="403" t="str">
        <f>IF(ISBLANK('Unit Type (35)'!B42), " ", 'Unit Type (35)'!B42)</f>
        <v> </v>
      </c>
      <c r="B2247" s="403" t="str">
        <f>IF(ISBLANK('Unit Type (35)'!C42), " ", 'Unit Type (35)'!C42)</f>
        <v> </v>
      </c>
      <c r="C2247" s="403" t="str">
        <f>B2247*'Summary Sheet'!$C$37</f>
        <v>#VALUE!</v>
      </c>
    </row>
    <row r="2248">
      <c r="A2248" s="403" t="str">
        <f>IF(ISBLANK('Unit Type (35)'!B43), " ", 'Unit Type (35)'!B43)</f>
        <v> </v>
      </c>
      <c r="B2248" s="403" t="str">
        <f>IF(ISBLANK('Unit Type (35)'!C43), " ", 'Unit Type (35)'!C43)</f>
        <v> </v>
      </c>
      <c r="C2248" s="403" t="str">
        <f>B2248*'Summary Sheet'!$C$37</f>
        <v>#VALUE!</v>
      </c>
    </row>
    <row r="2249">
      <c r="A2249" s="403" t="str">
        <f>IF(ISBLANK('Unit Type (35)'!B44), " ", 'Unit Type (35)'!B44)</f>
        <v> </v>
      </c>
      <c r="B2249" s="403" t="str">
        <f>IF(ISBLANK('Unit Type (35)'!C44), " ", 'Unit Type (35)'!C44)</f>
        <v> </v>
      </c>
      <c r="C2249" s="403" t="str">
        <f>B2249*'Summary Sheet'!$C$37</f>
        <v>#VALUE!</v>
      </c>
    </row>
    <row r="2250">
      <c r="A2250" s="403" t="str">
        <f>IF(ISBLANK('Unit Type (35)'!B45), " ", 'Unit Type (35)'!B45)</f>
        <v> </v>
      </c>
      <c r="B2250" s="403" t="str">
        <f>IF(ISBLANK('Unit Type (35)'!C45), " ", 'Unit Type (35)'!C45)</f>
        <v> </v>
      </c>
      <c r="C2250" s="403" t="str">
        <f>B2250*'Summary Sheet'!$C$37</f>
        <v>#VALUE!</v>
      </c>
    </row>
    <row r="2251">
      <c r="A2251" s="403" t="str">
        <f>IF(ISBLANK('Unit Type (35)'!B46), " ", 'Unit Type (35)'!B46)</f>
        <v> </v>
      </c>
      <c r="B2251" s="403" t="str">
        <f>IF(ISBLANK('Unit Type (35)'!C46), " ", 'Unit Type (35)'!C46)</f>
        <v> </v>
      </c>
      <c r="C2251" s="403" t="str">
        <f>B2251*'Summary Sheet'!$C$37</f>
        <v>#VALUE!</v>
      </c>
    </row>
    <row r="2252">
      <c r="A2252" s="403" t="str">
        <f>IF(ISBLANK('Unit Type (35)'!B47), " ", 'Unit Type (35)'!B47)</f>
        <v> </v>
      </c>
      <c r="B2252" s="403" t="str">
        <f>IF(ISBLANK('Unit Type (35)'!C47), " ", 'Unit Type (35)'!C47)</f>
        <v> </v>
      </c>
      <c r="C2252" s="403" t="str">
        <f>B2252*'Summary Sheet'!$C$37</f>
        <v>#VALUE!</v>
      </c>
    </row>
    <row r="2253">
      <c r="A2253" s="403" t="str">
        <f>IF(ISBLANK('Unit Type (35)'!B48), " ", 'Unit Type (35)'!B48)</f>
        <v> </v>
      </c>
      <c r="B2253" s="403" t="str">
        <f>IF(ISBLANK('Unit Type (35)'!C48), " ", 'Unit Type (35)'!C48)</f>
        <v> </v>
      </c>
      <c r="C2253" s="403" t="str">
        <f>B2253*'Summary Sheet'!$C$37</f>
        <v>#VALUE!</v>
      </c>
    </row>
    <row r="2254">
      <c r="A2254" s="403" t="str">
        <f>IF(ISBLANK('Unit Type (35)'!B49), " ", 'Unit Type (35)'!B49)</f>
        <v> </v>
      </c>
      <c r="B2254" s="403" t="str">
        <f>IF(ISBLANK('Unit Type (35)'!C49), " ", 'Unit Type (35)'!C49)</f>
        <v> </v>
      </c>
      <c r="C2254" s="403" t="str">
        <f>B2254*'Summary Sheet'!$C$37</f>
        <v>#VALUE!</v>
      </c>
    </row>
    <row r="2255">
      <c r="A2255" s="403" t="str">
        <f>IF(ISBLANK('Unit Type (35)'!B50), " ", 'Unit Type (35)'!B50)</f>
        <v> </v>
      </c>
      <c r="B2255" s="403" t="str">
        <f>IF(ISBLANK('Unit Type (35)'!C50), " ", 'Unit Type (35)'!C50)</f>
        <v> </v>
      </c>
      <c r="C2255" s="403" t="str">
        <f>B2255*'Summary Sheet'!$C$37</f>
        <v>#VALUE!</v>
      </c>
    </row>
    <row r="2256">
      <c r="A2256" s="403" t="str">
        <f>IF(ISBLANK('Unit Type (35)'!B51), " ", 'Unit Type (35)'!B51)</f>
        <v> </v>
      </c>
      <c r="B2256" s="403" t="str">
        <f>IF(ISBLANK('Unit Type (35)'!C51), " ", 'Unit Type (35)'!C51)</f>
        <v> </v>
      </c>
      <c r="C2256" s="403" t="str">
        <f>B2256*'Summary Sheet'!$C$37</f>
        <v>#VALUE!</v>
      </c>
    </row>
    <row r="2257">
      <c r="A2257" s="403" t="str">
        <f>IF(ISBLANK('Unit Type (35)'!B52), " ", 'Unit Type (35)'!B52)</f>
        <v> </v>
      </c>
      <c r="B2257" s="403" t="str">
        <f>IF(ISBLANK('Unit Type (35)'!C52), " ", 'Unit Type (35)'!C52)</f>
        <v> </v>
      </c>
      <c r="C2257" s="403" t="str">
        <f>B2257*'Summary Sheet'!$C$37</f>
        <v>#VALUE!</v>
      </c>
    </row>
    <row r="2258">
      <c r="A2258" s="403" t="str">
        <f>IF(ISBLANK('Unit Type (35)'!B53), " ", 'Unit Type (35)'!B53)</f>
        <v> </v>
      </c>
      <c r="B2258" s="403" t="str">
        <f>IF(ISBLANK('Unit Type (35)'!C53), " ", 'Unit Type (35)'!C53)</f>
        <v> </v>
      </c>
      <c r="C2258" s="403" t="str">
        <f>B2258*'Summary Sheet'!$C$37</f>
        <v>#VALUE!</v>
      </c>
    </row>
    <row r="2259">
      <c r="A2259" s="403" t="str">
        <f>IF(ISBLANK('Unit Type (35)'!B54), " ", 'Unit Type (35)'!B54)</f>
        <v> </v>
      </c>
      <c r="B2259" s="403" t="str">
        <f>IF(ISBLANK('Unit Type (35)'!C54), " ", 'Unit Type (35)'!C54)</f>
        <v> </v>
      </c>
      <c r="C2259" s="403" t="str">
        <f>B2259*'Summary Sheet'!$C$37</f>
        <v>#VALUE!</v>
      </c>
    </row>
    <row r="2260">
      <c r="A2260" s="403" t="str">
        <f>IF(ISBLANK('Unit Type (35)'!B55), " ", 'Unit Type (35)'!B55)</f>
        <v> </v>
      </c>
      <c r="B2260" s="403" t="str">
        <f>IF(ISBLANK('Unit Type (35)'!C55), " ", 'Unit Type (35)'!C55)</f>
        <v> </v>
      </c>
      <c r="C2260" s="403" t="str">
        <f>B2260*'Summary Sheet'!$C$37</f>
        <v>#VALUE!</v>
      </c>
    </row>
    <row r="2261">
      <c r="A2261" s="403" t="str">
        <f>IF(ISBLANK('Unit Type (35)'!B56), " ", 'Unit Type (35)'!B56)</f>
        <v> </v>
      </c>
      <c r="B2261" s="403" t="str">
        <f>IF(ISBLANK('Unit Type (35)'!C56), " ", 'Unit Type (35)'!C56)</f>
        <v> </v>
      </c>
      <c r="C2261" s="403" t="str">
        <f>B2261*'Summary Sheet'!$C$37</f>
        <v>#VALUE!</v>
      </c>
    </row>
    <row r="2262">
      <c r="A2262" s="403" t="str">
        <f>IF(ISBLANK('Unit Type (35)'!B57), " ", 'Unit Type (35)'!B57)</f>
        <v> </v>
      </c>
      <c r="B2262" s="403" t="str">
        <f>IF(ISBLANK('Unit Type (35)'!C57), " ", 'Unit Type (35)'!C57)</f>
        <v> </v>
      </c>
      <c r="C2262" s="403" t="str">
        <f>B2262*'Summary Sheet'!$C$37</f>
        <v>#VALUE!</v>
      </c>
    </row>
    <row r="2263">
      <c r="A2263" s="403" t="str">
        <f>IF(ISBLANK('Unit Type (35)'!B58), " ", 'Unit Type (35)'!B58)</f>
        <v> </v>
      </c>
      <c r="B2263" s="403" t="str">
        <f>IF(ISBLANK('Unit Type (35)'!C58), " ", 'Unit Type (35)'!C58)</f>
        <v> </v>
      </c>
      <c r="C2263" s="403" t="str">
        <f>B2263*'Summary Sheet'!$C$37</f>
        <v>#VALUE!</v>
      </c>
    </row>
    <row r="2264">
      <c r="A2264" s="403" t="str">
        <f>IF(ISBLANK('Unit Type (35)'!B59), " ", 'Unit Type (35)'!B59)</f>
        <v> </v>
      </c>
      <c r="B2264" s="403" t="str">
        <f>IF(ISBLANK('Unit Type (35)'!C59), " ", 'Unit Type (35)'!C59)</f>
        <v> </v>
      </c>
      <c r="C2264" s="403" t="str">
        <f>B2264*'Summary Sheet'!$C$37</f>
        <v>#VALUE!</v>
      </c>
    </row>
    <row r="2265">
      <c r="A2265" s="403" t="str">
        <f>IF(ISBLANK('Unit Type (35)'!B60), " ", 'Unit Type (35)'!B60)</f>
        <v> </v>
      </c>
      <c r="B2265" s="403" t="str">
        <f>IF(ISBLANK('Unit Type (35)'!C60), " ", 'Unit Type (35)'!C60)</f>
        <v> </v>
      </c>
      <c r="C2265" s="403" t="str">
        <f>B2265*'Summary Sheet'!$C$37</f>
        <v>#VALUE!</v>
      </c>
    </row>
    <row r="2266">
      <c r="A2266" s="403" t="str">
        <f>IF(ISBLANK('Unit Type (35)'!B61), " ", 'Unit Type (35)'!B61)</f>
        <v> </v>
      </c>
      <c r="B2266" s="403" t="str">
        <f>IF(ISBLANK('Unit Type (35)'!C61), " ", 'Unit Type (35)'!C61)</f>
        <v> </v>
      </c>
      <c r="C2266" s="403" t="str">
        <f>B2266*'Summary Sheet'!$C$37</f>
        <v>#VALUE!</v>
      </c>
    </row>
    <row r="2267">
      <c r="A2267" s="403" t="str">
        <f>IF(ISBLANK('Unit Type (35)'!B62), " ", 'Unit Type (35)'!B62)</f>
        <v> </v>
      </c>
      <c r="B2267" s="403" t="str">
        <f>IF(ISBLANK('Unit Type (35)'!C62), " ", 'Unit Type (35)'!C62)</f>
        <v> </v>
      </c>
      <c r="C2267" s="403" t="str">
        <f>B2267*'Summary Sheet'!$C$37</f>
        <v>#VALUE!</v>
      </c>
    </row>
    <row r="2268">
      <c r="A2268" s="403" t="str">
        <f>IF(ISBLANK('Unit Type (35)'!B63), " ", 'Unit Type (35)'!B63)</f>
        <v> </v>
      </c>
      <c r="B2268" s="403" t="str">
        <f>IF(ISBLANK('Unit Type (35)'!C63), " ", 'Unit Type (35)'!C63)</f>
        <v> </v>
      </c>
      <c r="C2268" s="403" t="str">
        <f>B2268*'Summary Sheet'!$C$37</f>
        <v>#VALUE!</v>
      </c>
    </row>
    <row r="2269">
      <c r="A2269" s="403" t="str">
        <f>IF(ISBLANK('Unit Type (35)'!B64), " ", 'Unit Type (35)'!B64)</f>
        <v> </v>
      </c>
      <c r="B2269" s="403" t="str">
        <f>IF(ISBLANK('Unit Type (35)'!C64), " ", 'Unit Type (35)'!C64)</f>
        <v> </v>
      </c>
      <c r="C2269" s="403" t="str">
        <f>B2269*'Summary Sheet'!$C$37</f>
        <v>#VALUE!</v>
      </c>
    </row>
    <row r="2270">
      <c r="A2270" s="403" t="str">
        <f>IF(ISBLANK('Unit Type (35)'!B65), " ", 'Unit Type (35)'!B65)</f>
        <v> </v>
      </c>
      <c r="B2270" s="403" t="str">
        <f>IF(ISBLANK('Unit Type (35)'!C65), " ", 'Unit Type (35)'!C65)</f>
        <v> </v>
      </c>
      <c r="C2270" s="403" t="str">
        <f>B2270*'Summary Sheet'!$C$37</f>
        <v>#VALUE!</v>
      </c>
    </row>
    <row r="2271">
      <c r="A2271" s="403" t="str">
        <f>IF(ISBLANK('Unit Type (35)'!B66), " ", 'Unit Type (35)'!B66)</f>
        <v> </v>
      </c>
      <c r="B2271" s="403" t="str">
        <f>IF(ISBLANK('Unit Type (35)'!C66), " ", 'Unit Type (35)'!C66)</f>
        <v> </v>
      </c>
      <c r="C2271" s="403" t="str">
        <f>B2271*'Summary Sheet'!$C$37</f>
        <v>#VALUE!</v>
      </c>
    </row>
    <row r="2272">
      <c r="A2272" s="403" t="str">
        <f>IF(ISBLANK('Unit Type (35)'!B67), " ", 'Unit Type (35)'!B67)</f>
        <v> </v>
      </c>
      <c r="B2272" s="403" t="str">
        <f>IF(ISBLANK('Unit Type (35)'!C67), " ", 'Unit Type (35)'!C67)</f>
        <v> </v>
      </c>
      <c r="C2272" s="403" t="str">
        <f>B2272*'Summary Sheet'!$C$37</f>
        <v>#VALUE!</v>
      </c>
    </row>
    <row r="2273">
      <c r="A2273" s="403" t="str">
        <f>IF(ISBLANK('Unit Type (35)'!B68), " ", 'Unit Type (35)'!B68)</f>
        <v> </v>
      </c>
      <c r="B2273" s="403" t="str">
        <f>IF(ISBLANK('Unit Type (35)'!C68), " ", 'Unit Type (35)'!C68)</f>
        <v> </v>
      </c>
      <c r="C2273" s="403" t="str">
        <f>B2273*'Summary Sheet'!$C$37</f>
        <v>#VALUE!</v>
      </c>
    </row>
    <row r="2274">
      <c r="A2274" s="403" t="str">
        <f>IF(ISBLANK('Unit Type (35)'!B69), " ", 'Unit Type (35)'!B69)</f>
        <v> </v>
      </c>
      <c r="B2274" s="403" t="str">
        <f>IF(ISBLANK('Unit Type (35)'!C69), " ", 'Unit Type (35)'!C69)</f>
        <v> </v>
      </c>
      <c r="C2274" s="403" t="str">
        <f>B2274*'Summary Sheet'!$C$37</f>
        <v>#VALUE!</v>
      </c>
    </row>
    <row r="2275">
      <c r="A2275" s="403" t="str">
        <f>IF(ISBLANK('Unit Type (35)'!B70), " ", 'Unit Type (35)'!B70)</f>
        <v> </v>
      </c>
      <c r="B2275" s="403" t="str">
        <f>IF(ISBLANK('Unit Type (35)'!C70), " ", 'Unit Type (35)'!C70)</f>
        <v> </v>
      </c>
      <c r="C2275" s="403" t="str">
        <f>B2275*'Summary Sheet'!$C$37</f>
        <v>#VALUE!</v>
      </c>
    </row>
    <row r="2276">
      <c r="A2276" s="403" t="str">
        <f>IF(ISBLANK('Unit Type (36)'!B6), " ", 'Unit Type (36)'!B6)</f>
        <v> </v>
      </c>
      <c r="B2276" s="403" t="str">
        <f>IF(ISBLANK('Unit Type (36)'!C6), " ", 'Unit Type (36)'!C6)</f>
        <v> </v>
      </c>
      <c r="C2276" s="403" t="str">
        <f>B2276*'Summary Sheet'!$C$38</f>
        <v>#VALUE!</v>
      </c>
    </row>
    <row r="2277">
      <c r="A2277" s="403" t="str">
        <f>IF(ISBLANK('Unit Type (36)'!B7), " ", 'Unit Type (36)'!B7)</f>
        <v> </v>
      </c>
      <c r="B2277" s="403" t="str">
        <f>IF(ISBLANK('Unit Type (36)'!C7), " ", 'Unit Type (36)'!C7)</f>
        <v> </v>
      </c>
      <c r="C2277" s="403" t="str">
        <f>B2277*'Summary Sheet'!$C$38</f>
        <v>#VALUE!</v>
      </c>
    </row>
    <row r="2278">
      <c r="A2278" s="403" t="str">
        <f>IF(ISBLANK('Unit Type (36)'!B8), " ", 'Unit Type (36)'!B8)</f>
        <v> </v>
      </c>
      <c r="B2278" s="403" t="str">
        <f>IF(ISBLANK('Unit Type (36)'!C8), " ", 'Unit Type (36)'!C8)</f>
        <v> </v>
      </c>
      <c r="C2278" s="403" t="str">
        <f>B2278*'Summary Sheet'!$C$38</f>
        <v>#VALUE!</v>
      </c>
    </row>
    <row r="2279">
      <c r="A2279" s="403" t="str">
        <f>IF(ISBLANK('Unit Type (36)'!B9), " ", 'Unit Type (36)'!B9)</f>
        <v> </v>
      </c>
      <c r="B2279" s="403" t="str">
        <f>IF(ISBLANK('Unit Type (36)'!C9), " ", 'Unit Type (36)'!C9)</f>
        <v> </v>
      </c>
      <c r="C2279" s="403" t="str">
        <f>B2279*'Summary Sheet'!$C$38</f>
        <v>#VALUE!</v>
      </c>
    </row>
    <row r="2280">
      <c r="A2280" s="403" t="str">
        <f>IF(ISBLANK('Unit Type (36)'!B10), " ", 'Unit Type (36)'!B10)</f>
        <v> </v>
      </c>
      <c r="B2280" s="403" t="str">
        <f>IF(ISBLANK('Unit Type (36)'!C10), " ", 'Unit Type (36)'!C10)</f>
        <v> </v>
      </c>
      <c r="C2280" s="403" t="str">
        <f>B2280*'Summary Sheet'!$C$38</f>
        <v>#VALUE!</v>
      </c>
    </row>
    <row r="2281">
      <c r="A2281" s="403" t="str">
        <f>IF(ISBLANK('Unit Type (36)'!B11), " ", 'Unit Type (36)'!B11)</f>
        <v> </v>
      </c>
      <c r="B2281" s="403" t="str">
        <f>IF(ISBLANK('Unit Type (36)'!C11), " ", 'Unit Type (36)'!C11)</f>
        <v> </v>
      </c>
      <c r="C2281" s="403" t="str">
        <f>B2281*'Summary Sheet'!$C$38</f>
        <v>#VALUE!</v>
      </c>
    </row>
    <row r="2282">
      <c r="A2282" s="403" t="str">
        <f>IF(ISBLANK('Unit Type (36)'!B12), " ", 'Unit Type (36)'!B12)</f>
        <v> </v>
      </c>
      <c r="B2282" s="403" t="str">
        <f>IF(ISBLANK('Unit Type (36)'!C12), " ", 'Unit Type (36)'!C12)</f>
        <v> </v>
      </c>
      <c r="C2282" s="403" t="str">
        <f>B2282*'Summary Sheet'!$C$38</f>
        <v>#VALUE!</v>
      </c>
    </row>
    <row r="2283">
      <c r="A2283" s="403" t="str">
        <f>IF(ISBLANK('Unit Type (36)'!B13), " ", 'Unit Type (36)'!B13)</f>
        <v> </v>
      </c>
      <c r="B2283" s="403" t="str">
        <f>IF(ISBLANK('Unit Type (36)'!C13), " ", 'Unit Type (36)'!C13)</f>
        <v> </v>
      </c>
      <c r="C2283" s="403" t="str">
        <f>B2283*'Summary Sheet'!$C$38</f>
        <v>#VALUE!</v>
      </c>
    </row>
    <row r="2284">
      <c r="A2284" s="403" t="str">
        <f>IF(ISBLANK('Unit Type (36)'!B14), " ", 'Unit Type (36)'!B14)</f>
        <v> </v>
      </c>
      <c r="B2284" s="403" t="str">
        <f>IF(ISBLANK('Unit Type (36)'!C14), " ", 'Unit Type (36)'!C14)</f>
        <v> </v>
      </c>
      <c r="C2284" s="403" t="str">
        <f>B2284*'Summary Sheet'!$C$38</f>
        <v>#VALUE!</v>
      </c>
    </row>
    <row r="2285">
      <c r="A2285" s="403" t="str">
        <f>IF(ISBLANK('Unit Type (36)'!B15), " ", 'Unit Type (36)'!B15)</f>
        <v> </v>
      </c>
      <c r="B2285" s="403" t="str">
        <f>IF(ISBLANK('Unit Type (36)'!C15), " ", 'Unit Type (36)'!C15)</f>
        <v> </v>
      </c>
      <c r="C2285" s="403" t="str">
        <f>B2285*'Summary Sheet'!$C$38</f>
        <v>#VALUE!</v>
      </c>
    </row>
    <row r="2286">
      <c r="A2286" s="403" t="str">
        <f>IF(ISBLANK('Unit Type (36)'!B16), " ", 'Unit Type (36)'!B16)</f>
        <v> </v>
      </c>
      <c r="B2286" s="403" t="str">
        <f>IF(ISBLANK('Unit Type (36)'!C16), " ", 'Unit Type (36)'!C16)</f>
        <v> </v>
      </c>
      <c r="C2286" s="403" t="str">
        <f>B2286*'Summary Sheet'!$C$38</f>
        <v>#VALUE!</v>
      </c>
    </row>
    <row r="2287">
      <c r="A2287" s="403" t="str">
        <f>IF(ISBLANK('Unit Type (36)'!B17), " ", 'Unit Type (36)'!B17)</f>
        <v> </v>
      </c>
      <c r="B2287" s="403" t="str">
        <f>IF(ISBLANK('Unit Type (36)'!C17), " ", 'Unit Type (36)'!C17)</f>
        <v> </v>
      </c>
      <c r="C2287" s="403" t="str">
        <f>B2287*'Summary Sheet'!$C$38</f>
        <v>#VALUE!</v>
      </c>
    </row>
    <row r="2288">
      <c r="A2288" s="403" t="str">
        <f>IF(ISBLANK('Unit Type (36)'!B18), " ", 'Unit Type (36)'!B18)</f>
        <v> </v>
      </c>
      <c r="B2288" s="403" t="str">
        <f>IF(ISBLANK('Unit Type (36)'!C18), " ", 'Unit Type (36)'!C18)</f>
        <v> </v>
      </c>
      <c r="C2288" s="403" t="str">
        <f>B2288*'Summary Sheet'!$C$38</f>
        <v>#VALUE!</v>
      </c>
    </row>
    <row r="2289">
      <c r="A2289" s="403" t="str">
        <f>IF(ISBLANK('Unit Type (36)'!B19), " ", 'Unit Type (36)'!B19)</f>
        <v> </v>
      </c>
      <c r="B2289" s="403" t="str">
        <f>IF(ISBLANK('Unit Type (36)'!C19), " ", 'Unit Type (36)'!C19)</f>
        <v> </v>
      </c>
      <c r="C2289" s="403" t="str">
        <f>B2289*'Summary Sheet'!$C$38</f>
        <v>#VALUE!</v>
      </c>
    </row>
    <row r="2290">
      <c r="A2290" s="403" t="str">
        <f>IF(ISBLANK('Unit Type (36)'!B20), " ", 'Unit Type (36)'!B20)</f>
        <v> </v>
      </c>
      <c r="B2290" s="403" t="str">
        <f>IF(ISBLANK('Unit Type (36)'!C20), " ", 'Unit Type (36)'!C20)</f>
        <v> </v>
      </c>
      <c r="C2290" s="403" t="str">
        <f>B2290*'Summary Sheet'!$C$38</f>
        <v>#VALUE!</v>
      </c>
    </row>
    <row r="2291">
      <c r="A2291" s="403" t="str">
        <f>IF(ISBLANK('Unit Type (36)'!B21), " ", 'Unit Type (36)'!B21)</f>
        <v> </v>
      </c>
      <c r="B2291" s="403" t="str">
        <f>IF(ISBLANK('Unit Type (36)'!C21), " ", 'Unit Type (36)'!C21)</f>
        <v> </v>
      </c>
      <c r="C2291" s="403" t="str">
        <f>B2291*'Summary Sheet'!$C$38</f>
        <v>#VALUE!</v>
      </c>
    </row>
    <row r="2292">
      <c r="A2292" s="403" t="str">
        <f>IF(ISBLANK('Unit Type (36)'!B22), " ", 'Unit Type (36)'!B22)</f>
        <v> </v>
      </c>
      <c r="B2292" s="403" t="str">
        <f>IF(ISBLANK('Unit Type (36)'!C22), " ", 'Unit Type (36)'!C22)</f>
        <v> </v>
      </c>
      <c r="C2292" s="403" t="str">
        <f>B2292*'Summary Sheet'!$C$38</f>
        <v>#VALUE!</v>
      </c>
    </row>
    <row r="2293">
      <c r="A2293" s="403" t="str">
        <f>IF(ISBLANK('Unit Type (36)'!B23), " ", 'Unit Type (36)'!B23)</f>
        <v> </v>
      </c>
      <c r="B2293" s="403" t="str">
        <f>IF(ISBLANK('Unit Type (36)'!C23), " ", 'Unit Type (36)'!C23)</f>
        <v> </v>
      </c>
      <c r="C2293" s="403" t="str">
        <f>B2293*'Summary Sheet'!$C$38</f>
        <v>#VALUE!</v>
      </c>
    </row>
    <row r="2294">
      <c r="A2294" s="403" t="str">
        <f>IF(ISBLANK('Unit Type (36)'!B24), " ", 'Unit Type (36)'!B24)</f>
        <v> </v>
      </c>
      <c r="B2294" s="403" t="str">
        <f>IF(ISBLANK('Unit Type (36)'!C24), " ", 'Unit Type (36)'!C24)</f>
        <v> </v>
      </c>
      <c r="C2294" s="403" t="str">
        <f>B2294*'Summary Sheet'!$C$38</f>
        <v>#VALUE!</v>
      </c>
    </row>
    <row r="2295">
      <c r="A2295" s="403" t="str">
        <f>IF(ISBLANK('Unit Type (36)'!B25), " ", 'Unit Type (36)'!B25)</f>
        <v> </v>
      </c>
      <c r="B2295" s="403" t="str">
        <f>IF(ISBLANK('Unit Type (36)'!C25), " ", 'Unit Type (36)'!C25)</f>
        <v> </v>
      </c>
      <c r="C2295" s="403" t="str">
        <f>B2295*'Summary Sheet'!$C$38</f>
        <v>#VALUE!</v>
      </c>
    </row>
    <row r="2296">
      <c r="A2296" s="403" t="str">
        <f>IF(ISBLANK('Unit Type (36)'!B26), " ", 'Unit Type (36)'!B26)</f>
        <v> </v>
      </c>
      <c r="B2296" s="403" t="str">
        <f>IF(ISBLANK('Unit Type (36)'!C26), " ", 'Unit Type (36)'!C26)</f>
        <v> </v>
      </c>
      <c r="C2296" s="403" t="str">
        <f>B2296*'Summary Sheet'!$C$38</f>
        <v>#VALUE!</v>
      </c>
    </row>
    <row r="2297">
      <c r="A2297" s="403" t="str">
        <f>IF(ISBLANK('Unit Type (36)'!B27), " ", 'Unit Type (36)'!B27)</f>
        <v> </v>
      </c>
      <c r="B2297" s="403" t="str">
        <f>IF(ISBLANK('Unit Type (36)'!C27), " ", 'Unit Type (36)'!C27)</f>
        <v> </v>
      </c>
      <c r="C2297" s="403" t="str">
        <f>B2297*'Summary Sheet'!$C$38</f>
        <v>#VALUE!</v>
      </c>
    </row>
    <row r="2298">
      <c r="A2298" s="403" t="str">
        <f>IF(ISBLANK('Unit Type (36)'!B28), " ", 'Unit Type (36)'!B28)</f>
        <v> </v>
      </c>
      <c r="B2298" s="403" t="str">
        <f>IF(ISBLANK('Unit Type (36)'!C28), " ", 'Unit Type (36)'!C28)</f>
        <v> </v>
      </c>
      <c r="C2298" s="403" t="str">
        <f>B2298*'Summary Sheet'!$C$38</f>
        <v>#VALUE!</v>
      </c>
    </row>
    <row r="2299">
      <c r="A2299" s="403" t="str">
        <f>IF(ISBLANK('Unit Type (36)'!B29), " ", 'Unit Type (36)'!B29)</f>
        <v> </v>
      </c>
      <c r="B2299" s="403" t="str">
        <f>IF(ISBLANK('Unit Type (36)'!C29), " ", 'Unit Type (36)'!C29)</f>
        <v> </v>
      </c>
      <c r="C2299" s="403" t="str">
        <f>B2299*'Summary Sheet'!$C$38</f>
        <v>#VALUE!</v>
      </c>
    </row>
    <row r="2300">
      <c r="A2300" s="403" t="str">
        <f>IF(ISBLANK('Unit Type (36)'!B30), " ", 'Unit Type (36)'!B30)</f>
        <v> </v>
      </c>
      <c r="B2300" s="403" t="str">
        <f>IF(ISBLANK('Unit Type (36)'!C30), " ", 'Unit Type (36)'!C30)</f>
        <v> </v>
      </c>
      <c r="C2300" s="403" t="str">
        <f>B2300*'Summary Sheet'!$C$38</f>
        <v>#VALUE!</v>
      </c>
    </row>
    <row r="2301">
      <c r="A2301" s="403" t="str">
        <f>IF(ISBLANK('Unit Type (36)'!B31), " ", 'Unit Type (36)'!B31)</f>
        <v> </v>
      </c>
      <c r="B2301" s="403" t="str">
        <f>IF(ISBLANK('Unit Type (36)'!C31), " ", 'Unit Type (36)'!C31)</f>
        <v> </v>
      </c>
      <c r="C2301" s="403" t="str">
        <f>B2301*'Summary Sheet'!$C$38</f>
        <v>#VALUE!</v>
      </c>
    </row>
    <row r="2302">
      <c r="A2302" s="403" t="str">
        <f>IF(ISBLANK('Unit Type (36)'!B32), " ", 'Unit Type (36)'!B32)</f>
        <v> </v>
      </c>
      <c r="B2302" s="403" t="str">
        <f>IF(ISBLANK('Unit Type (36)'!C32), " ", 'Unit Type (36)'!C32)</f>
        <v> </v>
      </c>
      <c r="C2302" s="403" t="str">
        <f>B2302*'Summary Sheet'!$C$38</f>
        <v>#VALUE!</v>
      </c>
    </row>
    <row r="2303">
      <c r="A2303" s="403" t="str">
        <f>IF(ISBLANK('Unit Type (36)'!B33), " ", 'Unit Type (36)'!B33)</f>
        <v> </v>
      </c>
      <c r="B2303" s="403" t="str">
        <f>IF(ISBLANK('Unit Type (36)'!C33), " ", 'Unit Type (36)'!C33)</f>
        <v> </v>
      </c>
      <c r="C2303" s="403" t="str">
        <f>B2303*'Summary Sheet'!$C$38</f>
        <v>#VALUE!</v>
      </c>
    </row>
    <row r="2304">
      <c r="A2304" s="403" t="str">
        <f>IF(ISBLANK('Unit Type (36)'!B34), " ", 'Unit Type (36)'!B34)</f>
        <v> </v>
      </c>
      <c r="B2304" s="403" t="str">
        <f>IF(ISBLANK('Unit Type (36)'!C34), " ", 'Unit Type (36)'!C34)</f>
        <v> </v>
      </c>
      <c r="C2304" s="403" t="str">
        <f>B2304*'Summary Sheet'!$C$38</f>
        <v>#VALUE!</v>
      </c>
    </row>
    <row r="2305">
      <c r="A2305" s="403" t="str">
        <f>IF(ISBLANK('Unit Type (36)'!B35), " ", 'Unit Type (36)'!B35)</f>
        <v> </v>
      </c>
      <c r="B2305" s="403" t="str">
        <f>IF(ISBLANK('Unit Type (36)'!C35), " ", 'Unit Type (36)'!C35)</f>
        <v> </v>
      </c>
      <c r="C2305" s="403" t="str">
        <f>B2305*'Summary Sheet'!$C$38</f>
        <v>#VALUE!</v>
      </c>
    </row>
    <row r="2306">
      <c r="A2306" s="403" t="str">
        <f>IF(ISBLANK('Unit Type (36)'!B36), " ", 'Unit Type (36)'!B36)</f>
        <v> </v>
      </c>
      <c r="B2306" s="403" t="str">
        <f>IF(ISBLANK('Unit Type (36)'!C36), " ", 'Unit Type (36)'!C36)</f>
        <v> </v>
      </c>
      <c r="C2306" s="403" t="str">
        <f>B2306*'Summary Sheet'!$C$38</f>
        <v>#VALUE!</v>
      </c>
    </row>
    <row r="2307">
      <c r="A2307" s="403" t="str">
        <f>IF(ISBLANK('Unit Type (36)'!B37), " ", 'Unit Type (36)'!B37)</f>
        <v> </v>
      </c>
      <c r="B2307" s="403" t="str">
        <f>IF(ISBLANK('Unit Type (36)'!C37), " ", 'Unit Type (36)'!C37)</f>
        <v> </v>
      </c>
      <c r="C2307" s="403" t="str">
        <f>B2307*'Summary Sheet'!$C$38</f>
        <v>#VALUE!</v>
      </c>
    </row>
    <row r="2308">
      <c r="A2308" s="403" t="str">
        <f>IF(ISBLANK('Unit Type (36)'!B38), " ", 'Unit Type (36)'!B38)</f>
        <v> </v>
      </c>
      <c r="B2308" s="403" t="str">
        <f>IF(ISBLANK('Unit Type (36)'!C38), " ", 'Unit Type (36)'!C38)</f>
        <v> </v>
      </c>
      <c r="C2308" s="403" t="str">
        <f>B2308*'Summary Sheet'!$C$38</f>
        <v>#VALUE!</v>
      </c>
    </row>
    <row r="2309">
      <c r="A2309" s="403" t="str">
        <f>IF(ISBLANK('Unit Type (36)'!B39), " ", 'Unit Type (36)'!B39)</f>
        <v> </v>
      </c>
      <c r="B2309" s="403" t="str">
        <f>IF(ISBLANK('Unit Type (36)'!C39), " ", 'Unit Type (36)'!C39)</f>
        <v> </v>
      </c>
      <c r="C2309" s="403" t="str">
        <f>B2309*'Summary Sheet'!$C$38</f>
        <v>#VALUE!</v>
      </c>
    </row>
    <row r="2310">
      <c r="A2310" s="403" t="str">
        <f>IF(ISBLANK('Unit Type (36)'!B40), " ", 'Unit Type (36)'!B40)</f>
        <v> </v>
      </c>
      <c r="B2310" s="403" t="str">
        <f>IF(ISBLANK('Unit Type (36)'!C40), " ", 'Unit Type (36)'!C40)</f>
        <v> </v>
      </c>
      <c r="C2310" s="403" t="str">
        <f>B2310*'Summary Sheet'!$C$38</f>
        <v>#VALUE!</v>
      </c>
    </row>
    <row r="2311">
      <c r="A2311" s="403" t="str">
        <f>IF(ISBLANK('Unit Type (36)'!B41), " ", 'Unit Type (36)'!B41)</f>
        <v> </v>
      </c>
      <c r="B2311" s="403" t="str">
        <f>IF(ISBLANK('Unit Type (36)'!C41), " ", 'Unit Type (36)'!C41)</f>
        <v> </v>
      </c>
      <c r="C2311" s="403" t="str">
        <f>B2311*'Summary Sheet'!$C$38</f>
        <v>#VALUE!</v>
      </c>
    </row>
    <row r="2312">
      <c r="A2312" s="403" t="str">
        <f>IF(ISBLANK('Unit Type (36)'!B42), " ", 'Unit Type (36)'!B42)</f>
        <v> </v>
      </c>
      <c r="B2312" s="403" t="str">
        <f>IF(ISBLANK('Unit Type (36)'!C42), " ", 'Unit Type (36)'!C42)</f>
        <v> </v>
      </c>
      <c r="C2312" s="403" t="str">
        <f>B2312*'Summary Sheet'!$C$38</f>
        <v>#VALUE!</v>
      </c>
    </row>
    <row r="2313">
      <c r="A2313" s="403" t="str">
        <f>IF(ISBLANK('Unit Type (36)'!B43), " ", 'Unit Type (36)'!B43)</f>
        <v> </v>
      </c>
      <c r="B2313" s="403" t="str">
        <f>IF(ISBLANK('Unit Type (36)'!C43), " ", 'Unit Type (36)'!C43)</f>
        <v> </v>
      </c>
      <c r="C2313" s="403" t="str">
        <f>B2313*'Summary Sheet'!$C$38</f>
        <v>#VALUE!</v>
      </c>
    </row>
    <row r="2314">
      <c r="A2314" s="403" t="str">
        <f>IF(ISBLANK('Unit Type (36)'!B44), " ", 'Unit Type (36)'!B44)</f>
        <v> </v>
      </c>
      <c r="B2314" s="403" t="str">
        <f>IF(ISBLANK('Unit Type (36)'!C44), " ", 'Unit Type (36)'!C44)</f>
        <v> </v>
      </c>
      <c r="C2314" s="403" t="str">
        <f>B2314*'Summary Sheet'!$C$38</f>
        <v>#VALUE!</v>
      </c>
    </row>
    <row r="2315">
      <c r="A2315" s="403" t="str">
        <f>IF(ISBLANK('Unit Type (36)'!B45), " ", 'Unit Type (36)'!B45)</f>
        <v> </v>
      </c>
      <c r="B2315" s="403" t="str">
        <f>IF(ISBLANK('Unit Type (36)'!C45), " ", 'Unit Type (36)'!C45)</f>
        <v> </v>
      </c>
      <c r="C2315" s="403" t="str">
        <f>B2315*'Summary Sheet'!$C$38</f>
        <v>#VALUE!</v>
      </c>
    </row>
    <row r="2316">
      <c r="A2316" s="403" t="str">
        <f>IF(ISBLANK('Unit Type (36)'!B46), " ", 'Unit Type (36)'!B46)</f>
        <v> </v>
      </c>
      <c r="B2316" s="403" t="str">
        <f>IF(ISBLANK('Unit Type (36)'!C46), " ", 'Unit Type (36)'!C46)</f>
        <v> </v>
      </c>
      <c r="C2316" s="403" t="str">
        <f>B2316*'Summary Sheet'!$C$38</f>
        <v>#VALUE!</v>
      </c>
    </row>
    <row r="2317">
      <c r="A2317" s="403" t="str">
        <f>IF(ISBLANK('Unit Type (36)'!B47), " ", 'Unit Type (36)'!B47)</f>
        <v> </v>
      </c>
      <c r="B2317" s="403" t="str">
        <f>IF(ISBLANK('Unit Type (36)'!C47), " ", 'Unit Type (36)'!C47)</f>
        <v> </v>
      </c>
      <c r="C2317" s="403" t="str">
        <f>B2317*'Summary Sheet'!$C$38</f>
        <v>#VALUE!</v>
      </c>
    </row>
    <row r="2318">
      <c r="A2318" s="403" t="str">
        <f>IF(ISBLANK('Unit Type (36)'!B48), " ", 'Unit Type (36)'!B48)</f>
        <v> </v>
      </c>
      <c r="B2318" s="403" t="str">
        <f>IF(ISBLANK('Unit Type (36)'!C48), " ", 'Unit Type (36)'!C48)</f>
        <v> </v>
      </c>
      <c r="C2318" s="403" t="str">
        <f>B2318*'Summary Sheet'!$C$38</f>
        <v>#VALUE!</v>
      </c>
    </row>
    <row r="2319">
      <c r="A2319" s="403" t="str">
        <f>IF(ISBLANK('Unit Type (36)'!B49), " ", 'Unit Type (36)'!B49)</f>
        <v> </v>
      </c>
      <c r="B2319" s="403" t="str">
        <f>IF(ISBLANK('Unit Type (36)'!C49), " ", 'Unit Type (36)'!C49)</f>
        <v> </v>
      </c>
      <c r="C2319" s="403" t="str">
        <f>B2319*'Summary Sheet'!$C$38</f>
        <v>#VALUE!</v>
      </c>
    </row>
    <row r="2320">
      <c r="A2320" s="403" t="str">
        <f>IF(ISBLANK('Unit Type (36)'!B50), " ", 'Unit Type (36)'!B50)</f>
        <v> </v>
      </c>
      <c r="B2320" s="403" t="str">
        <f>IF(ISBLANK('Unit Type (36)'!C50), " ", 'Unit Type (36)'!C50)</f>
        <v> </v>
      </c>
      <c r="C2320" s="403" t="str">
        <f>B2320*'Summary Sheet'!$C$38</f>
        <v>#VALUE!</v>
      </c>
    </row>
    <row r="2321">
      <c r="A2321" s="403" t="str">
        <f>IF(ISBLANK('Unit Type (36)'!B51), " ", 'Unit Type (36)'!B51)</f>
        <v> </v>
      </c>
      <c r="B2321" s="403" t="str">
        <f>IF(ISBLANK('Unit Type (36)'!C51), " ", 'Unit Type (36)'!C51)</f>
        <v> </v>
      </c>
      <c r="C2321" s="403" t="str">
        <f>B2321*'Summary Sheet'!$C$38</f>
        <v>#VALUE!</v>
      </c>
    </row>
    <row r="2322">
      <c r="A2322" s="403" t="str">
        <f>IF(ISBLANK('Unit Type (36)'!B52), " ", 'Unit Type (36)'!B52)</f>
        <v> </v>
      </c>
      <c r="B2322" s="403" t="str">
        <f>IF(ISBLANK('Unit Type (36)'!C52), " ", 'Unit Type (36)'!C52)</f>
        <v> </v>
      </c>
      <c r="C2322" s="403" t="str">
        <f>B2322*'Summary Sheet'!$C$38</f>
        <v>#VALUE!</v>
      </c>
    </row>
    <row r="2323">
      <c r="A2323" s="403" t="str">
        <f>IF(ISBLANK('Unit Type (36)'!B53), " ", 'Unit Type (36)'!B53)</f>
        <v> </v>
      </c>
      <c r="B2323" s="403" t="str">
        <f>IF(ISBLANK('Unit Type (36)'!C53), " ", 'Unit Type (36)'!C53)</f>
        <v> </v>
      </c>
      <c r="C2323" s="403" t="str">
        <f>B2323*'Summary Sheet'!$C$38</f>
        <v>#VALUE!</v>
      </c>
    </row>
    <row r="2324">
      <c r="A2324" s="403" t="str">
        <f>IF(ISBLANK('Unit Type (36)'!B54), " ", 'Unit Type (36)'!B54)</f>
        <v> </v>
      </c>
      <c r="B2324" s="403" t="str">
        <f>IF(ISBLANK('Unit Type (36)'!C54), " ", 'Unit Type (36)'!C54)</f>
        <v> </v>
      </c>
      <c r="C2324" s="403" t="str">
        <f>B2324*'Summary Sheet'!$C$38</f>
        <v>#VALUE!</v>
      </c>
    </row>
    <row r="2325">
      <c r="A2325" s="403" t="str">
        <f>IF(ISBLANK('Unit Type (36)'!B55), " ", 'Unit Type (36)'!B55)</f>
        <v> </v>
      </c>
      <c r="B2325" s="403" t="str">
        <f>IF(ISBLANK('Unit Type (36)'!C55), " ", 'Unit Type (36)'!C55)</f>
        <v> </v>
      </c>
      <c r="C2325" s="403" t="str">
        <f>B2325*'Summary Sheet'!$C$38</f>
        <v>#VALUE!</v>
      </c>
    </row>
    <row r="2326">
      <c r="A2326" s="403" t="str">
        <f>IF(ISBLANK('Unit Type (36)'!B56), " ", 'Unit Type (36)'!B56)</f>
        <v> </v>
      </c>
      <c r="B2326" s="403" t="str">
        <f>IF(ISBLANK('Unit Type (36)'!C56), " ", 'Unit Type (36)'!C56)</f>
        <v> </v>
      </c>
      <c r="C2326" s="403" t="str">
        <f>B2326*'Summary Sheet'!$C$38</f>
        <v>#VALUE!</v>
      </c>
    </row>
    <row r="2327">
      <c r="A2327" s="403" t="str">
        <f>IF(ISBLANK('Unit Type (36)'!B57), " ", 'Unit Type (36)'!B57)</f>
        <v> </v>
      </c>
      <c r="B2327" s="403" t="str">
        <f>IF(ISBLANK('Unit Type (36)'!C57), " ", 'Unit Type (36)'!C57)</f>
        <v> </v>
      </c>
      <c r="C2327" s="403" t="str">
        <f>B2327*'Summary Sheet'!$C$38</f>
        <v>#VALUE!</v>
      </c>
    </row>
    <row r="2328">
      <c r="A2328" s="403" t="str">
        <f>IF(ISBLANK('Unit Type (36)'!B58), " ", 'Unit Type (36)'!B58)</f>
        <v> </v>
      </c>
      <c r="B2328" s="403" t="str">
        <f>IF(ISBLANK('Unit Type (36)'!C58), " ", 'Unit Type (36)'!C58)</f>
        <v> </v>
      </c>
      <c r="C2328" s="403" t="str">
        <f>B2328*'Summary Sheet'!$C$38</f>
        <v>#VALUE!</v>
      </c>
    </row>
    <row r="2329">
      <c r="A2329" s="403" t="str">
        <f>IF(ISBLANK('Unit Type (36)'!B59), " ", 'Unit Type (36)'!B59)</f>
        <v> </v>
      </c>
      <c r="B2329" s="403" t="str">
        <f>IF(ISBLANK('Unit Type (36)'!C59), " ", 'Unit Type (36)'!C59)</f>
        <v> </v>
      </c>
      <c r="C2329" s="403" t="str">
        <f>B2329*'Summary Sheet'!$C$38</f>
        <v>#VALUE!</v>
      </c>
    </row>
    <row r="2330">
      <c r="A2330" s="403" t="str">
        <f>IF(ISBLANK('Unit Type (36)'!B60), " ", 'Unit Type (36)'!B60)</f>
        <v> </v>
      </c>
      <c r="B2330" s="403" t="str">
        <f>IF(ISBLANK('Unit Type (36)'!C60), " ", 'Unit Type (36)'!C60)</f>
        <v> </v>
      </c>
      <c r="C2330" s="403" t="str">
        <f>B2330*'Summary Sheet'!$C$38</f>
        <v>#VALUE!</v>
      </c>
    </row>
    <row r="2331">
      <c r="A2331" s="403" t="str">
        <f>IF(ISBLANK('Unit Type (36)'!B61), " ", 'Unit Type (36)'!B61)</f>
        <v> </v>
      </c>
      <c r="B2331" s="403" t="str">
        <f>IF(ISBLANK('Unit Type (36)'!C61), " ", 'Unit Type (36)'!C61)</f>
        <v> </v>
      </c>
      <c r="C2331" s="403" t="str">
        <f>B2331*'Summary Sheet'!$C$38</f>
        <v>#VALUE!</v>
      </c>
    </row>
    <row r="2332">
      <c r="A2332" s="403" t="str">
        <f>IF(ISBLANK('Unit Type (36)'!B62), " ", 'Unit Type (36)'!B62)</f>
        <v> </v>
      </c>
      <c r="B2332" s="403" t="str">
        <f>IF(ISBLANK('Unit Type (36)'!C62), " ", 'Unit Type (36)'!C62)</f>
        <v> </v>
      </c>
      <c r="C2332" s="403" t="str">
        <f>B2332*'Summary Sheet'!$C$38</f>
        <v>#VALUE!</v>
      </c>
    </row>
    <row r="2333">
      <c r="A2333" s="403" t="str">
        <f>IF(ISBLANK('Unit Type (36)'!B63), " ", 'Unit Type (36)'!B63)</f>
        <v> </v>
      </c>
      <c r="B2333" s="403" t="str">
        <f>IF(ISBLANK('Unit Type (36)'!C63), " ", 'Unit Type (36)'!C63)</f>
        <v> </v>
      </c>
      <c r="C2333" s="403" t="str">
        <f>B2333*'Summary Sheet'!$C$38</f>
        <v>#VALUE!</v>
      </c>
    </row>
    <row r="2334">
      <c r="A2334" s="403" t="str">
        <f>IF(ISBLANK('Unit Type (36)'!B64), " ", 'Unit Type (36)'!B64)</f>
        <v> </v>
      </c>
      <c r="B2334" s="403" t="str">
        <f>IF(ISBLANK('Unit Type (36)'!C64), " ", 'Unit Type (36)'!C64)</f>
        <v> </v>
      </c>
      <c r="C2334" s="403" t="str">
        <f>B2334*'Summary Sheet'!$C$38</f>
        <v>#VALUE!</v>
      </c>
    </row>
    <row r="2335">
      <c r="A2335" s="403" t="str">
        <f>IF(ISBLANK('Unit Type (36)'!B65), " ", 'Unit Type (36)'!B65)</f>
        <v> </v>
      </c>
      <c r="B2335" s="403" t="str">
        <f>IF(ISBLANK('Unit Type (36)'!C65), " ", 'Unit Type (36)'!C65)</f>
        <v> </v>
      </c>
      <c r="C2335" s="403" t="str">
        <f>B2335*'Summary Sheet'!$C$38</f>
        <v>#VALUE!</v>
      </c>
    </row>
    <row r="2336">
      <c r="A2336" s="403" t="str">
        <f>IF(ISBLANK('Unit Type (36)'!B66), " ", 'Unit Type (36)'!B66)</f>
        <v> </v>
      </c>
      <c r="B2336" s="403" t="str">
        <f>IF(ISBLANK('Unit Type (36)'!C66), " ", 'Unit Type (36)'!C66)</f>
        <v> </v>
      </c>
      <c r="C2336" s="403" t="str">
        <f>B2336*'Summary Sheet'!$C$38</f>
        <v>#VALUE!</v>
      </c>
    </row>
    <row r="2337">
      <c r="A2337" s="403" t="str">
        <f>IF(ISBLANK('Unit Type (36)'!B67), " ", 'Unit Type (36)'!B67)</f>
        <v> </v>
      </c>
      <c r="B2337" s="403" t="str">
        <f>IF(ISBLANK('Unit Type (36)'!C67), " ", 'Unit Type (36)'!C67)</f>
        <v> </v>
      </c>
      <c r="C2337" s="403" t="str">
        <f>B2337*'Summary Sheet'!$C$38</f>
        <v>#VALUE!</v>
      </c>
    </row>
    <row r="2338">
      <c r="A2338" s="403" t="str">
        <f>IF(ISBLANK('Unit Type (36)'!B68), " ", 'Unit Type (36)'!B68)</f>
        <v> </v>
      </c>
      <c r="B2338" s="403" t="str">
        <f>IF(ISBLANK('Unit Type (36)'!C68), " ", 'Unit Type (36)'!C68)</f>
        <v> </v>
      </c>
      <c r="C2338" s="403" t="str">
        <f>B2338*'Summary Sheet'!$C$38</f>
        <v>#VALUE!</v>
      </c>
    </row>
    <row r="2339">
      <c r="A2339" s="403" t="str">
        <f>IF(ISBLANK('Unit Type (36)'!B69), " ", 'Unit Type (36)'!B69)</f>
        <v> </v>
      </c>
      <c r="B2339" s="403" t="str">
        <f>IF(ISBLANK('Unit Type (36)'!C69), " ", 'Unit Type (36)'!C69)</f>
        <v> </v>
      </c>
      <c r="C2339" s="403" t="str">
        <f>B2339*'Summary Sheet'!$C$38</f>
        <v>#VALUE!</v>
      </c>
    </row>
    <row r="2340">
      <c r="A2340" s="403" t="str">
        <f>IF(ISBLANK('Unit Type (36)'!B70), " ", 'Unit Type (36)'!B70)</f>
        <v> </v>
      </c>
      <c r="B2340" s="403" t="str">
        <f>IF(ISBLANK('Unit Type (36)'!C70), " ", 'Unit Type (36)'!C70)</f>
        <v> </v>
      </c>
      <c r="C2340" s="403" t="str">
        <f>B2340*'Summary Sheet'!$C$38</f>
        <v>#VALUE!</v>
      </c>
    </row>
    <row r="2341">
      <c r="A2341" s="403" t="str">
        <f>IF(ISBLANK('Unit Type (37)'!B6), " ", 'Unit Type (37)'!B6)</f>
        <v> </v>
      </c>
      <c r="B2341" s="403" t="str">
        <f>IF(ISBLANK('Unit Type (37)'!C6), " ", 'Unit Type (37)'!C6)</f>
        <v> </v>
      </c>
      <c r="C2341" s="403" t="str">
        <f>B2341*'Summary Sheet'!$C$39</f>
        <v>#VALUE!</v>
      </c>
    </row>
    <row r="2342">
      <c r="A2342" s="403" t="str">
        <f>IF(ISBLANK('Unit Type (37)'!B7), " ", 'Unit Type (37)'!B7)</f>
        <v> </v>
      </c>
      <c r="B2342" s="403" t="str">
        <f>IF(ISBLANK('Unit Type (37)'!C7), " ", 'Unit Type (37)'!C7)</f>
        <v> </v>
      </c>
      <c r="C2342" s="403" t="str">
        <f>B2342*'Summary Sheet'!$C$39</f>
        <v>#VALUE!</v>
      </c>
    </row>
    <row r="2343">
      <c r="A2343" s="403" t="str">
        <f>IF(ISBLANK('Unit Type (37)'!B8), " ", 'Unit Type (37)'!B8)</f>
        <v> </v>
      </c>
      <c r="B2343" s="403" t="str">
        <f>IF(ISBLANK('Unit Type (37)'!C8), " ", 'Unit Type (37)'!C8)</f>
        <v> </v>
      </c>
      <c r="C2343" s="403" t="str">
        <f>B2343*'Summary Sheet'!$C$39</f>
        <v>#VALUE!</v>
      </c>
    </row>
    <row r="2344">
      <c r="A2344" s="403" t="str">
        <f>IF(ISBLANK('Unit Type (37)'!B9), " ", 'Unit Type (37)'!B9)</f>
        <v> </v>
      </c>
      <c r="B2344" s="403" t="str">
        <f>IF(ISBLANK('Unit Type (37)'!C9), " ", 'Unit Type (37)'!C9)</f>
        <v> </v>
      </c>
      <c r="C2344" s="403" t="str">
        <f>B2344*'Summary Sheet'!$C$39</f>
        <v>#VALUE!</v>
      </c>
    </row>
    <row r="2345">
      <c r="A2345" s="403" t="str">
        <f>IF(ISBLANK('Unit Type (37)'!B10), " ", 'Unit Type (37)'!B10)</f>
        <v> </v>
      </c>
      <c r="B2345" s="403" t="str">
        <f>IF(ISBLANK('Unit Type (37)'!C10), " ", 'Unit Type (37)'!C10)</f>
        <v> </v>
      </c>
      <c r="C2345" s="403" t="str">
        <f>B2345*'Summary Sheet'!$C$39</f>
        <v>#VALUE!</v>
      </c>
    </row>
    <row r="2346">
      <c r="A2346" s="403" t="str">
        <f>IF(ISBLANK('Unit Type (37)'!B11), " ", 'Unit Type (37)'!B11)</f>
        <v> </v>
      </c>
      <c r="B2346" s="403" t="str">
        <f>IF(ISBLANK('Unit Type (37)'!C11), " ", 'Unit Type (37)'!C11)</f>
        <v> </v>
      </c>
      <c r="C2346" s="403" t="str">
        <f>B2346*'Summary Sheet'!$C$39</f>
        <v>#VALUE!</v>
      </c>
    </row>
    <row r="2347">
      <c r="A2347" s="403" t="str">
        <f>IF(ISBLANK('Unit Type (37)'!B12), " ", 'Unit Type (37)'!B12)</f>
        <v> </v>
      </c>
      <c r="B2347" s="403" t="str">
        <f>IF(ISBLANK('Unit Type (37)'!C12), " ", 'Unit Type (37)'!C12)</f>
        <v> </v>
      </c>
      <c r="C2347" s="403" t="str">
        <f>B2347*'Summary Sheet'!$C$39</f>
        <v>#VALUE!</v>
      </c>
    </row>
    <row r="2348">
      <c r="A2348" s="403" t="str">
        <f>IF(ISBLANK('Unit Type (37)'!B13), " ", 'Unit Type (37)'!B13)</f>
        <v> </v>
      </c>
      <c r="B2348" s="403" t="str">
        <f>IF(ISBLANK('Unit Type (37)'!C13), " ", 'Unit Type (37)'!C13)</f>
        <v> </v>
      </c>
      <c r="C2348" s="403" t="str">
        <f>B2348*'Summary Sheet'!$C$39</f>
        <v>#VALUE!</v>
      </c>
    </row>
    <row r="2349">
      <c r="A2349" s="403" t="str">
        <f>IF(ISBLANK('Unit Type (37)'!B14), " ", 'Unit Type (37)'!B14)</f>
        <v> </v>
      </c>
      <c r="B2349" s="403" t="str">
        <f>IF(ISBLANK('Unit Type (37)'!C14), " ", 'Unit Type (37)'!C14)</f>
        <v> </v>
      </c>
      <c r="C2349" s="403" t="str">
        <f>B2349*'Summary Sheet'!$C$39</f>
        <v>#VALUE!</v>
      </c>
    </row>
    <row r="2350">
      <c r="A2350" s="403" t="str">
        <f>IF(ISBLANK('Unit Type (37)'!B15), " ", 'Unit Type (37)'!B15)</f>
        <v> </v>
      </c>
      <c r="B2350" s="403" t="str">
        <f>IF(ISBLANK('Unit Type (37)'!C15), " ", 'Unit Type (37)'!C15)</f>
        <v> </v>
      </c>
      <c r="C2350" s="403" t="str">
        <f>B2350*'Summary Sheet'!$C$39</f>
        <v>#VALUE!</v>
      </c>
    </row>
    <row r="2351">
      <c r="A2351" s="403" t="str">
        <f>IF(ISBLANK('Unit Type (37)'!B16), " ", 'Unit Type (37)'!B16)</f>
        <v> </v>
      </c>
      <c r="B2351" s="403" t="str">
        <f>IF(ISBLANK('Unit Type (37)'!C16), " ", 'Unit Type (37)'!C16)</f>
        <v> </v>
      </c>
      <c r="C2351" s="403" t="str">
        <f>B2351*'Summary Sheet'!$C$39</f>
        <v>#VALUE!</v>
      </c>
    </row>
    <row r="2352">
      <c r="A2352" s="403" t="str">
        <f>IF(ISBLANK('Unit Type (37)'!B17), " ", 'Unit Type (37)'!B17)</f>
        <v> </v>
      </c>
      <c r="B2352" s="403" t="str">
        <f>IF(ISBLANK('Unit Type (37)'!C17), " ", 'Unit Type (37)'!C17)</f>
        <v> </v>
      </c>
      <c r="C2352" s="403" t="str">
        <f>B2352*'Summary Sheet'!$C$39</f>
        <v>#VALUE!</v>
      </c>
    </row>
    <row r="2353">
      <c r="A2353" s="403" t="str">
        <f>IF(ISBLANK('Unit Type (37)'!B18), " ", 'Unit Type (37)'!B18)</f>
        <v> </v>
      </c>
      <c r="B2353" s="403" t="str">
        <f>IF(ISBLANK('Unit Type (37)'!C18), " ", 'Unit Type (37)'!C18)</f>
        <v> </v>
      </c>
      <c r="C2353" s="403" t="str">
        <f>B2353*'Summary Sheet'!$C$39</f>
        <v>#VALUE!</v>
      </c>
    </row>
    <row r="2354">
      <c r="A2354" s="403" t="str">
        <f>IF(ISBLANK('Unit Type (37)'!B19), " ", 'Unit Type (37)'!B19)</f>
        <v> </v>
      </c>
      <c r="B2354" s="403" t="str">
        <f>IF(ISBLANK('Unit Type (37)'!C19), " ", 'Unit Type (37)'!C19)</f>
        <v> </v>
      </c>
      <c r="C2354" s="403" t="str">
        <f>B2354*'Summary Sheet'!$C$39</f>
        <v>#VALUE!</v>
      </c>
    </row>
    <row r="2355">
      <c r="A2355" s="403" t="str">
        <f>IF(ISBLANK('Unit Type (37)'!B20), " ", 'Unit Type (37)'!B20)</f>
        <v> </v>
      </c>
      <c r="B2355" s="403" t="str">
        <f>IF(ISBLANK('Unit Type (37)'!C20), " ", 'Unit Type (37)'!C20)</f>
        <v> </v>
      </c>
      <c r="C2355" s="403" t="str">
        <f>B2355*'Summary Sheet'!$C$39</f>
        <v>#VALUE!</v>
      </c>
    </row>
    <row r="2356">
      <c r="A2356" s="403" t="str">
        <f>IF(ISBLANK('Unit Type (37)'!B21), " ", 'Unit Type (37)'!B21)</f>
        <v> </v>
      </c>
      <c r="B2356" s="403" t="str">
        <f>IF(ISBLANK('Unit Type (37)'!C21), " ", 'Unit Type (37)'!C21)</f>
        <v> </v>
      </c>
      <c r="C2356" s="403" t="str">
        <f>B2356*'Summary Sheet'!$C$39</f>
        <v>#VALUE!</v>
      </c>
    </row>
    <row r="2357">
      <c r="A2357" s="403" t="str">
        <f>IF(ISBLANK('Unit Type (37)'!B22), " ", 'Unit Type (37)'!B22)</f>
        <v> </v>
      </c>
      <c r="B2357" s="403" t="str">
        <f>IF(ISBLANK('Unit Type (37)'!C22), " ", 'Unit Type (37)'!C22)</f>
        <v> </v>
      </c>
      <c r="C2357" s="403" t="str">
        <f>B2357*'Summary Sheet'!$C$39</f>
        <v>#VALUE!</v>
      </c>
    </row>
    <row r="2358">
      <c r="A2358" s="403" t="str">
        <f>IF(ISBLANK('Unit Type (37)'!B23), " ", 'Unit Type (37)'!B23)</f>
        <v> </v>
      </c>
      <c r="B2358" s="403" t="str">
        <f>IF(ISBLANK('Unit Type (37)'!C23), " ", 'Unit Type (37)'!C23)</f>
        <v> </v>
      </c>
      <c r="C2358" s="403" t="str">
        <f>B2358*'Summary Sheet'!$C$39</f>
        <v>#VALUE!</v>
      </c>
    </row>
    <row r="2359">
      <c r="A2359" s="403" t="str">
        <f>IF(ISBLANK('Unit Type (37)'!B24), " ", 'Unit Type (37)'!B24)</f>
        <v> </v>
      </c>
      <c r="B2359" s="403" t="str">
        <f>IF(ISBLANK('Unit Type (37)'!C24), " ", 'Unit Type (37)'!C24)</f>
        <v> </v>
      </c>
      <c r="C2359" s="403" t="str">
        <f>B2359*'Summary Sheet'!$C$39</f>
        <v>#VALUE!</v>
      </c>
    </row>
    <row r="2360">
      <c r="A2360" s="403" t="str">
        <f>IF(ISBLANK('Unit Type (37)'!B25), " ", 'Unit Type (37)'!B25)</f>
        <v> </v>
      </c>
      <c r="B2360" s="403" t="str">
        <f>IF(ISBLANK('Unit Type (37)'!C25), " ", 'Unit Type (37)'!C25)</f>
        <v> </v>
      </c>
      <c r="C2360" s="403" t="str">
        <f>B2360*'Summary Sheet'!$C$39</f>
        <v>#VALUE!</v>
      </c>
    </row>
    <row r="2361">
      <c r="A2361" s="403" t="str">
        <f>IF(ISBLANK('Unit Type (37)'!B26), " ", 'Unit Type (37)'!B26)</f>
        <v> </v>
      </c>
      <c r="B2361" s="403" t="str">
        <f>IF(ISBLANK('Unit Type (37)'!C26), " ", 'Unit Type (37)'!C26)</f>
        <v> </v>
      </c>
      <c r="C2361" s="403" t="str">
        <f>B2361*'Summary Sheet'!$C$39</f>
        <v>#VALUE!</v>
      </c>
    </row>
    <row r="2362">
      <c r="A2362" s="403" t="str">
        <f>IF(ISBLANK('Unit Type (37)'!B27), " ", 'Unit Type (37)'!B27)</f>
        <v> </v>
      </c>
      <c r="B2362" s="403" t="str">
        <f>IF(ISBLANK('Unit Type (37)'!C27), " ", 'Unit Type (37)'!C27)</f>
        <v> </v>
      </c>
      <c r="C2362" s="403" t="str">
        <f>B2362*'Summary Sheet'!$C$39</f>
        <v>#VALUE!</v>
      </c>
    </row>
    <row r="2363">
      <c r="A2363" s="403" t="str">
        <f>IF(ISBLANK('Unit Type (37)'!B28), " ", 'Unit Type (37)'!B28)</f>
        <v> </v>
      </c>
      <c r="B2363" s="403" t="str">
        <f>IF(ISBLANK('Unit Type (37)'!C28), " ", 'Unit Type (37)'!C28)</f>
        <v> </v>
      </c>
      <c r="C2363" s="403" t="str">
        <f>B2363*'Summary Sheet'!$C$39</f>
        <v>#VALUE!</v>
      </c>
    </row>
    <row r="2364">
      <c r="A2364" s="403" t="str">
        <f>IF(ISBLANK('Unit Type (37)'!B29), " ", 'Unit Type (37)'!B29)</f>
        <v> </v>
      </c>
      <c r="B2364" s="403" t="str">
        <f>IF(ISBLANK('Unit Type (37)'!C29), " ", 'Unit Type (37)'!C29)</f>
        <v> </v>
      </c>
      <c r="C2364" s="403" t="str">
        <f>B2364*'Summary Sheet'!$C$39</f>
        <v>#VALUE!</v>
      </c>
    </row>
    <row r="2365">
      <c r="A2365" s="403" t="str">
        <f>IF(ISBLANK('Unit Type (37)'!B30), " ", 'Unit Type (37)'!B30)</f>
        <v> </v>
      </c>
      <c r="B2365" s="403" t="str">
        <f>IF(ISBLANK('Unit Type (37)'!C30), " ", 'Unit Type (37)'!C30)</f>
        <v> </v>
      </c>
      <c r="C2365" s="403" t="str">
        <f>B2365*'Summary Sheet'!$C$39</f>
        <v>#VALUE!</v>
      </c>
    </row>
    <row r="2366">
      <c r="A2366" s="403" t="str">
        <f>IF(ISBLANK('Unit Type (37)'!B31), " ", 'Unit Type (37)'!B31)</f>
        <v> </v>
      </c>
      <c r="B2366" s="403" t="str">
        <f>IF(ISBLANK('Unit Type (37)'!C31), " ", 'Unit Type (37)'!C31)</f>
        <v> </v>
      </c>
      <c r="C2366" s="403" t="str">
        <f>B2366*'Summary Sheet'!$C$39</f>
        <v>#VALUE!</v>
      </c>
    </row>
    <row r="2367">
      <c r="A2367" s="403" t="str">
        <f>IF(ISBLANK('Unit Type (37)'!B32), " ", 'Unit Type (37)'!B32)</f>
        <v> </v>
      </c>
      <c r="B2367" s="403" t="str">
        <f>IF(ISBLANK('Unit Type (37)'!C32), " ", 'Unit Type (37)'!C32)</f>
        <v> </v>
      </c>
      <c r="C2367" s="403" t="str">
        <f>B2367*'Summary Sheet'!$C$39</f>
        <v>#VALUE!</v>
      </c>
    </row>
    <row r="2368">
      <c r="A2368" s="403" t="str">
        <f>IF(ISBLANK('Unit Type (37)'!B33), " ", 'Unit Type (37)'!B33)</f>
        <v> </v>
      </c>
      <c r="B2368" s="403" t="str">
        <f>IF(ISBLANK('Unit Type (37)'!C33), " ", 'Unit Type (37)'!C33)</f>
        <v> </v>
      </c>
      <c r="C2368" s="403" t="str">
        <f>B2368*'Summary Sheet'!$C$39</f>
        <v>#VALUE!</v>
      </c>
    </row>
    <row r="2369">
      <c r="A2369" s="403" t="str">
        <f>IF(ISBLANK('Unit Type (37)'!B34), " ", 'Unit Type (37)'!B34)</f>
        <v> </v>
      </c>
      <c r="B2369" s="403" t="str">
        <f>IF(ISBLANK('Unit Type (37)'!C34), " ", 'Unit Type (37)'!C34)</f>
        <v> </v>
      </c>
      <c r="C2369" s="403" t="str">
        <f>B2369*'Summary Sheet'!$C$39</f>
        <v>#VALUE!</v>
      </c>
    </row>
    <row r="2370">
      <c r="A2370" s="403" t="str">
        <f>IF(ISBLANK('Unit Type (37)'!B35), " ", 'Unit Type (37)'!B35)</f>
        <v> </v>
      </c>
      <c r="B2370" s="403" t="str">
        <f>IF(ISBLANK('Unit Type (37)'!C35), " ", 'Unit Type (37)'!C35)</f>
        <v> </v>
      </c>
      <c r="C2370" s="403" t="str">
        <f>B2370*'Summary Sheet'!$C$39</f>
        <v>#VALUE!</v>
      </c>
    </row>
    <row r="2371">
      <c r="A2371" s="403" t="str">
        <f>IF(ISBLANK('Unit Type (37)'!B36), " ", 'Unit Type (37)'!B36)</f>
        <v> </v>
      </c>
      <c r="B2371" s="403" t="str">
        <f>IF(ISBLANK('Unit Type (37)'!C36), " ", 'Unit Type (37)'!C36)</f>
        <v> </v>
      </c>
      <c r="C2371" s="403" t="str">
        <f>B2371*'Summary Sheet'!$C$39</f>
        <v>#VALUE!</v>
      </c>
    </row>
    <row r="2372">
      <c r="A2372" s="403" t="str">
        <f>IF(ISBLANK('Unit Type (37)'!B37), " ", 'Unit Type (37)'!B37)</f>
        <v> </v>
      </c>
      <c r="B2372" s="403" t="str">
        <f>IF(ISBLANK('Unit Type (37)'!C37), " ", 'Unit Type (37)'!C37)</f>
        <v> </v>
      </c>
      <c r="C2372" s="403" t="str">
        <f>B2372*'Summary Sheet'!$C$39</f>
        <v>#VALUE!</v>
      </c>
    </row>
    <row r="2373">
      <c r="A2373" s="403" t="str">
        <f>IF(ISBLANK('Unit Type (37)'!B38), " ", 'Unit Type (37)'!B38)</f>
        <v> </v>
      </c>
      <c r="B2373" s="403" t="str">
        <f>IF(ISBLANK('Unit Type (37)'!C38), " ", 'Unit Type (37)'!C38)</f>
        <v> </v>
      </c>
      <c r="C2373" s="403" t="str">
        <f>B2373*'Summary Sheet'!$C$39</f>
        <v>#VALUE!</v>
      </c>
    </row>
    <row r="2374">
      <c r="A2374" s="403" t="str">
        <f>IF(ISBLANK('Unit Type (37)'!B39), " ", 'Unit Type (37)'!B39)</f>
        <v> </v>
      </c>
      <c r="B2374" s="403" t="str">
        <f>IF(ISBLANK('Unit Type (37)'!C39), " ", 'Unit Type (37)'!C39)</f>
        <v> </v>
      </c>
      <c r="C2374" s="403" t="str">
        <f>B2374*'Summary Sheet'!$C$39</f>
        <v>#VALUE!</v>
      </c>
    </row>
    <row r="2375">
      <c r="A2375" s="403" t="str">
        <f>IF(ISBLANK('Unit Type (37)'!B40), " ", 'Unit Type (37)'!B40)</f>
        <v> </v>
      </c>
      <c r="B2375" s="403" t="str">
        <f>IF(ISBLANK('Unit Type (37)'!C40), " ", 'Unit Type (37)'!C40)</f>
        <v> </v>
      </c>
      <c r="C2375" s="403" t="str">
        <f>B2375*'Summary Sheet'!$C$39</f>
        <v>#VALUE!</v>
      </c>
    </row>
    <row r="2376">
      <c r="A2376" s="403" t="str">
        <f>IF(ISBLANK('Unit Type (37)'!B41), " ", 'Unit Type (37)'!B41)</f>
        <v> </v>
      </c>
      <c r="B2376" s="403" t="str">
        <f>IF(ISBLANK('Unit Type (37)'!C41), " ", 'Unit Type (37)'!C41)</f>
        <v> </v>
      </c>
      <c r="C2376" s="403" t="str">
        <f>B2376*'Summary Sheet'!$C$39</f>
        <v>#VALUE!</v>
      </c>
    </row>
    <row r="2377">
      <c r="A2377" s="403" t="str">
        <f>IF(ISBLANK('Unit Type (37)'!B42), " ", 'Unit Type (37)'!B42)</f>
        <v> </v>
      </c>
      <c r="B2377" s="403" t="str">
        <f>IF(ISBLANK('Unit Type (37)'!C42), " ", 'Unit Type (37)'!C42)</f>
        <v> </v>
      </c>
      <c r="C2377" s="403" t="str">
        <f>B2377*'Summary Sheet'!$C$39</f>
        <v>#VALUE!</v>
      </c>
    </row>
    <row r="2378">
      <c r="A2378" s="403" t="str">
        <f>IF(ISBLANK('Unit Type (37)'!B43), " ", 'Unit Type (37)'!B43)</f>
        <v> </v>
      </c>
      <c r="B2378" s="403" t="str">
        <f>IF(ISBLANK('Unit Type (37)'!C43), " ", 'Unit Type (37)'!C43)</f>
        <v> </v>
      </c>
      <c r="C2378" s="403" t="str">
        <f>B2378*'Summary Sheet'!$C$39</f>
        <v>#VALUE!</v>
      </c>
    </row>
    <row r="2379">
      <c r="A2379" s="403" t="str">
        <f>IF(ISBLANK('Unit Type (37)'!B44), " ", 'Unit Type (37)'!B44)</f>
        <v> </v>
      </c>
      <c r="B2379" s="403" t="str">
        <f>IF(ISBLANK('Unit Type (37)'!C44), " ", 'Unit Type (37)'!C44)</f>
        <v> </v>
      </c>
      <c r="C2379" s="403" t="str">
        <f>B2379*'Summary Sheet'!$C$39</f>
        <v>#VALUE!</v>
      </c>
    </row>
    <row r="2380">
      <c r="A2380" s="403" t="str">
        <f>IF(ISBLANK('Unit Type (37)'!B45), " ", 'Unit Type (37)'!B45)</f>
        <v> </v>
      </c>
      <c r="B2380" s="403" t="str">
        <f>IF(ISBLANK('Unit Type (37)'!C45), " ", 'Unit Type (37)'!C45)</f>
        <v> </v>
      </c>
      <c r="C2380" s="403" t="str">
        <f>B2380*'Summary Sheet'!$C$39</f>
        <v>#VALUE!</v>
      </c>
    </row>
    <row r="2381">
      <c r="A2381" s="403" t="str">
        <f>IF(ISBLANK('Unit Type (37)'!B46), " ", 'Unit Type (37)'!B46)</f>
        <v> </v>
      </c>
      <c r="B2381" s="403" t="str">
        <f>IF(ISBLANK('Unit Type (37)'!C46), " ", 'Unit Type (37)'!C46)</f>
        <v> </v>
      </c>
      <c r="C2381" s="403" t="str">
        <f>B2381*'Summary Sheet'!$C$39</f>
        <v>#VALUE!</v>
      </c>
    </row>
    <row r="2382">
      <c r="A2382" s="403" t="str">
        <f>IF(ISBLANK('Unit Type (37)'!B47), " ", 'Unit Type (37)'!B47)</f>
        <v> </v>
      </c>
      <c r="B2382" s="403" t="str">
        <f>IF(ISBLANK('Unit Type (37)'!C47), " ", 'Unit Type (37)'!C47)</f>
        <v> </v>
      </c>
      <c r="C2382" s="403" t="str">
        <f>B2382*'Summary Sheet'!$C$39</f>
        <v>#VALUE!</v>
      </c>
    </row>
    <row r="2383">
      <c r="A2383" s="403" t="str">
        <f>IF(ISBLANK('Unit Type (37)'!B48), " ", 'Unit Type (37)'!B48)</f>
        <v> </v>
      </c>
      <c r="B2383" s="403" t="str">
        <f>IF(ISBLANK('Unit Type (37)'!C48), " ", 'Unit Type (37)'!C48)</f>
        <v> </v>
      </c>
      <c r="C2383" s="403" t="str">
        <f>B2383*'Summary Sheet'!$C$39</f>
        <v>#VALUE!</v>
      </c>
    </row>
    <row r="2384">
      <c r="A2384" s="403" t="str">
        <f>IF(ISBLANK('Unit Type (37)'!B49), " ", 'Unit Type (37)'!B49)</f>
        <v> </v>
      </c>
      <c r="B2384" s="403" t="str">
        <f>IF(ISBLANK('Unit Type (37)'!C49), " ", 'Unit Type (37)'!C49)</f>
        <v> </v>
      </c>
      <c r="C2384" s="403" t="str">
        <f>B2384*'Summary Sheet'!$C$39</f>
        <v>#VALUE!</v>
      </c>
    </row>
    <row r="2385">
      <c r="A2385" s="403" t="str">
        <f>IF(ISBLANK('Unit Type (37)'!B50), " ", 'Unit Type (37)'!B50)</f>
        <v> </v>
      </c>
      <c r="B2385" s="403" t="str">
        <f>IF(ISBLANK('Unit Type (37)'!C50), " ", 'Unit Type (37)'!C50)</f>
        <v> </v>
      </c>
      <c r="C2385" s="403" t="str">
        <f>B2385*'Summary Sheet'!$C$39</f>
        <v>#VALUE!</v>
      </c>
    </row>
    <row r="2386">
      <c r="A2386" s="403" t="str">
        <f>IF(ISBLANK('Unit Type (37)'!B51), " ", 'Unit Type (37)'!B51)</f>
        <v> </v>
      </c>
      <c r="B2386" s="403" t="str">
        <f>IF(ISBLANK('Unit Type (37)'!C51), " ", 'Unit Type (37)'!C51)</f>
        <v> </v>
      </c>
      <c r="C2386" s="403" t="str">
        <f>B2386*'Summary Sheet'!$C$39</f>
        <v>#VALUE!</v>
      </c>
    </row>
    <row r="2387">
      <c r="A2387" s="403" t="str">
        <f>IF(ISBLANK('Unit Type (37)'!B52), " ", 'Unit Type (37)'!B52)</f>
        <v> </v>
      </c>
      <c r="B2387" s="403" t="str">
        <f>IF(ISBLANK('Unit Type (37)'!C52), " ", 'Unit Type (37)'!C52)</f>
        <v> </v>
      </c>
      <c r="C2387" s="403" t="str">
        <f>B2387*'Summary Sheet'!$C$39</f>
        <v>#VALUE!</v>
      </c>
    </row>
    <row r="2388">
      <c r="A2388" s="403" t="str">
        <f>IF(ISBLANK('Unit Type (37)'!B53), " ", 'Unit Type (37)'!B53)</f>
        <v> </v>
      </c>
      <c r="B2388" s="403" t="str">
        <f>IF(ISBLANK('Unit Type (37)'!C53), " ", 'Unit Type (37)'!C53)</f>
        <v> </v>
      </c>
      <c r="C2388" s="403" t="str">
        <f>B2388*'Summary Sheet'!$C$39</f>
        <v>#VALUE!</v>
      </c>
    </row>
    <row r="2389">
      <c r="A2389" s="403" t="str">
        <f>IF(ISBLANK('Unit Type (37)'!B54), " ", 'Unit Type (37)'!B54)</f>
        <v> </v>
      </c>
      <c r="B2389" s="403" t="str">
        <f>IF(ISBLANK('Unit Type (37)'!C54), " ", 'Unit Type (37)'!C54)</f>
        <v> </v>
      </c>
      <c r="C2389" s="403" t="str">
        <f>B2389*'Summary Sheet'!$C$39</f>
        <v>#VALUE!</v>
      </c>
    </row>
    <row r="2390">
      <c r="A2390" s="403" t="str">
        <f>IF(ISBLANK('Unit Type (37)'!B55), " ", 'Unit Type (37)'!B55)</f>
        <v> </v>
      </c>
      <c r="B2390" s="403" t="str">
        <f>IF(ISBLANK('Unit Type (37)'!C55), " ", 'Unit Type (37)'!C55)</f>
        <v> </v>
      </c>
      <c r="C2390" s="403" t="str">
        <f>B2390*'Summary Sheet'!$C$39</f>
        <v>#VALUE!</v>
      </c>
    </row>
    <row r="2391">
      <c r="A2391" s="403" t="str">
        <f>IF(ISBLANK('Unit Type (37)'!B56), " ", 'Unit Type (37)'!B56)</f>
        <v> </v>
      </c>
      <c r="B2391" s="403" t="str">
        <f>IF(ISBLANK('Unit Type (37)'!C56), " ", 'Unit Type (37)'!C56)</f>
        <v> </v>
      </c>
      <c r="C2391" s="403" t="str">
        <f>B2391*'Summary Sheet'!$C$39</f>
        <v>#VALUE!</v>
      </c>
    </row>
    <row r="2392">
      <c r="A2392" s="403" t="str">
        <f>IF(ISBLANK('Unit Type (37)'!B57), " ", 'Unit Type (37)'!B57)</f>
        <v> </v>
      </c>
      <c r="B2392" s="403" t="str">
        <f>IF(ISBLANK('Unit Type (37)'!C57), " ", 'Unit Type (37)'!C57)</f>
        <v> </v>
      </c>
      <c r="C2392" s="403" t="str">
        <f>B2392*'Summary Sheet'!$C$39</f>
        <v>#VALUE!</v>
      </c>
    </row>
    <row r="2393">
      <c r="A2393" s="403" t="str">
        <f>IF(ISBLANK('Unit Type (37)'!B58), " ", 'Unit Type (37)'!B58)</f>
        <v> </v>
      </c>
      <c r="B2393" s="403" t="str">
        <f>IF(ISBLANK('Unit Type (37)'!C58), " ", 'Unit Type (37)'!C58)</f>
        <v> </v>
      </c>
      <c r="C2393" s="403" t="str">
        <f>B2393*'Summary Sheet'!$C$39</f>
        <v>#VALUE!</v>
      </c>
    </row>
    <row r="2394">
      <c r="A2394" s="403" t="str">
        <f>IF(ISBLANK('Unit Type (37)'!B59), " ", 'Unit Type (37)'!B59)</f>
        <v> </v>
      </c>
      <c r="B2394" s="403" t="str">
        <f>IF(ISBLANK('Unit Type (37)'!C59), " ", 'Unit Type (37)'!C59)</f>
        <v> </v>
      </c>
      <c r="C2394" s="403" t="str">
        <f>B2394*'Summary Sheet'!$C$39</f>
        <v>#VALUE!</v>
      </c>
    </row>
    <row r="2395">
      <c r="A2395" s="403" t="str">
        <f>IF(ISBLANK('Unit Type (37)'!B60), " ", 'Unit Type (37)'!B60)</f>
        <v> </v>
      </c>
      <c r="B2395" s="403" t="str">
        <f>IF(ISBLANK('Unit Type (37)'!C60), " ", 'Unit Type (37)'!C60)</f>
        <v> </v>
      </c>
      <c r="C2395" s="403" t="str">
        <f>B2395*'Summary Sheet'!$C$39</f>
        <v>#VALUE!</v>
      </c>
    </row>
    <row r="2396">
      <c r="A2396" s="403" t="str">
        <f>IF(ISBLANK('Unit Type (37)'!B61), " ", 'Unit Type (37)'!B61)</f>
        <v> </v>
      </c>
      <c r="B2396" s="403" t="str">
        <f>IF(ISBLANK('Unit Type (37)'!C61), " ", 'Unit Type (37)'!C61)</f>
        <v> </v>
      </c>
      <c r="C2396" s="403" t="str">
        <f>B2396*'Summary Sheet'!$C$39</f>
        <v>#VALUE!</v>
      </c>
    </row>
    <row r="2397">
      <c r="A2397" s="403" t="str">
        <f>IF(ISBLANK('Unit Type (37)'!B62), " ", 'Unit Type (37)'!B62)</f>
        <v> </v>
      </c>
      <c r="B2397" s="403" t="str">
        <f>IF(ISBLANK('Unit Type (37)'!C62), " ", 'Unit Type (37)'!C62)</f>
        <v> </v>
      </c>
      <c r="C2397" s="403" t="str">
        <f>B2397*'Summary Sheet'!$C$39</f>
        <v>#VALUE!</v>
      </c>
    </row>
    <row r="2398">
      <c r="A2398" s="403" t="str">
        <f>IF(ISBLANK('Unit Type (37)'!B63), " ", 'Unit Type (37)'!B63)</f>
        <v> </v>
      </c>
      <c r="B2398" s="403" t="str">
        <f>IF(ISBLANK('Unit Type (37)'!C63), " ", 'Unit Type (37)'!C63)</f>
        <v> </v>
      </c>
      <c r="C2398" s="403" t="str">
        <f>B2398*'Summary Sheet'!$C$39</f>
        <v>#VALUE!</v>
      </c>
    </row>
    <row r="2399">
      <c r="A2399" s="403" t="str">
        <f>IF(ISBLANK('Unit Type (37)'!B64), " ", 'Unit Type (37)'!B64)</f>
        <v> </v>
      </c>
      <c r="B2399" s="403" t="str">
        <f>IF(ISBLANK('Unit Type (37)'!C64), " ", 'Unit Type (37)'!C64)</f>
        <v> </v>
      </c>
      <c r="C2399" s="403" t="str">
        <f>B2399*'Summary Sheet'!$C$39</f>
        <v>#VALUE!</v>
      </c>
    </row>
    <row r="2400">
      <c r="A2400" s="403" t="str">
        <f>IF(ISBLANK('Unit Type (37)'!B65), " ", 'Unit Type (37)'!B65)</f>
        <v> </v>
      </c>
      <c r="B2400" s="403" t="str">
        <f>IF(ISBLANK('Unit Type (37)'!C65), " ", 'Unit Type (37)'!C65)</f>
        <v> </v>
      </c>
      <c r="C2400" s="403" t="str">
        <f>B2400*'Summary Sheet'!$C$39</f>
        <v>#VALUE!</v>
      </c>
    </row>
    <row r="2401">
      <c r="A2401" s="403" t="str">
        <f>IF(ISBLANK('Unit Type (37)'!B66), " ", 'Unit Type (37)'!B66)</f>
        <v> </v>
      </c>
      <c r="B2401" s="403" t="str">
        <f>IF(ISBLANK('Unit Type (37)'!C66), " ", 'Unit Type (37)'!C66)</f>
        <v> </v>
      </c>
      <c r="C2401" s="403" t="str">
        <f>B2401*'Summary Sheet'!$C$39</f>
        <v>#VALUE!</v>
      </c>
    </row>
    <row r="2402">
      <c r="A2402" s="403" t="str">
        <f>IF(ISBLANK('Unit Type (37)'!B67), " ", 'Unit Type (37)'!B67)</f>
        <v> </v>
      </c>
      <c r="B2402" s="403" t="str">
        <f>IF(ISBLANK('Unit Type (37)'!C67), " ", 'Unit Type (37)'!C67)</f>
        <v> </v>
      </c>
      <c r="C2402" s="403" t="str">
        <f>B2402*'Summary Sheet'!$C$39</f>
        <v>#VALUE!</v>
      </c>
    </row>
    <row r="2403">
      <c r="A2403" s="403" t="str">
        <f>IF(ISBLANK('Unit Type (37)'!B68), " ", 'Unit Type (37)'!B68)</f>
        <v> </v>
      </c>
      <c r="B2403" s="403" t="str">
        <f>IF(ISBLANK('Unit Type (37)'!C68), " ", 'Unit Type (37)'!C68)</f>
        <v> </v>
      </c>
      <c r="C2403" s="403" t="str">
        <f>B2403*'Summary Sheet'!$C$39</f>
        <v>#VALUE!</v>
      </c>
    </row>
    <row r="2404">
      <c r="A2404" s="403" t="str">
        <f>IF(ISBLANK('Unit Type (37)'!B69), " ", 'Unit Type (37)'!B69)</f>
        <v> </v>
      </c>
      <c r="B2404" s="403" t="str">
        <f>IF(ISBLANK('Unit Type (37)'!C69), " ", 'Unit Type (37)'!C69)</f>
        <v> </v>
      </c>
      <c r="C2404" s="403" t="str">
        <f>B2404*'Summary Sheet'!$C$39</f>
        <v>#VALUE!</v>
      </c>
    </row>
    <row r="2405">
      <c r="A2405" s="403" t="str">
        <f>IF(ISBLANK('Unit Type (37)'!B70), " ", 'Unit Type (37)'!B70)</f>
        <v> </v>
      </c>
      <c r="B2405" s="403" t="str">
        <f>IF(ISBLANK('Unit Type (37)'!C70), " ", 'Unit Type (37)'!C70)</f>
        <v> </v>
      </c>
      <c r="C2405" s="403" t="str">
        <f>B2405*'Summary Sheet'!$C$39</f>
        <v>#VALUE!</v>
      </c>
    </row>
    <row r="2406">
      <c r="A2406" s="403" t="str">
        <f>IF(ISBLANK('Unit Type (38)'!B6), " ", 'Unit Type (38)'!B6)</f>
        <v> </v>
      </c>
      <c r="B2406" s="403" t="str">
        <f>IF(ISBLANK('Unit Type (38)'!C6), " ", 'Unit Type (38)'!C6)</f>
        <v> </v>
      </c>
      <c r="C2406" s="403" t="str">
        <f>B2406*'Summary Sheet'!$C$40</f>
        <v>#VALUE!</v>
      </c>
    </row>
    <row r="2407">
      <c r="A2407" s="403" t="str">
        <f>IF(ISBLANK('Unit Type (38)'!B7), " ", 'Unit Type (38)'!B7)</f>
        <v> </v>
      </c>
      <c r="B2407" s="403" t="str">
        <f>IF(ISBLANK('Unit Type (38)'!C7), " ", 'Unit Type (38)'!C7)</f>
        <v> </v>
      </c>
      <c r="C2407" s="403" t="str">
        <f>B2407*'Summary Sheet'!$C$40</f>
        <v>#VALUE!</v>
      </c>
    </row>
    <row r="2408">
      <c r="A2408" s="403" t="str">
        <f>IF(ISBLANK('Unit Type (38)'!B8), " ", 'Unit Type (38)'!B8)</f>
        <v> </v>
      </c>
      <c r="B2408" s="403" t="str">
        <f>IF(ISBLANK('Unit Type (38)'!C8), " ", 'Unit Type (38)'!C8)</f>
        <v> </v>
      </c>
      <c r="C2408" s="403" t="str">
        <f>B2408*'Summary Sheet'!$C$40</f>
        <v>#VALUE!</v>
      </c>
    </row>
    <row r="2409">
      <c r="A2409" s="403" t="str">
        <f>IF(ISBLANK('Unit Type (38)'!B9), " ", 'Unit Type (38)'!B9)</f>
        <v> </v>
      </c>
      <c r="B2409" s="403" t="str">
        <f>IF(ISBLANK('Unit Type (38)'!C9), " ", 'Unit Type (38)'!C9)</f>
        <v> </v>
      </c>
      <c r="C2409" s="403" t="str">
        <f>B2409*'Summary Sheet'!$C$40</f>
        <v>#VALUE!</v>
      </c>
    </row>
    <row r="2410">
      <c r="A2410" s="403" t="str">
        <f>IF(ISBLANK('Unit Type (38)'!B10), " ", 'Unit Type (38)'!B10)</f>
        <v> </v>
      </c>
      <c r="B2410" s="403" t="str">
        <f>IF(ISBLANK('Unit Type (38)'!C10), " ", 'Unit Type (38)'!C10)</f>
        <v> </v>
      </c>
      <c r="C2410" s="403" t="str">
        <f>B2410*'Summary Sheet'!$C$40</f>
        <v>#VALUE!</v>
      </c>
    </row>
    <row r="2411">
      <c r="A2411" s="403" t="str">
        <f>IF(ISBLANK('Unit Type (38)'!B11), " ", 'Unit Type (38)'!B11)</f>
        <v> </v>
      </c>
      <c r="B2411" s="403" t="str">
        <f>IF(ISBLANK('Unit Type (38)'!C11), " ", 'Unit Type (38)'!C11)</f>
        <v> </v>
      </c>
      <c r="C2411" s="403" t="str">
        <f>B2411*'Summary Sheet'!$C$40</f>
        <v>#VALUE!</v>
      </c>
    </row>
    <row r="2412">
      <c r="A2412" s="403" t="str">
        <f>IF(ISBLANK('Unit Type (38)'!B12), " ", 'Unit Type (38)'!B12)</f>
        <v> </v>
      </c>
      <c r="B2412" s="403" t="str">
        <f>IF(ISBLANK('Unit Type (38)'!C12), " ", 'Unit Type (38)'!C12)</f>
        <v> </v>
      </c>
      <c r="C2412" s="403" t="str">
        <f>B2412*'Summary Sheet'!$C$40</f>
        <v>#VALUE!</v>
      </c>
    </row>
    <row r="2413">
      <c r="A2413" s="403" t="str">
        <f>IF(ISBLANK('Unit Type (38)'!B13), " ", 'Unit Type (38)'!B13)</f>
        <v> </v>
      </c>
      <c r="B2413" s="403" t="str">
        <f>IF(ISBLANK('Unit Type (38)'!C13), " ", 'Unit Type (38)'!C13)</f>
        <v> </v>
      </c>
      <c r="C2413" s="403" t="str">
        <f>B2413*'Summary Sheet'!$C$40</f>
        <v>#VALUE!</v>
      </c>
    </row>
    <row r="2414">
      <c r="A2414" s="403" t="str">
        <f>IF(ISBLANK('Unit Type (38)'!B14), " ", 'Unit Type (38)'!B14)</f>
        <v> </v>
      </c>
      <c r="B2414" s="403" t="str">
        <f>IF(ISBLANK('Unit Type (38)'!C14), " ", 'Unit Type (38)'!C14)</f>
        <v> </v>
      </c>
      <c r="C2414" s="403" t="str">
        <f>B2414*'Summary Sheet'!$C$40</f>
        <v>#VALUE!</v>
      </c>
    </row>
    <row r="2415">
      <c r="A2415" s="403" t="str">
        <f>IF(ISBLANK('Unit Type (38)'!B15), " ", 'Unit Type (38)'!B15)</f>
        <v> </v>
      </c>
      <c r="B2415" s="403" t="str">
        <f>IF(ISBLANK('Unit Type (38)'!C15), " ", 'Unit Type (38)'!C15)</f>
        <v> </v>
      </c>
      <c r="C2415" s="403" t="str">
        <f>B2415*'Summary Sheet'!$C$40</f>
        <v>#VALUE!</v>
      </c>
    </row>
    <row r="2416">
      <c r="A2416" s="403" t="str">
        <f>IF(ISBLANK('Unit Type (38)'!B16), " ", 'Unit Type (38)'!B16)</f>
        <v> </v>
      </c>
      <c r="B2416" s="403" t="str">
        <f>IF(ISBLANK('Unit Type (38)'!C16), " ", 'Unit Type (38)'!C16)</f>
        <v> </v>
      </c>
      <c r="C2416" s="403" t="str">
        <f>B2416*'Summary Sheet'!$C$40</f>
        <v>#VALUE!</v>
      </c>
    </row>
    <row r="2417">
      <c r="A2417" s="403" t="str">
        <f>IF(ISBLANK('Unit Type (38)'!B17), " ", 'Unit Type (38)'!B17)</f>
        <v> </v>
      </c>
      <c r="B2417" s="403" t="str">
        <f>IF(ISBLANK('Unit Type (38)'!C17), " ", 'Unit Type (38)'!C17)</f>
        <v> </v>
      </c>
      <c r="C2417" s="403" t="str">
        <f>B2417*'Summary Sheet'!$C$40</f>
        <v>#VALUE!</v>
      </c>
    </row>
    <row r="2418">
      <c r="A2418" s="403" t="str">
        <f>IF(ISBLANK('Unit Type (38)'!B18), " ", 'Unit Type (38)'!B18)</f>
        <v> </v>
      </c>
      <c r="B2418" s="403" t="str">
        <f>IF(ISBLANK('Unit Type (38)'!C18), " ", 'Unit Type (38)'!C18)</f>
        <v> </v>
      </c>
      <c r="C2418" s="403" t="str">
        <f>B2418*'Summary Sheet'!$C$40</f>
        <v>#VALUE!</v>
      </c>
    </row>
    <row r="2419">
      <c r="A2419" s="403" t="str">
        <f>IF(ISBLANK('Unit Type (38)'!B19), " ", 'Unit Type (38)'!B19)</f>
        <v> </v>
      </c>
      <c r="B2419" s="403" t="str">
        <f>IF(ISBLANK('Unit Type (38)'!C19), " ", 'Unit Type (38)'!C19)</f>
        <v> </v>
      </c>
      <c r="C2419" s="403" t="str">
        <f>B2419*'Summary Sheet'!$C$40</f>
        <v>#VALUE!</v>
      </c>
    </row>
    <row r="2420">
      <c r="A2420" s="403" t="str">
        <f>IF(ISBLANK('Unit Type (38)'!B20), " ", 'Unit Type (38)'!B20)</f>
        <v> </v>
      </c>
      <c r="B2420" s="403" t="str">
        <f>IF(ISBLANK('Unit Type (38)'!C20), " ", 'Unit Type (38)'!C20)</f>
        <v> </v>
      </c>
      <c r="C2420" s="403" t="str">
        <f>B2420*'Summary Sheet'!$C$40</f>
        <v>#VALUE!</v>
      </c>
    </row>
    <row r="2421">
      <c r="A2421" s="403" t="str">
        <f>IF(ISBLANK('Unit Type (38)'!B21), " ", 'Unit Type (38)'!B21)</f>
        <v> </v>
      </c>
      <c r="B2421" s="403" t="str">
        <f>IF(ISBLANK('Unit Type (38)'!C21), " ", 'Unit Type (38)'!C21)</f>
        <v> </v>
      </c>
      <c r="C2421" s="403" t="str">
        <f>B2421*'Summary Sheet'!$C$40</f>
        <v>#VALUE!</v>
      </c>
    </row>
    <row r="2422">
      <c r="A2422" s="403" t="str">
        <f>IF(ISBLANK('Unit Type (38)'!B22), " ", 'Unit Type (38)'!B22)</f>
        <v> </v>
      </c>
      <c r="B2422" s="403" t="str">
        <f>IF(ISBLANK('Unit Type (38)'!C22), " ", 'Unit Type (38)'!C22)</f>
        <v> </v>
      </c>
      <c r="C2422" s="403" t="str">
        <f>B2422*'Summary Sheet'!$C$40</f>
        <v>#VALUE!</v>
      </c>
    </row>
    <row r="2423">
      <c r="A2423" s="403" t="str">
        <f>IF(ISBLANK('Unit Type (38)'!B23), " ", 'Unit Type (38)'!B23)</f>
        <v> </v>
      </c>
      <c r="B2423" s="403" t="str">
        <f>IF(ISBLANK('Unit Type (38)'!C23), " ", 'Unit Type (38)'!C23)</f>
        <v> </v>
      </c>
      <c r="C2423" s="403" t="str">
        <f>B2423*'Summary Sheet'!$C$40</f>
        <v>#VALUE!</v>
      </c>
    </row>
    <row r="2424">
      <c r="A2424" s="403" t="str">
        <f>IF(ISBLANK('Unit Type (38)'!B24), " ", 'Unit Type (38)'!B24)</f>
        <v> </v>
      </c>
      <c r="B2424" s="403" t="str">
        <f>IF(ISBLANK('Unit Type (38)'!C24), " ", 'Unit Type (38)'!C24)</f>
        <v> </v>
      </c>
      <c r="C2424" s="403" t="str">
        <f>B2424*'Summary Sheet'!$C$40</f>
        <v>#VALUE!</v>
      </c>
    </row>
    <row r="2425">
      <c r="A2425" s="403" t="str">
        <f>IF(ISBLANK('Unit Type (38)'!B25), " ", 'Unit Type (38)'!B25)</f>
        <v> </v>
      </c>
      <c r="B2425" s="403" t="str">
        <f>IF(ISBLANK('Unit Type (38)'!C25), " ", 'Unit Type (38)'!C25)</f>
        <v> </v>
      </c>
      <c r="C2425" s="403" t="str">
        <f>B2425*'Summary Sheet'!$C$40</f>
        <v>#VALUE!</v>
      </c>
    </row>
    <row r="2426">
      <c r="A2426" s="403" t="str">
        <f>IF(ISBLANK('Unit Type (38)'!B26), " ", 'Unit Type (38)'!B26)</f>
        <v> </v>
      </c>
      <c r="B2426" s="403" t="str">
        <f>IF(ISBLANK('Unit Type (38)'!C26), " ", 'Unit Type (38)'!C26)</f>
        <v> </v>
      </c>
      <c r="C2426" s="403" t="str">
        <f>B2426*'Summary Sheet'!$C$40</f>
        <v>#VALUE!</v>
      </c>
    </row>
    <row r="2427">
      <c r="A2427" s="403" t="str">
        <f>IF(ISBLANK('Unit Type (38)'!B27), " ", 'Unit Type (38)'!B27)</f>
        <v> </v>
      </c>
      <c r="B2427" s="403" t="str">
        <f>IF(ISBLANK('Unit Type (38)'!C27), " ", 'Unit Type (38)'!C27)</f>
        <v> </v>
      </c>
      <c r="C2427" s="403" t="str">
        <f>B2427*'Summary Sheet'!$C$40</f>
        <v>#VALUE!</v>
      </c>
    </row>
    <row r="2428">
      <c r="A2428" s="403" t="str">
        <f>IF(ISBLANK('Unit Type (38)'!B28), " ", 'Unit Type (38)'!B28)</f>
        <v> </v>
      </c>
      <c r="B2428" s="403" t="str">
        <f>IF(ISBLANK('Unit Type (38)'!C28), " ", 'Unit Type (38)'!C28)</f>
        <v> </v>
      </c>
      <c r="C2428" s="403" t="str">
        <f>B2428*'Summary Sheet'!$C$40</f>
        <v>#VALUE!</v>
      </c>
    </row>
    <row r="2429">
      <c r="A2429" s="403" t="str">
        <f>IF(ISBLANK('Unit Type (38)'!B29), " ", 'Unit Type (38)'!B29)</f>
        <v> </v>
      </c>
      <c r="B2429" s="403" t="str">
        <f>IF(ISBLANK('Unit Type (38)'!C29), " ", 'Unit Type (38)'!C29)</f>
        <v> </v>
      </c>
      <c r="C2429" s="403" t="str">
        <f>B2429*'Summary Sheet'!$C$40</f>
        <v>#VALUE!</v>
      </c>
    </row>
    <row r="2430">
      <c r="A2430" s="403" t="str">
        <f>IF(ISBLANK('Unit Type (38)'!B30), " ", 'Unit Type (38)'!B30)</f>
        <v> </v>
      </c>
      <c r="B2430" s="403" t="str">
        <f>IF(ISBLANK('Unit Type (38)'!C30), " ", 'Unit Type (38)'!C30)</f>
        <v> </v>
      </c>
      <c r="C2430" s="403" t="str">
        <f>B2430*'Summary Sheet'!$C$40</f>
        <v>#VALUE!</v>
      </c>
    </row>
    <row r="2431">
      <c r="A2431" s="403" t="str">
        <f>IF(ISBLANK('Unit Type (38)'!B31), " ", 'Unit Type (38)'!B31)</f>
        <v> </v>
      </c>
      <c r="B2431" s="403" t="str">
        <f>IF(ISBLANK('Unit Type (38)'!C31), " ", 'Unit Type (38)'!C31)</f>
        <v> </v>
      </c>
      <c r="C2431" s="403" t="str">
        <f>B2431*'Summary Sheet'!$C$40</f>
        <v>#VALUE!</v>
      </c>
    </row>
    <row r="2432">
      <c r="A2432" s="403" t="str">
        <f>IF(ISBLANK('Unit Type (38)'!B32), " ", 'Unit Type (38)'!B32)</f>
        <v> </v>
      </c>
      <c r="B2432" s="403" t="str">
        <f>IF(ISBLANK('Unit Type (38)'!C32), " ", 'Unit Type (38)'!C32)</f>
        <v> </v>
      </c>
      <c r="C2432" s="403" t="str">
        <f>B2432*'Summary Sheet'!$C$40</f>
        <v>#VALUE!</v>
      </c>
    </row>
    <row r="2433">
      <c r="A2433" s="403" t="str">
        <f>IF(ISBLANK('Unit Type (38)'!B33), " ", 'Unit Type (38)'!B33)</f>
        <v> </v>
      </c>
      <c r="B2433" s="403" t="str">
        <f>IF(ISBLANK('Unit Type (38)'!C33), " ", 'Unit Type (38)'!C33)</f>
        <v> </v>
      </c>
      <c r="C2433" s="403" t="str">
        <f>B2433*'Summary Sheet'!$C$40</f>
        <v>#VALUE!</v>
      </c>
    </row>
    <row r="2434">
      <c r="A2434" s="403" t="str">
        <f>IF(ISBLANK('Unit Type (38)'!B34), " ", 'Unit Type (38)'!B34)</f>
        <v> </v>
      </c>
      <c r="B2434" s="403" t="str">
        <f>IF(ISBLANK('Unit Type (38)'!C34), " ", 'Unit Type (38)'!C34)</f>
        <v> </v>
      </c>
      <c r="C2434" s="403" t="str">
        <f>B2434*'Summary Sheet'!$C$40</f>
        <v>#VALUE!</v>
      </c>
    </row>
    <row r="2435">
      <c r="A2435" s="403" t="str">
        <f>IF(ISBLANK('Unit Type (38)'!B35), " ", 'Unit Type (38)'!B35)</f>
        <v> </v>
      </c>
      <c r="B2435" s="403" t="str">
        <f>IF(ISBLANK('Unit Type (38)'!C35), " ", 'Unit Type (38)'!C35)</f>
        <v> </v>
      </c>
      <c r="C2435" s="403" t="str">
        <f>B2435*'Summary Sheet'!$C$40</f>
        <v>#VALUE!</v>
      </c>
    </row>
    <row r="2436">
      <c r="A2436" s="403" t="str">
        <f>IF(ISBLANK('Unit Type (38)'!B36), " ", 'Unit Type (38)'!B36)</f>
        <v> </v>
      </c>
      <c r="B2436" s="403" t="str">
        <f>IF(ISBLANK('Unit Type (38)'!C36), " ", 'Unit Type (38)'!C36)</f>
        <v> </v>
      </c>
      <c r="C2436" s="403" t="str">
        <f>B2436*'Summary Sheet'!$C$40</f>
        <v>#VALUE!</v>
      </c>
    </row>
    <row r="2437">
      <c r="A2437" s="403" t="str">
        <f>IF(ISBLANK('Unit Type (38)'!B37), " ", 'Unit Type (38)'!B37)</f>
        <v> </v>
      </c>
      <c r="B2437" s="403" t="str">
        <f>IF(ISBLANK('Unit Type (38)'!C37), " ", 'Unit Type (38)'!C37)</f>
        <v> </v>
      </c>
      <c r="C2437" s="403" t="str">
        <f>B2437*'Summary Sheet'!$C$40</f>
        <v>#VALUE!</v>
      </c>
    </row>
    <row r="2438">
      <c r="A2438" s="403" t="str">
        <f>IF(ISBLANK('Unit Type (38)'!B38), " ", 'Unit Type (38)'!B38)</f>
        <v> </v>
      </c>
      <c r="B2438" s="403" t="str">
        <f>IF(ISBLANK('Unit Type (38)'!C38), " ", 'Unit Type (38)'!C38)</f>
        <v> </v>
      </c>
      <c r="C2438" s="403" t="str">
        <f>B2438*'Summary Sheet'!$C$40</f>
        <v>#VALUE!</v>
      </c>
    </row>
    <row r="2439">
      <c r="A2439" s="403" t="str">
        <f>IF(ISBLANK('Unit Type (38)'!B39), " ", 'Unit Type (38)'!B39)</f>
        <v> </v>
      </c>
      <c r="B2439" s="403" t="str">
        <f>IF(ISBLANK('Unit Type (38)'!C39), " ", 'Unit Type (38)'!C39)</f>
        <v> </v>
      </c>
      <c r="C2439" s="403" t="str">
        <f>B2439*'Summary Sheet'!$C$40</f>
        <v>#VALUE!</v>
      </c>
    </row>
    <row r="2440">
      <c r="A2440" s="403" t="str">
        <f>IF(ISBLANK('Unit Type (38)'!B40), " ", 'Unit Type (38)'!B40)</f>
        <v> </v>
      </c>
      <c r="B2440" s="403" t="str">
        <f>IF(ISBLANK('Unit Type (38)'!C40), " ", 'Unit Type (38)'!C40)</f>
        <v> </v>
      </c>
      <c r="C2440" s="403" t="str">
        <f>B2440*'Summary Sheet'!$C$40</f>
        <v>#VALUE!</v>
      </c>
    </row>
    <row r="2441">
      <c r="A2441" s="403" t="str">
        <f>IF(ISBLANK('Unit Type (38)'!B41), " ", 'Unit Type (38)'!B41)</f>
        <v> </v>
      </c>
      <c r="B2441" s="403" t="str">
        <f>IF(ISBLANK('Unit Type (38)'!C41), " ", 'Unit Type (38)'!C41)</f>
        <v> </v>
      </c>
      <c r="C2441" s="403" t="str">
        <f>B2441*'Summary Sheet'!$C$40</f>
        <v>#VALUE!</v>
      </c>
    </row>
    <row r="2442">
      <c r="A2442" s="403" t="str">
        <f>IF(ISBLANK('Unit Type (38)'!B42), " ", 'Unit Type (38)'!B42)</f>
        <v> </v>
      </c>
      <c r="B2442" s="403" t="str">
        <f>IF(ISBLANK('Unit Type (38)'!C42), " ", 'Unit Type (38)'!C42)</f>
        <v> </v>
      </c>
      <c r="C2442" s="403" t="str">
        <f>B2442*'Summary Sheet'!$C$40</f>
        <v>#VALUE!</v>
      </c>
    </row>
    <row r="2443">
      <c r="A2443" s="403" t="str">
        <f>IF(ISBLANK('Unit Type (38)'!B43), " ", 'Unit Type (38)'!B43)</f>
        <v> </v>
      </c>
      <c r="B2443" s="403" t="str">
        <f>IF(ISBLANK('Unit Type (38)'!C43), " ", 'Unit Type (38)'!C43)</f>
        <v> </v>
      </c>
      <c r="C2443" s="403" t="str">
        <f>B2443*'Summary Sheet'!$C$40</f>
        <v>#VALUE!</v>
      </c>
    </row>
    <row r="2444">
      <c r="A2444" s="403" t="str">
        <f>IF(ISBLANK('Unit Type (38)'!B44), " ", 'Unit Type (38)'!B44)</f>
        <v> </v>
      </c>
      <c r="B2444" s="403" t="str">
        <f>IF(ISBLANK('Unit Type (38)'!C44), " ", 'Unit Type (38)'!C44)</f>
        <v> </v>
      </c>
      <c r="C2444" s="403" t="str">
        <f>B2444*'Summary Sheet'!$C$40</f>
        <v>#VALUE!</v>
      </c>
    </row>
    <row r="2445">
      <c r="A2445" s="403" t="str">
        <f>IF(ISBLANK('Unit Type (38)'!B45), " ", 'Unit Type (38)'!B45)</f>
        <v> </v>
      </c>
      <c r="B2445" s="403" t="str">
        <f>IF(ISBLANK('Unit Type (38)'!C45), " ", 'Unit Type (38)'!C45)</f>
        <v> </v>
      </c>
      <c r="C2445" s="403" t="str">
        <f>B2445*'Summary Sheet'!$C$40</f>
        <v>#VALUE!</v>
      </c>
    </row>
    <row r="2446">
      <c r="A2446" s="403" t="str">
        <f>IF(ISBLANK('Unit Type (38)'!B46), " ", 'Unit Type (38)'!B46)</f>
        <v> </v>
      </c>
      <c r="B2446" s="403" t="str">
        <f>IF(ISBLANK('Unit Type (38)'!C46), " ", 'Unit Type (38)'!C46)</f>
        <v> </v>
      </c>
      <c r="C2446" s="403" t="str">
        <f>B2446*'Summary Sheet'!$C$40</f>
        <v>#VALUE!</v>
      </c>
    </row>
    <row r="2447">
      <c r="A2447" s="403" t="str">
        <f>IF(ISBLANK('Unit Type (38)'!B47), " ", 'Unit Type (38)'!B47)</f>
        <v> </v>
      </c>
      <c r="B2447" s="403" t="str">
        <f>IF(ISBLANK('Unit Type (38)'!C47), " ", 'Unit Type (38)'!C47)</f>
        <v> </v>
      </c>
      <c r="C2447" s="403" t="str">
        <f>B2447*'Summary Sheet'!$C$40</f>
        <v>#VALUE!</v>
      </c>
    </row>
    <row r="2448">
      <c r="A2448" s="403" t="str">
        <f>IF(ISBLANK('Unit Type (38)'!B48), " ", 'Unit Type (38)'!B48)</f>
        <v> </v>
      </c>
      <c r="B2448" s="403" t="str">
        <f>IF(ISBLANK('Unit Type (38)'!C48), " ", 'Unit Type (38)'!C48)</f>
        <v> </v>
      </c>
      <c r="C2448" s="403" t="str">
        <f>B2448*'Summary Sheet'!$C$40</f>
        <v>#VALUE!</v>
      </c>
    </row>
    <row r="2449">
      <c r="A2449" s="403" t="str">
        <f>IF(ISBLANK('Unit Type (38)'!B49), " ", 'Unit Type (38)'!B49)</f>
        <v> </v>
      </c>
      <c r="B2449" s="403" t="str">
        <f>IF(ISBLANK('Unit Type (38)'!C49), " ", 'Unit Type (38)'!C49)</f>
        <v> </v>
      </c>
      <c r="C2449" s="403" t="str">
        <f>B2449*'Summary Sheet'!$C$40</f>
        <v>#VALUE!</v>
      </c>
    </row>
    <row r="2450">
      <c r="A2450" s="403" t="str">
        <f>IF(ISBLANK('Unit Type (38)'!B50), " ", 'Unit Type (38)'!B50)</f>
        <v> </v>
      </c>
      <c r="B2450" s="403" t="str">
        <f>IF(ISBLANK('Unit Type (38)'!C50), " ", 'Unit Type (38)'!C50)</f>
        <v> </v>
      </c>
      <c r="C2450" s="403" t="str">
        <f>B2450*'Summary Sheet'!$C$40</f>
        <v>#VALUE!</v>
      </c>
    </row>
    <row r="2451">
      <c r="A2451" s="403" t="str">
        <f>IF(ISBLANK('Unit Type (38)'!B51), " ", 'Unit Type (38)'!B51)</f>
        <v> </v>
      </c>
      <c r="B2451" s="403" t="str">
        <f>IF(ISBLANK('Unit Type (38)'!C51), " ", 'Unit Type (38)'!C51)</f>
        <v> </v>
      </c>
      <c r="C2451" s="403" t="str">
        <f>B2451*'Summary Sheet'!$C$40</f>
        <v>#VALUE!</v>
      </c>
    </row>
    <row r="2452">
      <c r="A2452" s="403" t="str">
        <f>IF(ISBLANK('Unit Type (38)'!B52), " ", 'Unit Type (38)'!B52)</f>
        <v> </v>
      </c>
      <c r="B2452" s="403" t="str">
        <f>IF(ISBLANK('Unit Type (38)'!C52), " ", 'Unit Type (38)'!C52)</f>
        <v> </v>
      </c>
      <c r="C2452" s="403" t="str">
        <f>B2452*'Summary Sheet'!$C$40</f>
        <v>#VALUE!</v>
      </c>
    </row>
    <row r="2453">
      <c r="A2453" s="403" t="str">
        <f>IF(ISBLANK('Unit Type (38)'!B53), " ", 'Unit Type (38)'!B53)</f>
        <v> </v>
      </c>
      <c r="B2453" s="403" t="str">
        <f>IF(ISBLANK('Unit Type (38)'!C53), " ", 'Unit Type (38)'!C53)</f>
        <v> </v>
      </c>
      <c r="C2453" s="403" t="str">
        <f>B2453*'Summary Sheet'!$C$40</f>
        <v>#VALUE!</v>
      </c>
    </row>
    <row r="2454">
      <c r="A2454" s="403" t="str">
        <f>IF(ISBLANK('Unit Type (38)'!B54), " ", 'Unit Type (38)'!B54)</f>
        <v> </v>
      </c>
      <c r="B2454" s="403" t="str">
        <f>IF(ISBLANK('Unit Type (38)'!C54), " ", 'Unit Type (38)'!C54)</f>
        <v> </v>
      </c>
      <c r="C2454" s="403" t="str">
        <f>B2454*'Summary Sheet'!$C$40</f>
        <v>#VALUE!</v>
      </c>
    </row>
    <row r="2455">
      <c r="A2455" s="403" t="str">
        <f>IF(ISBLANK('Unit Type (38)'!B55), " ", 'Unit Type (38)'!B55)</f>
        <v> </v>
      </c>
      <c r="B2455" s="403" t="str">
        <f>IF(ISBLANK('Unit Type (38)'!C55), " ", 'Unit Type (38)'!C55)</f>
        <v> </v>
      </c>
      <c r="C2455" s="403" t="str">
        <f>B2455*'Summary Sheet'!$C$40</f>
        <v>#VALUE!</v>
      </c>
    </row>
    <row r="2456">
      <c r="A2456" s="403" t="str">
        <f>IF(ISBLANK('Unit Type (38)'!B56), " ", 'Unit Type (38)'!B56)</f>
        <v> </v>
      </c>
      <c r="B2456" s="403" t="str">
        <f>IF(ISBLANK('Unit Type (38)'!C56), " ", 'Unit Type (38)'!C56)</f>
        <v> </v>
      </c>
      <c r="C2456" s="403" t="str">
        <f>B2456*'Summary Sheet'!$C$40</f>
        <v>#VALUE!</v>
      </c>
    </row>
    <row r="2457">
      <c r="A2457" s="403" t="str">
        <f>IF(ISBLANK('Unit Type (38)'!B57), " ", 'Unit Type (38)'!B57)</f>
        <v> </v>
      </c>
      <c r="B2457" s="403" t="str">
        <f>IF(ISBLANK('Unit Type (38)'!C57), " ", 'Unit Type (38)'!C57)</f>
        <v> </v>
      </c>
      <c r="C2457" s="403" t="str">
        <f>B2457*'Summary Sheet'!$C$40</f>
        <v>#VALUE!</v>
      </c>
    </row>
    <row r="2458">
      <c r="A2458" s="403" t="str">
        <f>IF(ISBLANK('Unit Type (38)'!B58), " ", 'Unit Type (38)'!B58)</f>
        <v> </v>
      </c>
      <c r="B2458" s="403" t="str">
        <f>IF(ISBLANK('Unit Type (38)'!C58), " ", 'Unit Type (38)'!C58)</f>
        <v> </v>
      </c>
      <c r="C2458" s="403" t="str">
        <f>B2458*'Summary Sheet'!$C$40</f>
        <v>#VALUE!</v>
      </c>
    </row>
    <row r="2459">
      <c r="A2459" s="403" t="str">
        <f>IF(ISBLANK('Unit Type (38)'!B59), " ", 'Unit Type (38)'!B59)</f>
        <v> </v>
      </c>
      <c r="B2459" s="403" t="str">
        <f>IF(ISBLANK('Unit Type (38)'!C59), " ", 'Unit Type (38)'!C59)</f>
        <v> </v>
      </c>
      <c r="C2459" s="403" t="str">
        <f>B2459*'Summary Sheet'!$C$40</f>
        <v>#VALUE!</v>
      </c>
    </row>
    <row r="2460">
      <c r="A2460" s="403" t="str">
        <f>IF(ISBLANK('Unit Type (38)'!B60), " ", 'Unit Type (38)'!B60)</f>
        <v> </v>
      </c>
      <c r="B2460" s="403" t="str">
        <f>IF(ISBLANK('Unit Type (38)'!C60), " ", 'Unit Type (38)'!C60)</f>
        <v> </v>
      </c>
      <c r="C2460" s="403" t="str">
        <f>B2460*'Summary Sheet'!$C$40</f>
        <v>#VALUE!</v>
      </c>
    </row>
    <row r="2461">
      <c r="A2461" s="403" t="str">
        <f>IF(ISBLANK('Unit Type (38)'!B61), " ", 'Unit Type (38)'!B61)</f>
        <v> </v>
      </c>
      <c r="B2461" s="403" t="str">
        <f>IF(ISBLANK('Unit Type (38)'!C61), " ", 'Unit Type (38)'!C61)</f>
        <v> </v>
      </c>
      <c r="C2461" s="403" t="str">
        <f>B2461*'Summary Sheet'!$C$40</f>
        <v>#VALUE!</v>
      </c>
    </row>
    <row r="2462">
      <c r="A2462" s="403" t="str">
        <f>IF(ISBLANK('Unit Type (38)'!B62), " ", 'Unit Type (38)'!B62)</f>
        <v> </v>
      </c>
      <c r="B2462" s="403" t="str">
        <f>IF(ISBLANK('Unit Type (38)'!C62), " ", 'Unit Type (38)'!C62)</f>
        <v> </v>
      </c>
      <c r="C2462" s="403" t="str">
        <f>B2462*'Summary Sheet'!$C$40</f>
        <v>#VALUE!</v>
      </c>
    </row>
    <row r="2463">
      <c r="A2463" s="403" t="str">
        <f>IF(ISBLANK('Unit Type (38)'!B63), " ", 'Unit Type (38)'!B63)</f>
        <v> </v>
      </c>
      <c r="B2463" s="403" t="str">
        <f>IF(ISBLANK('Unit Type (38)'!C63), " ", 'Unit Type (38)'!C63)</f>
        <v> </v>
      </c>
      <c r="C2463" s="403" t="str">
        <f>B2463*'Summary Sheet'!$C$40</f>
        <v>#VALUE!</v>
      </c>
    </row>
    <row r="2464">
      <c r="A2464" s="403" t="str">
        <f>IF(ISBLANK('Unit Type (38)'!B64), " ", 'Unit Type (38)'!B64)</f>
        <v> </v>
      </c>
      <c r="B2464" s="403" t="str">
        <f>IF(ISBLANK('Unit Type (38)'!C64), " ", 'Unit Type (38)'!C64)</f>
        <v> </v>
      </c>
      <c r="C2464" s="403" t="str">
        <f>B2464*'Summary Sheet'!$C$40</f>
        <v>#VALUE!</v>
      </c>
    </row>
    <row r="2465">
      <c r="A2465" s="403" t="str">
        <f>IF(ISBLANK('Unit Type (38)'!B65), " ", 'Unit Type (38)'!B65)</f>
        <v> </v>
      </c>
      <c r="B2465" s="403" t="str">
        <f>IF(ISBLANK('Unit Type (38)'!C65), " ", 'Unit Type (38)'!C65)</f>
        <v> </v>
      </c>
      <c r="C2465" s="403" t="str">
        <f>B2465*'Summary Sheet'!$C$40</f>
        <v>#VALUE!</v>
      </c>
    </row>
    <row r="2466">
      <c r="A2466" s="403" t="str">
        <f>IF(ISBLANK('Unit Type (38)'!B66), " ", 'Unit Type (38)'!B66)</f>
        <v> </v>
      </c>
      <c r="B2466" s="403" t="str">
        <f>IF(ISBLANK('Unit Type (38)'!C66), " ", 'Unit Type (38)'!C66)</f>
        <v> </v>
      </c>
      <c r="C2466" s="403" t="str">
        <f>B2466*'Summary Sheet'!$C$40</f>
        <v>#VALUE!</v>
      </c>
    </row>
    <row r="2467">
      <c r="A2467" s="403" t="str">
        <f>IF(ISBLANK('Unit Type (38)'!B67), " ", 'Unit Type (38)'!B67)</f>
        <v> </v>
      </c>
      <c r="B2467" s="403" t="str">
        <f>IF(ISBLANK('Unit Type (38)'!C67), " ", 'Unit Type (38)'!C67)</f>
        <v> </v>
      </c>
      <c r="C2467" s="403" t="str">
        <f>B2467*'Summary Sheet'!$C$40</f>
        <v>#VALUE!</v>
      </c>
    </row>
    <row r="2468">
      <c r="A2468" s="403" t="str">
        <f>IF(ISBLANK('Unit Type (38)'!B68), " ", 'Unit Type (38)'!B68)</f>
        <v> </v>
      </c>
      <c r="B2468" s="403" t="str">
        <f>IF(ISBLANK('Unit Type (38)'!C68), " ", 'Unit Type (38)'!C68)</f>
        <v> </v>
      </c>
      <c r="C2468" s="403" t="str">
        <f>B2468*'Summary Sheet'!$C$40</f>
        <v>#VALUE!</v>
      </c>
    </row>
    <row r="2469">
      <c r="A2469" s="403" t="str">
        <f>IF(ISBLANK('Unit Type (38)'!B69), " ", 'Unit Type (38)'!B69)</f>
        <v> </v>
      </c>
      <c r="B2469" s="403" t="str">
        <f>IF(ISBLANK('Unit Type (38)'!C69), " ", 'Unit Type (38)'!C69)</f>
        <v> </v>
      </c>
      <c r="C2469" s="403" t="str">
        <f>B2469*'Summary Sheet'!$C$40</f>
        <v>#VALUE!</v>
      </c>
    </row>
    <row r="2470">
      <c r="A2470" s="403" t="str">
        <f>IF(ISBLANK('Unit Type (38)'!B70), " ", 'Unit Type (38)'!B70)</f>
        <v> </v>
      </c>
      <c r="B2470" s="403" t="str">
        <f>IF(ISBLANK('Unit Type (38)'!C70), " ", 'Unit Type (38)'!C70)</f>
        <v> </v>
      </c>
      <c r="C2470" s="403" t="str">
        <f>B2470*'Summary Sheet'!$C$40</f>
        <v>#VALUE!</v>
      </c>
    </row>
    <row r="2471">
      <c r="A2471" s="403" t="str">
        <f>IF(ISBLANK('Unit Type (39)'!B6), " ", 'Unit Type (39)'!B6)</f>
        <v> </v>
      </c>
      <c r="B2471" s="403" t="str">
        <f>IF(ISBLANK('Unit Type (39)'!C6), " ", 'Unit Type (39)'!C6)</f>
        <v> </v>
      </c>
      <c r="C2471" s="403" t="str">
        <f>B2471*'Summary Sheet'!$C$41</f>
        <v>#VALUE!</v>
      </c>
    </row>
    <row r="2472">
      <c r="A2472" s="403" t="str">
        <f>IF(ISBLANK('Unit Type (39)'!B7), " ", 'Unit Type (39)'!B7)</f>
        <v> </v>
      </c>
      <c r="B2472" s="403" t="str">
        <f>IF(ISBLANK('Unit Type (39)'!C7), " ", 'Unit Type (39)'!C7)</f>
        <v> </v>
      </c>
      <c r="C2472" s="403" t="str">
        <f>B2472*'Summary Sheet'!$C$41</f>
        <v>#VALUE!</v>
      </c>
    </row>
    <row r="2473">
      <c r="A2473" s="403" t="str">
        <f>IF(ISBLANK('Unit Type (39)'!B8), " ", 'Unit Type (39)'!B8)</f>
        <v> </v>
      </c>
      <c r="B2473" s="403" t="str">
        <f>IF(ISBLANK('Unit Type (39)'!C8), " ", 'Unit Type (39)'!C8)</f>
        <v> </v>
      </c>
      <c r="C2473" s="403" t="str">
        <f>B2473*'Summary Sheet'!$C$41</f>
        <v>#VALUE!</v>
      </c>
    </row>
    <row r="2474">
      <c r="A2474" s="403" t="str">
        <f>IF(ISBLANK('Unit Type (39)'!B9), " ", 'Unit Type (39)'!B9)</f>
        <v> </v>
      </c>
      <c r="B2474" s="403" t="str">
        <f>IF(ISBLANK('Unit Type (39)'!C9), " ", 'Unit Type (39)'!C9)</f>
        <v> </v>
      </c>
      <c r="C2474" s="403" t="str">
        <f>B2474*'Summary Sheet'!$C$41</f>
        <v>#VALUE!</v>
      </c>
    </row>
    <row r="2475">
      <c r="A2475" s="403" t="str">
        <f>IF(ISBLANK('Unit Type (39)'!B10), " ", 'Unit Type (39)'!B10)</f>
        <v> </v>
      </c>
      <c r="B2475" s="403" t="str">
        <f>IF(ISBLANK('Unit Type (39)'!C10), " ", 'Unit Type (39)'!C10)</f>
        <v> </v>
      </c>
      <c r="C2475" s="403" t="str">
        <f>B2475*'Summary Sheet'!$C$41</f>
        <v>#VALUE!</v>
      </c>
    </row>
    <row r="2476">
      <c r="A2476" s="403" t="str">
        <f>IF(ISBLANK('Unit Type (39)'!B11), " ", 'Unit Type (39)'!B11)</f>
        <v> </v>
      </c>
      <c r="B2476" s="403" t="str">
        <f>IF(ISBLANK('Unit Type (39)'!C11), " ", 'Unit Type (39)'!C11)</f>
        <v> </v>
      </c>
      <c r="C2476" s="403" t="str">
        <f>B2476*'Summary Sheet'!$C$41</f>
        <v>#VALUE!</v>
      </c>
    </row>
    <row r="2477">
      <c r="A2477" s="403" t="str">
        <f>IF(ISBLANK('Unit Type (39)'!B12), " ", 'Unit Type (39)'!B12)</f>
        <v> </v>
      </c>
      <c r="B2477" s="403" t="str">
        <f>IF(ISBLANK('Unit Type (39)'!C12), " ", 'Unit Type (39)'!C12)</f>
        <v> </v>
      </c>
      <c r="C2477" s="403" t="str">
        <f>B2477*'Summary Sheet'!$C$41</f>
        <v>#VALUE!</v>
      </c>
    </row>
    <row r="2478">
      <c r="A2478" s="403" t="str">
        <f>IF(ISBLANK('Unit Type (39)'!B13), " ", 'Unit Type (39)'!B13)</f>
        <v> </v>
      </c>
      <c r="B2478" s="403" t="str">
        <f>IF(ISBLANK('Unit Type (39)'!C13), " ", 'Unit Type (39)'!C13)</f>
        <v> </v>
      </c>
      <c r="C2478" s="403" t="str">
        <f>B2478*'Summary Sheet'!$C$41</f>
        <v>#VALUE!</v>
      </c>
    </row>
    <row r="2479">
      <c r="A2479" s="403" t="str">
        <f>IF(ISBLANK('Unit Type (39)'!B14), " ", 'Unit Type (39)'!B14)</f>
        <v> </v>
      </c>
      <c r="B2479" s="403" t="str">
        <f>IF(ISBLANK('Unit Type (39)'!C14), " ", 'Unit Type (39)'!C14)</f>
        <v> </v>
      </c>
      <c r="C2479" s="403" t="str">
        <f>B2479*'Summary Sheet'!$C$41</f>
        <v>#VALUE!</v>
      </c>
    </row>
    <row r="2480">
      <c r="A2480" s="403" t="str">
        <f>IF(ISBLANK('Unit Type (39)'!B15), " ", 'Unit Type (39)'!B15)</f>
        <v> </v>
      </c>
      <c r="B2480" s="403" t="str">
        <f>IF(ISBLANK('Unit Type (39)'!C15), " ", 'Unit Type (39)'!C15)</f>
        <v> </v>
      </c>
      <c r="C2480" s="403" t="str">
        <f>B2480*'Summary Sheet'!$C$41</f>
        <v>#VALUE!</v>
      </c>
    </row>
    <row r="2481">
      <c r="A2481" s="403" t="str">
        <f>IF(ISBLANK('Unit Type (39)'!B16), " ", 'Unit Type (39)'!B16)</f>
        <v> </v>
      </c>
      <c r="B2481" s="403" t="str">
        <f>IF(ISBLANK('Unit Type (39)'!C16), " ", 'Unit Type (39)'!C16)</f>
        <v> </v>
      </c>
      <c r="C2481" s="403" t="str">
        <f>B2481*'Summary Sheet'!$C$41</f>
        <v>#VALUE!</v>
      </c>
    </row>
    <row r="2482">
      <c r="A2482" s="403" t="str">
        <f>IF(ISBLANK('Unit Type (39)'!B17), " ", 'Unit Type (39)'!B17)</f>
        <v> </v>
      </c>
      <c r="B2482" s="403" t="str">
        <f>IF(ISBLANK('Unit Type (39)'!C17), " ", 'Unit Type (39)'!C17)</f>
        <v> </v>
      </c>
      <c r="C2482" s="403" t="str">
        <f>B2482*'Summary Sheet'!$C$41</f>
        <v>#VALUE!</v>
      </c>
    </row>
    <row r="2483">
      <c r="A2483" s="403" t="str">
        <f>IF(ISBLANK('Unit Type (39)'!B18), " ", 'Unit Type (39)'!B18)</f>
        <v> </v>
      </c>
      <c r="B2483" s="403" t="str">
        <f>IF(ISBLANK('Unit Type (39)'!C18), " ", 'Unit Type (39)'!C18)</f>
        <v> </v>
      </c>
      <c r="C2483" s="403" t="str">
        <f>B2483*'Summary Sheet'!$C$41</f>
        <v>#VALUE!</v>
      </c>
    </row>
    <row r="2484">
      <c r="A2484" s="403" t="str">
        <f>IF(ISBLANK('Unit Type (39)'!B19), " ", 'Unit Type (39)'!B19)</f>
        <v> </v>
      </c>
      <c r="B2484" s="403" t="str">
        <f>IF(ISBLANK('Unit Type (39)'!C19), " ", 'Unit Type (39)'!C19)</f>
        <v> </v>
      </c>
      <c r="C2484" s="403" t="str">
        <f>B2484*'Summary Sheet'!$C$41</f>
        <v>#VALUE!</v>
      </c>
    </row>
    <row r="2485">
      <c r="A2485" s="403" t="str">
        <f>IF(ISBLANK('Unit Type (39)'!B20), " ", 'Unit Type (39)'!B20)</f>
        <v> </v>
      </c>
      <c r="B2485" s="403" t="str">
        <f>IF(ISBLANK('Unit Type (39)'!C20), " ", 'Unit Type (39)'!C20)</f>
        <v> </v>
      </c>
      <c r="C2485" s="403" t="str">
        <f>B2485*'Summary Sheet'!$C$41</f>
        <v>#VALUE!</v>
      </c>
    </row>
    <row r="2486">
      <c r="A2486" s="403" t="str">
        <f>IF(ISBLANK('Unit Type (39)'!B21), " ", 'Unit Type (39)'!B21)</f>
        <v> </v>
      </c>
      <c r="B2486" s="403" t="str">
        <f>IF(ISBLANK('Unit Type (39)'!C21), " ", 'Unit Type (39)'!C21)</f>
        <v> </v>
      </c>
      <c r="C2486" s="403" t="str">
        <f>B2486*'Summary Sheet'!$C$41</f>
        <v>#VALUE!</v>
      </c>
    </row>
    <row r="2487">
      <c r="A2487" s="403" t="str">
        <f>IF(ISBLANK('Unit Type (39)'!B22), " ", 'Unit Type (39)'!B22)</f>
        <v> </v>
      </c>
      <c r="B2487" s="403" t="str">
        <f>IF(ISBLANK('Unit Type (39)'!C22), " ", 'Unit Type (39)'!C22)</f>
        <v> </v>
      </c>
      <c r="C2487" s="403" t="str">
        <f>B2487*'Summary Sheet'!$C$41</f>
        <v>#VALUE!</v>
      </c>
    </row>
    <row r="2488">
      <c r="A2488" s="403" t="str">
        <f>IF(ISBLANK('Unit Type (39)'!B23), " ", 'Unit Type (39)'!B23)</f>
        <v> </v>
      </c>
      <c r="B2488" s="403" t="str">
        <f>IF(ISBLANK('Unit Type (39)'!C23), " ", 'Unit Type (39)'!C23)</f>
        <v> </v>
      </c>
      <c r="C2488" s="403" t="str">
        <f>B2488*'Summary Sheet'!$C$41</f>
        <v>#VALUE!</v>
      </c>
    </row>
    <row r="2489">
      <c r="A2489" s="403" t="str">
        <f>IF(ISBLANK('Unit Type (39)'!B24), " ", 'Unit Type (39)'!B24)</f>
        <v> </v>
      </c>
      <c r="B2489" s="403" t="str">
        <f>IF(ISBLANK('Unit Type (39)'!C24), " ", 'Unit Type (39)'!C24)</f>
        <v> </v>
      </c>
      <c r="C2489" s="403" t="str">
        <f>B2489*'Summary Sheet'!$C$41</f>
        <v>#VALUE!</v>
      </c>
    </row>
    <row r="2490">
      <c r="A2490" s="403" t="str">
        <f>IF(ISBLANK('Unit Type (39)'!B25), " ", 'Unit Type (39)'!B25)</f>
        <v> </v>
      </c>
      <c r="B2490" s="403" t="str">
        <f>IF(ISBLANK('Unit Type (39)'!C25), " ", 'Unit Type (39)'!C25)</f>
        <v> </v>
      </c>
      <c r="C2490" s="403" t="str">
        <f>B2490*'Summary Sheet'!$C$41</f>
        <v>#VALUE!</v>
      </c>
    </row>
    <row r="2491">
      <c r="A2491" s="403" t="str">
        <f>IF(ISBLANK('Unit Type (39)'!B26), " ", 'Unit Type (39)'!B26)</f>
        <v> </v>
      </c>
      <c r="B2491" s="403" t="str">
        <f>IF(ISBLANK('Unit Type (39)'!C26), " ", 'Unit Type (39)'!C26)</f>
        <v> </v>
      </c>
      <c r="C2491" s="403" t="str">
        <f>B2491*'Summary Sheet'!$C$41</f>
        <v>#VALUE!</v>
      </c>
    </row>
    <row r="2492">
      <c r="A2492" s="403" t="str">
        <f>IF(ISBLANK('Unit Type (39)'!B27), " ", 'Unit Type (39)'!B27)</f>
        <v> </v>
      </c>
      <c r="B2492" s="403" t="str">
        <f>IF(ISBLANK('Unit Type (39)'!C27), " ", 'Unit Type (39)'!C27)</f>
        <v> </v>
      </c>
      <c r="C2492" s="403" t="str">
        <f>B2492*'Summary Sheet'!$C$41</f>
        <v>#VALUE!</v>
      </c>
    </row>
    <row r="2493">
      <c r="A2493" s="403" t="str">
        <f>IF(ISBLANK('Unit Type (39)'!B28), " ", 'Unit Type (39)'!B28)</f>
        <v> </v>
      </c>
      <c r="B2493" s="403" t="str">
        <f>IF(ISBLANK('Unit Type (39)'!C28), " ", 'Unit Type (39)'!C28)</f>
        <v> </v>
      </c>
      <c r="C2493" s="403" t="str">
        <f>B2493*'Summary Sheet'!$C$41</f>
        <v>#VALUE!</v>
      </c>
    </row>
    <row r="2494">
      <c r="A2494" s="403" t="str">
        <f>IF(ISBLANK('Unit Type (39)'!B29), " ", 'Unit Type (39)'!B29)</f>
        <v> </v>
      </c>
      <c r="B2494" s="403" t="str">
        <f>IF(ISBLANK('Unit Type (39)'!C29), " ", 'Unit Type (39)'!C29)</f>
        <v> </v>
      </c>
      <c r="C2494" s="403" t="str">
        <f>B2494*'Summary Sheet'!$C$41</f>
        <v>#VALUE!</v>
      </c>
    </row>
    <row r="2495">
      <c r="A2495" s="403" t="str">
        <f>IF(ISBLANK('Unit Type (39)'!B30), " ", 'Unit Type (39)'!B30)</f>
        <v> </v>
      </c>
      <c r="B2495" s="403" t="str">
        <f>IF(ISBLANK('Unit Type (39)'!C30), " ", 'Unit Type (39)'!C30)</f>
        <v> </v>
      </c>
      <c r="C2495" s="403" t="str">
        <f>B2495*'Summary Sheet'!$C$41</f>
        <v>#VALUE!</v>
      </c>
    </row>
    <row r="2496">
      <c r="A2496" s="403" t="str">
        <f>IF(ISBLANK('Unit Type (39)'!B31), " ", 'Unit Type (39)'!B31)</f>
        <v> </v>
      </c>
      <c r="B2496" s="403" t="str">
        <f>IF(ISBLANK('Unit Type (39)'!C31), " ", 'Unit Type (39)'!C31)</f>
        <v> </v>
      </c>
      <c r="C2496" s="403" t="str">
        <f>B2496*'Summary Sheet'!$C$41</f>
        <v>#VALUE!</v>
      </c>
    </row>
    <row r="2497">
      <c r="A2497" s="403" t="str">
        <f>IF(ISBLANK('Unit Type (39)'!B32), " ", 'Unit Type (39)'!B32)</f>
        <v> </v>
      </c>
      <c r="B2497" s="403" t="str">
        <f>IF(ISBLANK('Unit Type (39)'!C32), " ", 'Unit Type (39)'!C32)</f>
        <v> </v>
      </c>
      <c r="C2497" s="403" t="str">
        <f>B2497*'Summary Sheet'!$C$41</f>
        <v>#VALUE!</v>
      </c>
    </row>
    <row r="2498">
      <c r="A2498" s="403" t="str">
        <f>IF(ISBLANK('Unit Type (39)'!B33), " ", 'Unit Type (39)'!B33)</f>
        <v> </v>
      </c>
      <c r="B2498" s="403" t="str">
        <f>IF(ISBLANK('Unit Type (39)'!C33), " ", 'Unit Type (39)'!C33)</f>
        <v> </v>
      </c>
      <c r="C2498" s="403" t="str">
        <f>B2498*'Summary Sheet'!$C$41</f>
        <v>#VALUE!</v>
      </c>
    </row>
    <row r="2499">
      <c r="A2499" s="403" t="str">
        <f>IF(ISBLANK('Unit Type (39)'!B34), " ", 'Unit Type (39)'!B34)</f>
        <v> </v>
      </c>
      <c r="B2499" s="403" t="str">
        <f>IF(ISBLANK('Unit Type (39)'!C34), " ", 'Unit Type (39)'!C34)</f>
        <v> </v>
      </c>
      <c r="C2499" s="403" t="str">
        <f>B2499*'Summary Sheet'!$C$41</f>
        <v>#VALUE!</v>
      </c>
    </row>
    <row r="2500">
      <c r="A2500" s="403" t="str">
        <f>IF(ISBLANK('Unit Type (39)'!B35), " ", 'Unit Type (39)'!B35)</f>
        <v> </v>
      </c>
      <c r="B2500" s="403" t="str">
        <f>IF(ISBLANK('Unit Type (39)'!C35), " ", 'Unit Type (39)'!C35)</f>
        <v> </v>
      </c>
      <c r="C2500" s="403" t="str">
        <f>B2500*'Summary Sheet'!$C$41</f>
        <v>#VALUE!</v>
      </c>
    </row>
    <row r="2501">
      <c r="A2501" s="403" t="str">
        <f>IF(ISBLANK('Unit Type (39)'!B36), " ", 'Unit Type (39)'!B36)</f>
        <v> </v>
      </c>
      <c r="B2501" s="403" t="str">
        <f>IF(ISBLANK('Unit Type (39)'!C36), " ", 'Unit Type (39)'!C36)</f>
        <v> </v>
      </c>
      <c r="C2501" s="403" t="str">
        <f>B2501*'Summary Sheet'!$C$41</f>
        <v>#VALUE!</v>
      </c>
    </row>
    <row r="2502">
      <c r="A2502" s="403" t="str">
        <f>IF(ISBLANK('Unit Type (39)'!B37), " ", 'Unit Type (39)'!B37)</f>
        <v> </v>
      </c>
      <c r="B2502" s="403" t="str">
        <f>IF(ISBLANK('Unit Type (39)'!C37), " ", 'Unit Type (39)'!C37)</f>
        <v> </v>
      </c>
      <c r="C2502" s="403" t="str">
        <f>B2502*'Summary Sheet'!$C$41</f>
        <v>#VALUE!</v>
      </c>
    </row>
    <row r="2503">
      <c r="A2503" s="403" t="str">
        <f>IF(ISBLANK('Unit Type (39)'!B38), " ", 'Unit Type (39)'!B38)</f>
        <v> </v>
      </c>
      <c r="B2503" s="403" t="str">
        <f>IF(ISBLANK('Unit Type (39)'!C38), " ", 'Unit Type (39)'!C38)</f>
        <v> </v>
      </c>
      <c r="C2503" s="403" t="str">
        <f>B2503*'Summary Sheet'!$C$41</f>
        <v>#VALUE!</v>
      </c>
    </row>
    <row r="2504">
      <c r="A2504" s="403" t="str">
        <f>IF(ISBLANK('Unit Type (39)'!B39), " ", 'Unit Type (39)'!B39)</f>
        <v> </v>
      </c>
      <c r="B2504" s="403" t="str">
        <f>IF(ISBLANK('Unit Type (39)'!C39), " ", 'Unit Type (39)'!C39)</f>
        <v> </v>
      </c>
      <c r="C2504" s="403" t="str">
        <f>B2504*'Summary Sheet'!$C$41</f>
        <v>#VALUE!</v>
      </c>
    </row>
    <row r="2505">
      <c r="A2505" s="403" t="str">
        <f>IF(ISBLANK('Unit Type (39)'!B40), " ", 'Unit Type (39)'!B40)</f>
        <v> </v>
      </c>
      <c r="B2505" s="403" t="str">
        <f>IF(ISBLANK('Unit Type (39)'!C40), " ", 'Unit Type (39)'!C40)</f>
        <v> </v>
      </c>
      <c r="C2505" s="403" t="str">
        <f>B2505*'Summary Sheet'!$C$41</f>
        <v>#VALUE!</v>
      </c>
    </row>
    <row r="2506">
      <c r="A2506" s="403" t="str">
        <f>IF(ISBLANK('Unit Type (39)'!B41), " ", 'Unit Type (39)'!B41)</f>
        <v> </v>
      </c>
      <c r="B2506" s="403" t="str">
        <f>IF(ISBLANK('Unit Type (39)'!C41), " ", 'Unit Type (39)'!C41)</f>
        <v> </v>
      </c>
      <c r="C2506" s="403" t="str">
        <f>B2506*'Summary Sheet'!$C$41</f>
        <v>#VALUE!</v>
      </c>
    </row>
    <row r="2507">
      <c r="A2507" s="403" t="str">
        <f>IF(ISBLANK('Unit Type (39)'!B42), " ", 'Unit Type (39)'!B42)</f>
        <v> </v>
      </c>
      <c r="B2507" s="403" t="str">
        <f>IF(ISBLANK('Unit Type (39)'!C42), " ", 'Unit Type (39)'!C42)</f>
        <v> </v>
      </c>
      <c r="C2507" s="403" t="str">
        <f>B2507*'Summary Sheet'!$C$41</f>
        <v>#VALUE!</v>
      </c>
    </row>
    <row r="2508">
      <c r="A2508" s="403" t="str">
        <f>IF(ISBLANK('Unit Type (39)'!B43), " ", 'Unit Type (39)'!B43)</f>
        <v> </v>
      </c>
      <c r="B2508" s="403" t="str">
        <f>IF(ISBLANK('Unit Type (39)'!C43), " ", 'Unit Type (39)'!C43)</f>
        <v> </v>
      </c>
      <c r="C2508" s="403" t="str">
        <f>B2508*'Summary Sheet'!$C$41</f>
        <v>#VALUE!</v>
      </c>
    </row>
    <row r="2509">
      <c r="A2509" s="403" t="str">
        <f>IF(ISBLANK('Unit Type (39)'!B44), " ", 'Unit Type (39)'!B44)</f>
        <v> </v>
      </c>
      <c r="B2509" s="403" t="str">
        <f>IF(ISBLANK('Unit Type (39)'!C44), " ", 'Unit Type (39)'!C44)</f>
        <v> </v>
      </c>
      <c r="C2509" s="403" t="str">
        <f>B2509*'Summary Sheet'!$C$41</f>
        <v>#VALUE!</v>
      </c>
    </row>
    <row r="2510">
      <c r="A2510" s="403" t="str">
        <f>IF(ISBLANK('Unit Type (39)'!B45), " ", 'Unit Type (39)'!B45)</f>
        <v> </v>
      </c>
      <c r="B2510" s="403" t="str">
        <f>IF(ISBLANK('Unit Type (39)'!C45), " ", 'Unit Type (39)'!C45)</f>
        <v> </v>
      </c>
      <c r="C2510" s="403" t="str">
        <f>B2510*'Summary Sheet'!$C$41</f>
        <v>#VALUE!</v>
      </c>
    </row>
    <row r="2511">
      <c r="A2511" s="403" t="str">
        <f>IF(ISBLANK('Unit Type (39)'!B46), " ", 'Unit Type (39)'!B46)</f>
        <v> </v>
      </c>
      <c r="B2511" s="403" t="str">
        <f>IF(ISBLANK('Unit Type (39)'!C46), " ", 'Unit Type (39)'!C46)</f>
        <v> </v>
      </c>
      <c r="C2511" s="403" t="str">
        <f>B2511*'Summary Sheet'!$C$41</f>
        <v>#VALUE!</v>
      </c>
    </row>
    <row r="2512">
      <c r="A2512" s="403" t="str">
        <f>IF(ISBLANK('Unit Type (39)'!B47), " ", 'Unit Type (39)'!B47)</f>
        <v> </v>
      </c>
      <c r="B2512" s="403" t="str">
        <f>IF(ISBLANK('Unit Type (39)'!C47), " ", 'Unit Type (39)'!C47)</f>
        <v> </v>
      </c>
      <c r="C2512" s="403" t="str">
        <f>B2512*'Summary Sheet'!$C$41</f>
        <v>#VALUE!</v>
      </c>
    </row>
    <row r="2513">
      <c r="A2513" s="403" t="str">
        <f>IF(ISBLANK('Unit Type (39)'!B48), " ", 'Unit Type (39)'!B48)</f>
        <v> </v>
      </c>
      <c r="B2513" s="403" t="str">
        <f>IF(ISBLANK('Unit Type (39)'!C48), " ", 'Unit Type (39)'!C48)</f>
        <v> </v>
      </c>
      <c r="C2513" s="403" t="str">
        <f>B2513*'Summary Sheet'!$C$41</f>
        <v>#VALUE!</v>
      </c>
    </row>
    <row r="2514">
      <c r="A2514" s="403" t="str">
        <f>IF(ISBLANK('Unit Type (39)'!B49), " ", 'Unit Type (39)'!B49)</f>
        <v> </v>
      </c>
      <c r="B2514" s="403" t="str">
        <f>IF(ISBLANK('Unit Type (39)'!C49), " ", 'Unit Type (39)'!C49)</f>
        <v> </v>
      </c>
      <c r="C2514" s="403" t="str">
        <f>B2514*'Summary Sheet'!$C$41</f>
        <v>#VALUE!</v>
      </c>
    </row>
    <row r="2515">
      <c r="A2515" s="403" t="str">
        <f>IF(ISBLANK('Unit Type (39)'!B50), " ", 'Unit Type (39)'!B50)</f>
        <v> </v>
      </c>
      <c r="B2515" s="403" t="str">
        <f>IF(ISBLANK('Unit Type (39)'!C50), " ", 'Unit Type (39)'!C50)</f>
        <v> </v>
      </c>
      <c r="C2515" s="403" t="str">
        <f>B2515*'Summary Sheet'!$C$41</f>
        <v>#VALUE!</v>
      </c>
    </row>
    <row r="2516">
      <c r="A2516" s="403" t="str">
        <f>IF(ISBLANK('Unit Type (39)'!B51), " ", 'Unit Type (39)'!B51)</f>
        <v> </v>
      </c>
      <c r="B2516" s="403" t="str">
        <f>IF(ISBLANK('Unit Type (39)'!C51), " ", 'Unit Type (39)'!C51)</f>
        <v> </v>
      </c>
      <c r="C2516" s="403" t="str">
        <f>B2516*'Summary Sheet'!$C$41</f>
        <v>#VALUE!</v>
      </c>
    </row>
    <row r="2517">
      <c r="A2517" s="403" t="str">
        <f>IF(ISBLANK('Unit Type (39)'!B52), " ", 'Unit Type (39)'!B52)</f>
        <v> </v>
      </c>
      <c r="B2517" s="403" t="str">
        <f>IF(ISBLANK('Unit Type (39)'!C52), " ", 'Unit Type (39)'!C52)</f>
        <v> </v>
      </c>
      <c r="C2517" s="403" t="str">
        <f>B2517*'Summary Sheet'!$C$41</f>
        <v>#VALUE!</v>
      </c>
    </row>
    <row r="2518">
      <c r="A2518" s="403" t="str">
        <f>IF(ISBLANK('Unit Type (39)'!B53), " ", 'Unit Type (39)'!B53)</f>
        <v> </v>
      </c>
      <c r="B2518" s="403" t="str">
        <f>IF(ISBLANK('Unit Type (39)'!C53), " ", 'Unit Type (39)'!C53)</f>
        <v> </v>
      </c>
      <c r="C2518" s="403" t="str">
        <f>B2518*'Summary Sheet'!$C$41</f>
        <v>#VALUE!</v>
      </c>
    </row>
    <row r="2519">
      <c r="A2519" s="403" t="str">
        <f>IF(ISBLANK('Unit Type (39)'!B54), " ", 'Unit Type (39)'!B54)</f>
        <v> </v>
      </c>
      <c r="B2519" s="403" t="str">
        <f>IF(ISBLANK('Unit Type (39)'!C54), " ", 'Unit Type (39)'!C54)</f>
        <v> </v>
      </c>
      <c r="C2519" s="403" t="str">
        <f>B2519*'Summary Sheet'!$C$41</f>
        <v>#VALUE!</v>
      </c>
    </row>
    <row r="2520">
      <c r="A2520" s="403" t="str">
        <f>IF(ISBLANK('Unit Type (39)'!B55), " ", 'Unit Type (39)'!B55)</f>
        <v> </v>
      </c>
      <c r="B2520" s="403" t="str">
        <f>IF(ISBLANK('Unit Type (39)'!C55), " ", 'Unit Type (39)'!C55)</f>
        <v> </v>
      </c>
      <c r="C2520" s="403" t="str">
        <f>B2520*'Summary Sheet'!$C$41</f>
        <v>#VALUE!</v>
      </c>
    </row>
    <row r="2521">
      <c r="A2521" s="403" t="str">
        <f>IF(ISBLANK('Unit Type (39)'!B56), " ", 'Unit Type (39)'!B56)</f>
        <v> </v>
      </c>
      <c r="B2521" s="403" t="str">
        <f>IF(ISBLANK('Unit Type (39)'!C56), " ", 'Unit Type (39)'!C56)</f>
        <v> </v>
      </c>
      <c r="C2521" s="403" t="str">
        <f>B2521*'Summary Sheet'!$C$41</f>
        <v>#VALUE!</v>
      </c>
    </row>
    <row r="2522">
      <c r="A2522" s="403" t="str">
        <f>IF(ISBLANK('Unit Type (39)'!B57), " ", 'Unit Type (39)'!B57)</f>
        <v> </v>
      </c>
      <c r="B2522" s="403" t="str">
        <f>IF(ISBLANK('Unit Type (39)'!C57), " ", 'Unit Type (39)'!C57)</f>
        <v> </v>
      </c>
      <c r="C2522" s="403" t="str">
        <f>B2522*'Summary Sheet'!$C$41</f>
        <v>#VALUE!</v>
      </c>
    </row>
    <row r="2523">
      <c r="A2523" s="403" t="str">
        <f>IF(ISBLANK('Unit Type (39)'!B58), " ", 'Unit Type (39)'!B58)</f>
        <v> </v>
      </c>
      <c r="B2523" s="403" t="str">
        <f>IF(ISBLANK('Unit Type (39)'!C58), " ", 'Unit Type (39)'!C58)</f>
        <v> </v>
      </c>
      <c r="C2523" s="403" t="str">
        <f>B2523*'Summary Sheet'!$C$41</f>
        <v>#VALUE!</v>
      </c>
    </row>
    <row r="2524">
      <c r="A2524" s="403" t="str">
        <f>IF(ISBLANK('Unit Type (39)'!B59), " ", 'Unit Type (39)'!B59)</f>
        <v> </v>
      </c>
      <c r="B2524" s="403" t="str">
        <f>IF(ISBLANK('Unit Type (39)'!C59), " ", 'Unit Type (39)'!C59)</f>
        <v> </v>
      </c>
      <c r="C2524" s="403" t="str">
        <f>B2524*'Summary Sheet'!$C$41</f>
        <v>#VALUE!</v>
      </c>
    </row>
    <row r="2525">
      <c r="A2525" s="403" t="str">
        <f>IF(ISBLANK('Unit Type (39)'!B60), " ", 'Unit Type (39)'!B60)</f>
        <v> </v>
      </c>
      <c r="B2525" s="403" t="str">
        <f>IF(ISBLANK('Unit Type (39)'!C60), " ", 'Unit Type (39)'!C60)</f>
        <v> </v>
      </c>
      <c r="C2525" s="403" t="str">
        <f>B2525*'Summary Sheet'!$C$41</f>
        <v>#VALUE!</v>
      </c>
    </row>
    <row r="2526">
      <c r="A2526" s="403" t="str">
        <f>IF(ISBLANK('Unit Type (39)'!B61), " ", 'Unit Type (39)'!B61)</f>
        <v> </v>
      </c>
      <c r="B2526" s="403" t="str">
        <f>IF(ISBLANK('Unit Type (39)'!C61), " ", 'Unit Type (39)'!C61)</f>
        <v> </v>
      </c>
      <c r="C2526" s="403" t="str">
        <f>B2526*'Summary Sheet'!$C$41</f>
        <v>#VALUE!</v>
      </c>
    </row>
    <row r="2527">
      <c r="A2527" s="403" t="str">
        <f>IF(ISBLANK('Unit Type (39)'!B62), " ", 'Unit Type (39)'!B62)</f>
        <v> </v>
      </c>
      <c r="B2527" s="403" t="str">
        <f>IF(ISBLANK('Unit Type (39)'!C62), " ", 'Unit Type (39)'!C62)</f>
        <v> </v>
      </c>
      <c r="C2527" s="403" t="str">
        <f>B2527*'Summary Sheet'!$C$41</f>
        <v>#VALUE!</v>
      </c>
    </row>
    <row r="2528">
      <c r="A2528" s="403" t="str">
        <f>IF(ISBLANK('Unit Type (39)'!B63), " ", 'Unit Type (39)'!B63)</f>
        <v> </v>
      </c>
      <c r="B2528" s="403" t="str">
        <f>IF(ISBLANK('Unit Type (39)'!C63), " ", 'Unit Type (39)'!C63)</f>
        <v> </v>
      </c>
      <c r="C2528" s="403" t="str">
        <f>B2528*'Summary Sheet'!$C$41</f>
        <v>#VALUE!</v>
      </c>
    </row>
    <row r="2529">
      <c r="A2529" s="403" t="str">
        <f>IF(ISBLANK('Unit Type (39)'!B64), " ", 'Unit Type (39)'!B64)</f>
        <v> </v>
      </c>
      <c r="B2529" s="403" t="str">
        <f>IF(ISBLANK('Unit Type (39)'!C64), " ", 'Unit Type (39)'!C64)</f>
        <v> </v>
      </c>
      <c r="C2529" s="403" t="str">
        <f>B2529*'Summary Sheet'!$C$41</f>
        <v>#VALUE!</v>
      </c>
    </row>
    <row r="2530">
      <c r="A2530" s="403" t="str">
        <f>IF(ISBLANK('Unit Type (39)'!B65), " ", 'Unit Type (39)'!B65)</f>
        <v> </v>
      </c>
      <c r="B2530" s="403" t="str">
        <f>IF(ISBLANK('Unit Type (39)'!C65), " ", 'Unit Type (39)'!C65)</f>
        <v> </v>
      </c>
      <c r="C2530" s="403" t="str">
        <f>B2530*'Summary Sheet'!$C$41</f>
        <v>#VALUE!</v>
      </c>
    </row>
    <row r="2531">
      <c r="A2531" s="403" t="str">
        <f>IF(ISBLANK('Unit Type (39)'!B66), " ", 'Unit Type (39)'!B66)</f>
        <v> </v>
      </c>
      <c r="B2531" s="403" t="str">
        <f>IF(ISBLANK('Unit Type (39)'!C66), " ", 'Unit Type (39)'!C66)</f>
        <v> </v>
      </c>
      <c r="C2531" s="403" t="str">
        <f>B2531*'Summary Sheet'!$C$41</f>
        <v>#VALUE!</v>
      </c>
    </row>
    <row r="2532">
      <c r="A2532" s="403" t="str">
        <f>IF(ISBLANK('Unit Type (39)'!B67), " ", 'Unit Type (39)'!B67)</f>
        <v> </v>
      </c>
      <c r="B2532" s="403" t="str">
        <f>IF(ISBLANK('Unit Type (39)'!C67), " ", 'Unit Type (39)'!C67)</f>
        <v> </v>
      </c>
      <c r="C2532" s="403" t="str">
        <f>B2532*'Summary Sheet'!$C$41</f>
        <v>#VALUE!</v>
      </c>
    </row>
    <row r="2533">
      <c r="A2533" s="403" t="str">
        <f>IF(ISBLANK('Unit Type (39)'!B68), " ", 'Unit Type (39)'!B68)</f>
        <v> </v>
      </c>
      <c r="B2533" s="403" t="str">
        <f>IF(ISBLANK('Unit Type (39)'!C68), " ", 'Unit Type (39)'!C68)</f>
        <v> </v>
      </c>
      <c r="C2533" s="403" t="str">
        <f>B2533*'Summary Sheet'!$C$41</f>
        <v>#VALUE!</v>
      </c>
    </row>
    <row r="2534">
      <c r="A2534" s="403" t="str">
        <f>IF(ISBLANK('Unit Type (39)'!B69), " ", 'Unit Type (39)'!B69)</f>
        <v> </v>
      </c>
      <c r="B2534" s="403" t="str">
        <f>IF(ISBLANK('Unit Type (39)'!C69), " ", 'Unit Type (39)'!C69)</f>
        <v> </v>
      </c>
      <c r="C2534" s="403" t="str">
        <f>B2534*'Summary Sheet'!$C$41</f>
        <v>#VALUE!</v>
      </c>
    </row>
    <row r="2535">
      <c r="A2535" s="403" t="str">
        <f>IF(ISBLANK('Unit Type (39)'!B70), " ", 'Unit Type (39)'!B70)</f>
        <v> </v>
      </c>
      <c r="B2535" s="403" t="str">
        <f>IF(ISBLANK('Unit Type (39)'!C70), " ", 'Unit Type (39)'!C70)</f>
        <v> </v>
      </c>
      <c r="C2535" s="403" t="str">
        <f>B2535*'Summary Sheet'!$C$41</f>
        <v>#VALUE!</v>
      </c>
    </row>
    <row r="2536">
      <c r="A2536" s="403" t="str">
        <f>IF(ISBLANK('Unit Type (40)'!B6), " ", 'Unit Type (40)'!B6)</f>
        <v> </v>
      </c>
      <c r="B2536" s="403" t="str">
        <f>IF(ISBLANK('Unit Type (40)'!C6), " ", 'Unit Type (40)'!C6)</f>
        <v> </v>
      </c>
      <c r="C2536" s="403" t="str">
        <f>B2536*'Summary Sheet'!$C$42</f>
        <v>#VALUE!</v>
      </c>
    </row>
    <row r="2537">
      <c r="A2537" s="403" t="str">
        <f>IF(ISBLANK('Unit Type (40)'!B7), " ", 'Unit Type (40)'!B7)</f>
        <v> </v>
      </c>
      <c r="B2537" s="403" t="str">
        <f>IF(ISBLANK('Unit Type (40)'!C7), " ", 'Unit Type (40)'!C7)</f>
        <v> </v>
      </c>
      <c r="C2537" s="403" t="str">
        <f>B2537*'Summary Sheet'!$C$42</f>
        <v>#VALUE!</v>
      </c>
    </row>
    <row r="2538">
      <c r="A2538" s="403" t="str">
        <f>IF(ISBLANK('Unit Type (40)'!B8), " ", 'Unit Type (40)'!B8)</f>
        <v> </v>
      </c>
      <c r="B2538" s="403" t="str">
        <f>IF(ISBLANK('Unit Type (40)'!C8), " ", 'Unit Type (40)'!C8)</f>
        <v> </v>
      </c>
      <c r="C2538" s="403" t="str">
        <f>B2538*'Summary Sheet'!$C$42</f>
        <v>#VALUE!</v>
      </c>
    </row>
    <row r="2539">
      <c r="A2539" s="403" t="str">
        <f>IF(ISBLANK('Unit Type (40)'!B9), " ", 'Unit Type (40)'!B9)</f>
        <v> </v>
      </c>
      <c r="B2539" s="403" t="str">
        <f>IF(ISBLANK('Unit Type (40)'!C9), " ", 'Unit Type (40)'!C9)</f>
        <v> </v>
      </c>
      <c r="C2539" s="403" t="str">
        <f>B2539*'Summary Sheet'!$C$42</f>
        <v>#VALUE!</v>
      </c>
    </row>
    <row r="2540">
      <c r="A2540" s="403" t="str">
        <f>IF(ISBLANK('Unit Type (40)'!B10), " ", 'Unit Type (40)'!B10)</f>
        <v> </v>
      </c>
      <c r="B2540" s="403" t="str">
        <f>IF(ISBLANK('Unit Type (40)'!C10), " ", 'Unit Type (40)'!C10)</f>
        <v> </v>
      </c>
      <c r="C2540" s="403" t="str">
        <f>B2540*'Summary Sheet'!$C$42</f>
        <v>#VALUE!</v>
      </c>
    </row>
    <row r="2541">
      <c r="A2541" s="403" t="str">
        <f>IF(ISBLANK('Unit Type (40)'!B11), " ", 'Unit Type (40)'!B11)</f>
        <v> </v>
      </c>
      <c r="B2541" s="403" t="str">
        <f>IF(ISBLANK('Unit Type (40)'!C11), " ", 'Unit Type (40)'!C11)</f>
        <v> </v>
      </c>
      <c r="C2541" s="403" t="str">
        <f>B2541*'Summary Sheet'!$C$42</f>
        <v>#VALUE!</v>
      </c>
    </row>
    <row r="2542">
      <c r="A2542" s="403" t="str">
        <f>IF(ISBLANK('Unit Type (40)'!B12), " ", 'Unit Type (40)'!B12)</f>
        <v> </v>
      </c>
      <c r="B2542" s="403" t="str">
        <f>IF(ISBLANK('Unit Type (40)'!C12), " ", 'Unit Type (40)'!C12)</f>
        <v> </v>
      </c>
      <c r="C2542" s="403" t="str">
        <f>B2542*'Summary Sheet'!$C$42</f>
        <v>#VALUE!</v>
      </c>
    </row>
    <row r="2543">
      <c r="A2543" s="403" t="str">
        <f>IF(ISBLANK('Unit Type (40)'!B13), " ", 'Unit Type (40)'!B13)</f>
        <v> </v>
      </c>
      <c r="B2543" s="403" t="str">
        <f>IF(ISBLANK('Unit Type (40)'!C13), " ", 'Unit Type (40)'!C13)</f>
        <v> </v>
      </c>
      <c r="C2543" s="403" t="str">
        <f>B2543*'Summary Sheet'!$C$42</f>
        <v>#VALUE!</v>
      </c>
    </row>
    <row r="2544">
      <c r="A2544" s="403" t="str">
        <f>IF(ISBLANK('Unit Type (40)'!B14), " ", 'Unit Type (40)'!B14)</f>
        <v> </v>
      </c>
      <c r="B2544" s="403" t="str">
        <f>IF(ISBLANK('Unit Type (40)'!C14), " ", 'Unit Type (40)'!C14)</f>
        <v> </v>
      </c>
      <c r="C2544" s="403" t="str">
        <f>B2544*'Summary Sheet'!$C$42</f>
        <v>#VALUE!</v>
      </c>
    </row>
    <row r="2545">
      <c r="A2545" s="403" t="str">
        <f>IF(ISBLANK('Unit Type (40)'!B15), " ", 'Unit Type (40)'!B15)</f>
        <v> </v>
      </c>
      <c r="B2545" s="403" t="str">
        <f>IF(ISBLANK('Unit Type (40)'!C15), " ", 'Unit Type (40)'!C15)</f>
        <v> </v>
      </c>
      <c r="C2545" s="403" t="str">
        <f>B2545*'Summary Sheet'!$C$42</f>
        <v>#VALUE!</v>
      </c>
    </row>
    <row r="2546">
      <c r="A2546" s="403" t="str">
        <f>IF(ISBLANK('Unit Type (40)'!B16), " ", 'Unit Type (40)'!B16)</f>
        <v> </v>
      </c>
      <c r="B2546" s="403" t="str">
        <f>IF(ISBLANK('Unit Type (40)'!C16), " ", 'Unit Type (40)'!C16)</f>
        <v> </v>
      </c>
      <c r="C2546" s="403" t="str">
        <f>B2546*'Summary Sheet'!$C$42</f>
        <v>#VALUE!</v>
      </c>
    </row>
    <row r="2547">
      <c r="A2547" s="403" t="str">
        <f>IF(ISBLANK('Unit Type (40)'!B17), " ", 'Unit Type (40)'!B17)</f>
        <v> </v>
      </c>
      <c r="B2547" s="403" t="str">
        <f>IF(ISBLANK('Unit Type (40)'!C17), " ", 'Unit Type (40)'!C17)</f>
        <v> </v>
      </c>
      <c r="C2547" s="403" t="str">
        <f>B2547*'Summary Sheet'!$C$42</f>
        <v>#VALUE!</v>
      </c>
    </row>
    <row r="2548">
      <c r="A2548" s="403" t="str">
        <f>IF(ISBLANK('Unit Type (40)'!B18), " ", 'Unit Type (40)'!B18)</f>
        <v> </v>
      </c>
      <c r="B2548" s="403" t="str">
        <f>IF(ISBLANK('Unit Type (40)'!C18), " ", 'Unit Type (40)'!C18)</f>
        <v> </v>
      </c>
      <c r="C2548" s="403" t="str">
        <f>B2548*'Summary Sheet'!$C$42</f>
        <v>#VALUE!</v>
      </c>
    </row>
    <row r="2549">
      <c r="A2549" s="403" t="str">
        <f>IF(ISBLANK('Unit Type (40)'!B19), " ", 'Unit Type (40)'!B19)</f>
        <v> </v>
      </c>
      <c r="B2549" s="403" t="str">
        <f>IF(ISBLANK('Unit Type (40)'!C19), " ", 'Unit Type (40)'!C19)</f>
        <v> </v>
      </c>
      <c r="C2549" s="403" t="str">
        <f>B2549*'Summary Sheet'!$C$42</f>
        <v>#VALUE!</v>
      </c>
    </row>
    <row r="2550">
      <c r="A2550" s="403" t="str">
        <f>IF(ISBLANK('Unit Type (40)'!B20), " ", 'Unit Type (40)'!B20)</f>
        <v> </v>
      </c>
      <c r="B2550" s="403" t="str">
        <f>IF(ISBLANK('Unit Type (40)'!C20), " ", 'Unit Type (40)'!C20)</f>
        <v> </v>
      </c>
      <c r="C2550" s="403" t="str">
        <f>B2550*'Summary Sheet'!$C$42</f>
        <v>#VALUE!</v>
      </c>
    </row>
    <row r="2551">
      <c r="A2551" s="403" t="str">
        <f>IF(ISBLANK('Unit Type (40)'!B21), " ", 'Unit Type (40)'!B21)</f>
        <v> </v>
      </c>
      <c r="B2551" s="403" t="str">
        <f>IF(ISBLANK('Unit Type (40)'!C21), " ", 'Unit Type (40)'!C21)</f>
        <v> </v>
      </c>
      <c r="C2551" s="403" t="str">
        <f>B2551*'Summary Sheet'!$C$42</f>
        <v>#VALUE!</v>
      </c>
    </row>
    <row r="2552">
      <c r="A2552" s="403" t="str">
        <f>IF(ISBLANK('Unit Type (40)'!B22), " ", 'Unit Type (40)'!B22)</f>
        <v> </v>
      </c>
      <c r="B2552" s="403" t="str">
        <f>IF(ISBLANK('Unit Type (40)'!C22), " ", 'Unit Type (40)'!C22)</f>
        <v> </v>
      </c>
      <c r="C2552" s="403" t="str">
        <f>B2552*'Summary Sheet'!$C$42</f>
        <v>#VALUE!</v>
      </c>
    </row>
    <row r="2553">
      <c r="A2553" s="403" t="str">
        <f>IF(ISBLANK('Unit Type (40)'!B23), " ", 'Unit Type (40)'!B23)</f>
        <v> </v>
      </c>
      <c r="B2553" s="403" t="str">
        <f>IF(ISBLANK('Unit Type (40)'!C23), " ", 'Unit Type (40)'!C23)</f>
        <v> </v>
      </c>
      <c r="C2553" s="403" t="str">
        <f>B2553*'Summary Sheet'!$C$42</f>
        <v>#VALUE!</v>
      </c>
    </row>
    <row r="2554">
      <c r="A2554" s="403" t="str">
        <f>IF(ISBLANK('Unit Type (40)'!B24), " ", 'Unit Type (40)'!B24)</f>
        <v> </v>
      </c>
      <c r="B2554" s="403" t="str">
        <f>IF(ISBLANK('Unit Type (40)'!C24), " ", 'Unit Type (40)'!C24)</f>
        <v> </v>
      </c>
      <c r="C2554" s="403" t="str">
        <f>B2554*'Summary Sheet'!$C$42</f>
        <v>#VALUE!</v>
      </c>
    </row>
    <row r="2555">
      <c r="A2555" s="403" t="str">
        <f>IF(ISBLANK('Unit Type (40)'!B25), " ", 'Unit Type (40)'!B25)</f>
        <v> </v>
      </c>
      <c r="B2555" s="403" t="str">
        <f>IF(ISBLANK('Unit Type (40)'!C25), " ", 'Unit Type (40)'!C25)</f>
        <v> </v>
      </c>
      <c r="C2555" s="403" t="str">
        <f>B2555*'Summary Sheet'!$C$42</f>
        <v>#VALUE!</v>
      </c>
    </row>
    <row r="2556">
      <c r="A2556" s="403" t="str">
        <f>IF(ISBLANK('Unit Type (40)'!B26), " ", 'Unit Type (40)'!B26)</f>
        <v> </v>
      </c>
      <c r="B2556" s="403" t="str">
        <f>IF(ISBLANK('Unit Type (40)'!C26), " ", 'Unit Type (40)'!C26)</f>
        <v> </v>
      </c>
      <c r="C2556" s="403" t="str">
        <f>B2556*'Summary Sheet'!$C$42</f>
        <v>#VALUE!</v>
      </c>
    </row>
    <row r="2557">
      <c r="A2557" s="403" t="str">
        <f>IF(ISBLANK('Unit Type (40)'!B27), " ", 'Unit Type (40)'!B27)</f>
        <v> </v>
      </c>
      <c r="B2557" s="403" t="str">
        <f>IF(ISBLANK('Unit Type (40)'!C27), " ", 'Unit Type (40)'!C27)</f>
        <v> </v>
      </c>
      <c r="C2557" s="403" t="str">
        <f>B2557*'Summary Sheet'!$C$42</f>
        <v>#VALUE!</v>
      </c>
    </row>
    <row r="2558">
      <c r="A2558" s="403" t="str">
        <f>IF(ISBLANK('Unit Type (40)'!B28), " ", 'Unit Type (40)'!B28)</f>
        <v> </v>
      </c>
      <c r="B2558" s="403" t="str">
        <f>IF(ISBLANK('Unit Type (40)'!C28), " ", 'Unit Type (40)'!C28)</f>
        <v> </v>
      </c>
      <c r="C2558" s="403" t="str">
        <f>B2558*'Summary Sheet'!$C$42</f>
        <v>#VALUE!</v>
      </c>
    </row>
    <row r="2559">
      <c r="A2559" s="403" t="str">
        <f>IF(ISBLANK('Unit Type (40)'!B29), " ", 'Unit Type (40)'!B29)</f>
        <v> </v>
      </c>
      <c r="B2559" s="403" t="str">
        <f>IF(ISBLANK('Unit Type (40)'!C29), " ", 'Unit Type (40)'!C29)</f>
        <v> </v>
      </c>
      <c r="C2559" s="403" t="str">
        <f>B2559*'Summary Sheet'!$C$42</f>
        <v>#VALUE!</v>
      </c>
    </row>
    <row r="2560">
      <c r="A2560" s="403" t="str">
        <f>IF(ISBLANK('Unit Type (40)'!B30), " ", 'Unit Type (40)'!B30)</f>
        <v> </v>
      </c>
      <c r="B2560" s="403" t="str">
        <f>IF(ISBLANK('Unit Type (40)'!C30), " ", 'Unit Type (40)'!C30)</f>
        <v> </v>
      </c>
      <c r="C2560" s="403" t="str">
        <f>B2560*'Summary Sheet'!$C$42</f>
        <v>#VALUE!</v>
      </c>
    </row>
    <row r="2561">
      <c r="A2561" s="403" t="str">
        <f>IF(ISBLANK('Unit Type (40)'!B31), " ", 'Unit Type (40)'!B31)</f>
        <v> </v>
      </c>
      <c r="B2561" s="403" t="str">
        <f>IF(ISBLANK('Unit Type (40)'!C31), " ", 'Unit Type (40)'!C31)</f>
        <v> </v>
      </c>
      <c r="C2561" s="403" t="str">
        <f>B2561*'Summary Sheet'!$C$42</f>
        <v>#VALUE!</v>
      </c>
    </row>
    <row r="2562">
      <c r="A2562" s="403" t="str">
        <f>IF(ISBLANK('Unit Type (40)'!B32), " ", 'Unit Type (40)'!B32)</f>
        <v> </v>
      </c>
      <c r="B2562" s="403" t="str">
        <f>IF(ISBLANK('Unit Type (40)'!C32), " ", 'Unit Type (40)'!C32)</f>
        <v> </v>
      </c>
      <c r="C2562" s="403" t="str">
        <f>B2562*'Summary Sheet'!$C$42</f>
        <v>#VALUE!</v>
      </c>
    </row>
    <row r="2563">
      <c r="A2563" s="403" t="str">
        <f>IF(ISBLANK('Unit Type (40)'!B33), " ", 'Unit Type (40)'!B33)</f>
        <v> </v>
      </c>
      <c r="B2563" s="403" t="str">
        <f>IF(ISBLANK('Unit Type (40)'!C33), " ", 'Unit Type (40)'!C33)</f>
        <v> </v>
      </c>
      <c r="C2563" s="403" t="str">
        <f>B2563*'Summary Sheet'!$C$42</f>
        <v>#VALUE!</v>
      </c>
    </row>
    <row r="2564">
      <c r="A2564" s="403" t="str">
        <f>IF(ISBLANK('Unit Type (40)'!B34), " ", 'Unit Type (40)'!B34)</f>
        <v> </v>
      </c>
      <c r="B2564" s="403" t="str">
        <f>IF(ISBLANK('Unit Type (40)'!C34), " ", 'Unit Type (40)'!C34)</f>
        <v> </v>
      </c>
      <c r="C2564" s="403" t="str">
        <f>B2564*'Summary Sheet'!$C$42</f>
        <v>#VALUE!</v>
      </c>
    </row>
    <row r="2565">
      <c r="A2565" s="403" t="str">
        <f>IF(ISBLANK('Unit Type (40)'!B35), " ", 'Unit Type (40)'!B35)</f>
        <v> </v>
      </c>
      <c r="B2565" s="403" t="str">
        <f>IF(ISBLANK('Unit Type (40)'!C35), " ", 'Unit Type (40)'!C35)</f>
        <v> </v>
      </c>
      <c r="C2565" s="403" t="str">
        <f>B2565*'Summary Sheet'!$C$42</f>
        <v>#VALUE!</v>
      </c>
    </row>
    <row r="2566">
      <c r="A2566" s="403" t="str">
        <f>IF(ISBLANK('Unit Type (40)'!B36), " ", 'Unit Type (40)'!B36)</f>
        <v> </v>
      </c>
      <c r="B2566" s="403" t="str">
        <f>IF(ISBLANK('Unit Type (40)'!C36), " ", 'Unit Type (40)'!C36)</f>
        <v> </v>
      </c>
      <c r="C2566" s="403" t="str">
        <f>B2566*'Summary Sheet'!$C$42</f>
        <v>#VALUE!</v>
      </c>
    </row>
    <row r="2567">
      <c r="A2567" s="403" t="str">
        <f>IF(ISBLANK('Unit Type (40)'!B37), " ", 'Unit Type (40)'!B37)</f>
        <v> </v>
      </c>
      <c r="B2567" s="403" t="str">
        <f>IF(ISBLANK('Unit Type (40)'!C37), " ", 'Unit Type (40)'!C37)</f>
        <v> </v>
      </c>
      <c r="C2567" s="403" t="str">
        <f>B2567*'Summary Sheet'!$C$42</f>
        <v>#VALUE!</v>
      </c>
    </row>
    <row r="2568">
      <c r="A2568" s="403" t="str">
        <f>IF(ISBLANK('Unit Type (40)'!B38), " ", 'Unit Type (40)'!B38)</f>
        <v> </v>
      </c>
      <c r="B2568" s="403" t="str">
        <f>IF(ISBLANK('Unit Type (40)'!C38), " ", 'Unit Type (40)'!C38)</f>
        <v> </v>
      </c>
      <c r="C2568" s="403" t="str">
        <f>B2568*'Summary Sheet'!$C$42</f>
        <v>#VALUE!</v>
      </c>
    </row>
    <row r="2569">
      <c r="A2569" s="403" t="str">
        <f>IF(ISBLANK('Unit Type (40)'!B39), " ", 'Unit Type (40)'!B39)</f>
        <v> </v>
      </c>
      <c r="B2569" s="403" t="str">
        <f>IF(ISBLANK('Unit Type (40)'!C39), " ", 'Unit Type (40)'!C39)</f>
        <v> </v>
      </c>
      <c r="C2569" s="403" t="str">
        <f>B2569*'Summary Sheet'!$C$42</f>
        <v>#VALUE!</v>
      </c>
    </row>
    <row r="2570">
      <c r="A2570" s="403" t="str">
        <f>IF(ISBLANK('Unit Type (40)'!B40), " ", 'Unit Type (40)'!B40)</f>
        <v> </v>
      </c>
      <c r="B2570" s="403" t="str">
        <f>IF(ISBLANK('Unit Type (40)'!C40), " ", 'Unit Type (40)'!C40)</f>
        <v> </v>
      </c>
      <c r="C2570" s="403" t="str">
        <f>B2570*'Summary Sheet'!$C$42</f>
        <v>#VALUE!</v>
      </c>
    </row>
    <row r="2571">
      <c r="A2571" s="403" t="str">
        <f>IF(ISBLANK('Unit Type (40)'!B41), " ", 'Unit Type (40)'!B41)</f>
        <v> </v>
      </c>
      <c r="B2571" s="403" t="str">
        <f>IF(ISBLANK('Unit Type (40)'!C41), " ", 'Unit Type (40)'!C41)</f>
        <v> </v>
      </c>
      <c r="C2571" s="403" t="str">
        <f>B2571*'Summary Sheet'!$C$42</f>
        <v>#VALUE!</v>
      </c>
    </row>
    <row r="2572">
      <c r="A2572" s="403" t="str">
        <f>IF(ISBLANK('Unit Type (40)'!B42), " ", 'Unit Type (40)'!B42)</f>
        <v> </v>
      </c>
      <c r="B2572" s="403" t="str">
        <f>IF(ISBLANK('Unit Type (40)'!C42), " ", 'Unit Type (40)'!C42)</f>
        <v> </v>
      </c>
      <c r="C2572" s="403" t="str">
        <f>B2572*'Summary Sheet'!$C$42</f>
        <v>#VALUE!</v>
      </c>
    </row>
    <row r="2573">
      <c r="A2573" s="403" t="str">
        <f>IF(ISBLANK('Unit Type (40)'!B43), " ", 'Unit Type (40)'!B43)</f>
        <v> </v>
      </c>
      <c r="B2573" s="403" t="str">
        <f>IF(ISBLANK('Unit Type (40)'!C43), " ", 'Unit Type (40)'!C43)</f>
        <v> </v>
      </c>
      <c r="C2573" s="403" t="str">
        <f>B2573*'Summary Sheet'!$C$42</f>
        <v>#VALUE!</v>
      </c>
    </row>
    <row r="2574">
      <c r="A2574" s="403" t="str">
        <f>IF(ISBLANK('Unit Type (40)'!B44), " ", 'Unit Type (40)'!B44)</f>
        <v> </v>
      </c>
      <c r="B2574" s="403" t="str">
        <f>IF(ISBLANK('Unit Type (40)'!C44), " ", 'Unit Type (40)'!C44)</f>
        <v> </v>
      </c>
      <c r="C2574" s="403" t="str">
        <f>B2574*'Summary Sheet'!$C$42</f>
        <v>#VALUE!</v>
      </c>
    </row>
    <row r="2575">
      <c r="A2575" s="403" t="str">
        <f>IF(ISBLANK('Unit Type (40)'!B45), " ", 'Unit Type (40)'!B45)</f>
        <v> </v>
      </c>
      <c r="B2575" s="403" t="str">
        <f>IF(ISBLANK('Unit Type (40)'!C45), " ", 'Unit Type (40)'!C45)</f>
        <v> </v>
      </c>
      <c r="C2575" s="403" t="str">
        <f>B2575*'Summary Sheet'!$C$42</f>
        <v>#VALUE!</v>
      </c>
    </row>
    <row r="2576">
      <c r="A2576" s="403" t="str">
        <f>IF(ISBLANK('Unit Type (40)'!B46), " ", 'Unit Type (40)'!B46)</f>
        <v> </v>
      </c>
      <c r="B2576" s="403" t="str">
        <f>IF(ISBLANK('Unit Type (40)'!C46), " ", 'Unit Type (40)'!C46)</f>
        <v> </v>
      </c>
      <c r="C2576" s="403" t="str">
        <f>B2576*'Summary Sheet'!$C$42</f>
        <v>#VALUE!</v>
      </c>
    </row>
    <row r="2577">
      <c r="A2577" s="403" t="str">
        <f>IF(ISBLANK('Unit Type (40)'!B47), " ", 'Unit Type (40)'!B47)</f>
        <v> </v>
      </c>
      <c r="B2577" s="403" t="str">
        <f>IF(ISBLANK('Unit Type (40)'!C47), " ", 'Unit Type (40)'!C47)</f>
        <v> </v>
      </c>
      <c r="C2577" s="403" t="str">
        <f>B2577*'Summary Sheet'!$C$42</f>
        <v>#VALUE!</v>
      </c>
    </row>
    <row r="2578">
      <c r="A2578" s="403" t="str">
        <f>IF(ISBLANK('Unit Type (40)'!B48), " ", 'Unit Type (40)'!B48)</f>
        <v> </v>
      </c>
      <c r="B2578" s="403" t="str">
        <f>IF(ISBLANK('Unit Type (40)'!C48), " ", 'Unit Type (40)'!C48)</f>
        <v> </v>
      </c>
      <c r="C2578" s="403" t="str">
        <f>B2578*'Summary Sheet'!$C$42</f>
        <v>#VALUE!</v>
      </c>
    </row>
    <row r="2579">
      <c r="A2579" s="403" t="str">
        <f>IF(ISBLANK('Unit Type (40)'!B49), " ", 'Unit Type (40)'!B49)</f>
        <v> </v>
      </c>
      <c r="B2579" s="403" t="str">
        <f>IF(ISBLANK('Unit Type (40)'!C49), " ", 'Unit Type (40)'!C49)</f>
        <v> </v>
      </c>
      <c r="C2579" s="403" t="str">
        <f>B2579*'Summary Sheet'!$C$42</f>
        <v>#VALUE!</v>
      </c>
    </row>
    <row r="2580">
      <c r="A2580" s="403" t="str">
        <f>IF(ISBLANK('Unit Type (40)'!B50), " ", 'Unit Type (40)'!B50)</f>
        <v> </v>
      </c>
      <c r="B2580" s="403" t="str">
        <f>IF(ISBLANK('Unit Type (40)'!C50), " ", 'Unit Type (40)'!C50)</f>
        <v> </v>
      </c>
      <c r="C2580" s="403" t="str">
        <f>B2580*'Summary Sheet'!$C$42</f>
        <v>#VALUE!</v>
      </c>
    </row>
    <row r="2581">
      <c r="A2581" s="403" t="str">
        <f>IF(ISBLANK('Unit Type (40)'!B51), " ", 'Unit Type (40)'!B51)</f>
        <v> </v>
      </c>
      <c r="B2581" s="403" t="str">
        <f>IF(ISBLANK('Unit Type (40)'!C51), " ", 'Unit Type (40)'!C51)</f>
        <v> </v>
      </c>
      <c r="C2581" s="403" t="str">
        <f>B2581*'Summary Sheet'!$C$42</f>
        <v>#VALUE!</v>
      </c>
    </row>
    <row r="2582">
      <c r="A2582" s="403" t="str">
        <f>IF(ISBLANK('Unit Type (40)'!B52), " ", 'Unit Type (40)'!B52)</f>
        <v> </v>
      </c>
      <c r="B2582" s="403" t="str">
        <f>IF(ISBLANK('Unit Type (40)'!C52), " ", 'Unit Type (40)'!C52)</f>
        <v> </v>
      </c>
      <c r="C2582" s="403" t="str">
        <f>B2582*'Summary Sheet'!$C$42</f>
        <v>#VALUE!</v>
      </c>
    </row>
    <row r="2583">
      <c r="A2583" s="403" t="str">
        <f>IF(ISBLANK('Unit Type (40)'!B53), " ", 'Unit Type (40)'!B53)</f>
        <v> </v>
      </c>
      <c r="B2583" s="403" t="str">
        <f>IF(ISBLANK('Unit Type (40)'!C53), " ", 'Unit Type (40)'!C53)</f>
        <v> </v>
      </c>
      <c r="C2583" s="403" t="str">
        <f>B2583*'Summary Sheet'!$C$42</f>
        <v>#VALUE!</v>
      </c>
    </row>
    <row r="2584">
      <c r="A2584" s="403" t="str">
        <f>IF(ISBLANK('Unit Type (40)'!B54), " ", 'Unit Type (40)'!B54)</f>
        <v> </v>
      </c>
      <c r="B2584" s="403" t="str">
        <f>IF(ISBLANK('Unit Type (40)'!C54), " ", 'Unit Type (40)'!C54)</f>
        <v> </v>
      </c>
      <c r="C2584" s="403" t="str">
        <f>B2584*'Summary Sheet'!$C$42</f>
        <v>#VALUE!</v>
      </c>
    </row>
    <row r="2585">
      <c r="A2585" s="403" t="str">
        <f>IF(ISBLANK('Unit Type (40)'!B55), " ", 'Unit Type (40)'!B55)</f>
        <v> </v>
      </c>
      <c r="B2585" s="403" t="str">
        <f>IF(ISBLANK('Unit Type (40)'!C55), " ", 'Unit Type (40)'!C55)</f>
        <v> </v>
      </c>
      <c r="C2585" s="403" t="str">
        <f>B2585*'Summary Sheet'!$C$42</f>
        <v>#VALUE!</v>
      </c>
    </row>
    <row r="2586">
      <c r="A2586" s="403" t="str">
        <f>IF(ISBLANK('Unit Type (40)'!B56), " ", 'Unit Type (40)'!B56)</f>
        <v> </v>
      </c>
      <c r="B2586" s="403" t="str">
        <f>IF(ISBLANK('Unit Type (40)'!C56), " ", 'Unit Type (40)'!C56)</f>
        <v> </v>
      </c>
      <c r="C2586" s="403" t="str">
        <f>B2586*'Summary Sheet'!$C$42</f>
        <v>#VALUE!</v>
      </c>
    </row>
    <row r="2587">
      <c r="A2587" s="403" t="str">
        <f>IF(ISBLANK('Unit Type (40)'!B57), " ", 'Unit Type (40)'!B57)</f>
        <v> </v>
      </c>
      <c r="B2587" s="403" t="str">
        <f>IF(ISBLANK('Unit Type (40)'!C57), " ", 'Unit Type (40)'!C57)</f>
        <v> </v>
      </c>
      <c r="C2587" s="403" t="str">
        <f>B2587*'Summary Sheet'!$C$42</f>
        <v>#VALUE!</v>
      </c>
    </row>
    <row r="2588">
      <c r="A2588" s="403" t="str">
        <f>IF(ISBLANK('Unit Type (40)'!B58), " ", 'Unit Type (40)'!B58)</f>
        <v> </v>
      </c>
      <c r="B2588" s="403" t="str">
        <f>IF(ISBLANK('Unit Type (40)'!C58), " ", 'Unit Type (40)'!C58)</f>
        <v> </v>
      </c>
      <c r="C2588" s="403" t="str">
        <f>B2588*'Summary Sheet'!$C$42</f>
        <v>#VALUE!</v>
      </c>
    </row>
    <row r="2589">
      <c r="A2589" s="403" t="str">
        <f>IF(ISBLANK('Unit Type (40)'!B59), " ", 'Unit Type (40)'!B59)</f>
        <v> </v>
      </c>
      <c r="B2589" s="403" t="str">
        <f>IF(ISBLANK('Unit Type (40)'!C59), " ", 'Unit Type (40)'!C59)</f>
        <v> </v>
      </c>
      <c r="C2589" s="403" t="str">
        <f>B2589*'Summary Sheet'!$C$42</f>
        <v>#VALUE!</v>
      </c>
    </row>
    <row r="2590">
      <c r="A2590" s="403" t="str">
        <f>IF(ISBLANK('Unit Type (40)'!B60), " ", 'Unit Type (40)'!B60)</f>
        <v> </v>
      </c>
      <c r="B2590" s="403" t="str">
        <f>IF(ISBLANK('Unit Type (40)'!C60), " ", 'Unit Type (40)'!C60)</f>
        <v> </v>
      </c>
      <c r="C2590" s="403" t="str">
        <f>B2590*'Summary Sheet'!$C$42</f>
        <v>#VALUE!</v>
      </c>
    </row>
    <row r="2591">
      <c r="A2591" s="403" t="str">
        <f>IF(ISBLANK('Unit Type (40)'!B61), " ", 'Unit Type (40)'!B61)</f>
        <v> </v>
      </c>
      <c r="B2591" s="403" t="str">
        <f>IF(ISBLANK('Unit Type (40)'!C61), " ", 'Unit Type (40)'!C61)</f>
        <v> </v>
      </c>
      <c r="C2591" s="403" t="str">
        <f>B2591*'Summary Sheet'!$C$42</f>
        <v>#VALUE!</v>
      </c>
    </row>
    <row r="2592">
      <c r="A2592" s="403" t="str">
        <f>IF(ISBLANK('Unit Type (40)'!B62), " ", 'Unit Type (40)'!B62)</f>
        <v> </v>
      </c>
      <c r="B2592" s="403" t="str">
        <f>IF(ISBLANK('Unit Type (40)'!C62), " ", 'Unit Type (40)'!C62)</f>
        <v> </v>
      </c>
      <c r="C2592" s="403" t="str">
        <f>B2592*'Summary Sheet'!$C$42</f>
        <v>#VALUE!</v>
      </c>
    </row>
    <row r="2593">
      <c r="A2593" s="403" t="str">
        <f>IF(ISBLANK('Unit Type (40)'!B63), " ", 'Unit Type (40)'!B63)</f>
        <v> </v>
      </c>
      <c r="B2593" s="403" t="str">
        <f>IF(ISBLANK('Unit Type (40)'!C63), " ", 'Unit Type (40)'!C63)</f>
        <v> </v>
      </c>
      <c r="C2593" s="403" t="str">
        <f>B2593*'Summary Sheet'!$C$42</f>
        <v>#VALUE!</v>
      </c>
    </row>
    <row r="2594">
      <c r="A2594" s="403" t="str">
        <f>IF(ISBLANK('Unit Type (40)'!B64), " ", 'Unit Type (40)'!B64)</f>
        <v> </v>
      </c>
      <c r="B2594" s="403" t="str">
        <f>IF(ISBLANK('Unit Type (40)'!C64), " ", 'Unit Type (40)'!C64)</f>
        <v> </v>
      </c>
      <c r="C2594" s="403" t="str">
        <f>B2594*'Summary Sheet'!$C$42</f>
        <v>#VALUE!</v>
      </c>
    </row>
    <row r="2595">
      <c r="A2595" s="403" t="str">
        <f>IF(ISBLANK('Unit Type (40)'!B65), " ", 'Unit Type (40)'!B65)</f>
        <v> </v>
      </c>
      <c r="B2595" s="403" t="str">
        <f>IF(ISBLANK('Unit Type (40)'!C65), " ", 'Unit Type (40)'!C65)</f>
        <v> </v>
      </c>
      <c r="C2595" s="403" t="str">
        <f>B2595*'Summary Sheet'!$C$42</f>
        <v>#VALUE!</v>
      </c>
    </row>
    <row r="2596">
      <c r="A2596" s="403" t="str">
        <f>IF(ISBLANK('Unit Type (40)'!B66), " ", 'Unit Type (40)'!B66)</f>
        <v> </v>
      </c>
      <c r="B2596" s="403" t="str">
        <f>IF(ISBLANK('Unit Type (40)'!C66), " ", 'Unit Type (40)'!C66)</f>
        <v> </v>
      </c>
      <c r="C2596" s="403" t="str">
        <f>B2596*'Summary Sheet'!$C$42</f>
        <v>#VALUE!</v>
      </c>
    </row>
    <row r="2597">
      <c r="A2597" s="403" t="str">
        <f>IF(ISBLANK('Unit Type (40)'!B67), " ", 'Unit Type (40)'!B67)</f>
        <v> </v>
      </c>
      <c r="B2597" s="403" t="str">
        <f>IF(ISBLANK('Unit Type (40)'!C67), " ", 'Unit Type (40)'!C67)</f>
        <v> </v>
      </c>
      <c r="C2597" s="403" t="str">
        <f>B2597*'Summary Sheet'!$C$42</f>
        <v>#VALUE!</v>
      </c>
    </row>
    <row r="2598">
      <c r="A2598" s="403" t="str">
        <f>IF(ISBLANK('Unit Type (40)'!B68), " ", 'Unit Type (40)'!B68)</f>
        <v> </v>
      </c>
      <c r="B2598" s="403" t="str">
        <f>IF(ISBLANK('Unit Type (40)'!C68), " ", 'Unit Type (40)'!C68)</f>
        <v> </v>
      </c>
      <c r="C2598" s="403" t="str">
        <f>B2598*'Summary Sheet'!$C$42</f>
        <v>#VALUE!</v>
      </c>
    </row>
    <row r="2599">
      <c r="A2599" s="403" t="str">
        <f>IF(ISBLANK('Unit Type (40)'!B69), " ", 'Unit Type (40)'!B69)</f>
        <v> </v>
      </c>
      <c r="B2599" s="403" t="str">
        <f>IF(ISBLANK('Unit Type (40)'!C69), " ", 'Unit Type (40)'!C69)</f>
        <v> </v>
      </c>
      <c r="C2599" s="403" t="str">
        <f>B2599*'Summary Sheet'!$C$42</f>
        <v>#VALUE!</v>
      </c>
    </row>
    <row r="2600">
      <c r="A2600" s="403" t="str">
        <f>IF(ISBLANK('Unit Type (40)'!B70), " ", 'Unit Type (40)'!B70)</f>
        <v> </v>
      </c>
      <c r="B2600" s="403" t="str">
        <f>IF(ISBLANK('Unit Type (40)'!C70), " ", 'Unit Type (40)'!C70)</f>
        <v> </v>
      </c>
      <c r="C2600" s="403" t="str">
        <f>B2600*'Summary Sheet'!$C$42</f>
        <v>#VALUE!</v>
      </c>
    </row>
    <row r="2601">
      <c r="A2601" s="403" t="str">
        <f>IF(ISBLANK('Unit Type (41)'!B6), " ", 'Unit Type (41)'!B6)</f>
        <v> </v>
      </c>
      <c r="B2601" s="403" t="str">
        <f>IF(ISBLANK('Unit Type (41)'!C6), " ", 'Unit Type (41)'!C6)</f>
        <v> </v>
      </c>
      <c r="C2601" s="403" t="str">
        <f>B2601*'Summary Sheet'!$C$43</f>
        <v>#VALUE!</v>
      </c>
    </row>
    <row r="2602">
      <c r="A2602" s="403" t="str">
        <f>IF(ISBLANK('Unit Type (41)'!B7), " ", 'Unit Type (41)'!B7)</f>
        <v> </v>
      </c>
      <c r="B2602" s="403" t="str">
        <f>IF(ISBLANK('Unit Type (41)'!C7), " ", 'Unit Type (41)'!C7)</f>
        <v> </v>
      </c>
      <c r="C2602" s="403" t="str">
        <f>B2602*'Summary Sheet'!$C$43</f>
        <v>#VALUE!</v>
      </c>
    </row>
    <row r="2603">
      <c r="A2603" s="403" t="str">
        <f>IF(ISBLANK('Unit Type (41)'!B8), " ", 'Unit Type (41)'!B8)</f>
        <v> </v>
      </c>
      <c r="B2603" s="403" t="str">
        <f>IF(ISBLANK('Unit Type (41)'!C8), " ", 'Unit Type (41)'!C8)</f>
        <v> </v>
      </c>
      <c r="C2603" s="403" t="str">
        <f>B2603*'Summary Sheet'!$C$43</f>
        <v>#VALUE!</v>
      </c>
    </row>
    <row r="2604">
      <c r="A2604" s="403" t="str">
        <f>IF(ISBLANK('Unit Type (41)'!B9), " ", 'Unit Type (41)'!B9)</f>
        <v> </v>
      </c>
      <c r="B2604" s="403" t="str">
        <f>IF(ISBLANK('Unit Type (41)'!C9), " ", 'Unit Type (41)'!C9)</f>
        <v> </v>
      </c>
      <c r="C2604" s="403" t="str">
        <f>B2604*'Summary Sheet'!$C$43</f>
        <v>#VALUE!</v>
      </c>
    </row>
    <row r="2605">
      <c r="A2605" s="403" t="str">
        <f>IF(ISBLANK('Unit Type (41)'!B10), " ", 'Unit Type (41)'!B10)</f>
        <v> </v>
      </c>
      <c r="B2605" s="403" t="str">
        <f>IF(ISBLANK('Unit Type (41)'!C10), " ", 'Unit Type (41)'!C10)</f>
        <v> </v>
      </c>
      <c r="C2605" s="403" t="str">
        <f>B2605*'Summary Sheet'!$C$43</f>
        <v>#VALUE!</v>
      </c>
    </row>
    <row r="2606">
      <c r="A2606" s="403" t="str">
        <f>IF(ISBLANK('Unit Type (41)'!B11), " ", 'Unit Type (41)'!B11)</f>
        <v> </v>
      </c>
      <c r="B2606" s="403" t="str">
        <f>IF(ISBLANK('Unit Type (41)'!C11), " ", 'Unit Type (41)'!C11)</f>
        <v> </v>
      </c>
      <c r="C2606" s="403" t="str">
        <f>B2606*'Summary Sheet'!$C$43</f>
        <v>#VALUE!</v>
      </c>
    </row>
    <row r="2607">
      <c r="A2607" s="403" t="str">
        <f>IF(ISBLANK('Unit Type (41)'!B12), " ", 'Unit Type (41)'!B12)</f>
        <v> </v>
      </c>
      <c r="B2607" s="403" t="str">
        <f>IF(ISBLANK('Unit Type (41)'!C12), " ", 'Unit Type (41)'!C12)</f>
        <v> </v>
      </c>
      <c r="C2607" s="403" t="str">
        <f>B2607*'Summary Sheet'!$C$43</f>
        <v>#VALUE!</v>
      </c>
    </row>
    <row r="2608">
      <c r="A2608" s="403" t="str">
        <f>IF(ISBLANK('Unit Type (41)'!B13), " ", 'Unit Type (41)'!B13)</f>
        <v> </v>
      </c>
      <c r="B2608" s="403" t="str">
        <f>IF(ISBLANK('Unit Type (41)'!C13), " ", 'Unit Type (41)'!C13)</f>
        <v> </v>
      </c>
      <c r="C2608" s="403" t="str">
        <f>B2608*'Summary Sheet'!$C$43</f>
        <v>#VALUE!</v>
      </c>
    </row>
    <row r="2609">
      <c r="A2609" s="403" t="str">
        <f>IF(ISBLANK('Unit Type (41)'!B14), " ", 'Unit Type (41)'!B14)</f>
        <v> </v>
      </c>
      <c r="B2609" s="403" t="str">
        <f>IF(ISBLANK('Unit Type (41)'!C14), " ", 'Unit Type (41)'!C14)</f>
        <v> </v>
      </c>
      <c r="C2609" s="403" t="str">
        <f>B2609*'Summary Sheet'!$C$43</f>
        <v>#VALUE!</v>
      </c>
    </row>
    <row r="2610">
      <c r="A2610" s="403" t="str">
        <f>IF(ISBLANK('Unit Type (41)'!B15), " ", 'Unit Type (41)'!B15)</f>
        <v> </v>
      </c>
      <c r="B2610" s="403" t="str">
        <f>IF(ISBLANK('Unit Type (41)'!C15), " ", 'Unit Type (41)'!C15)</f>
        <v> </v>
      </c>
      <c r="C2610" s="403" t="str">
        <f>B2610*'Summary Sheet'!$C$43</f>
        <v>#VALUE!</v>
      </c>
    </row>
    <row r="2611">
      <c r="A2611" s="403" t="str">
        <f>IF(ISBLANK('Unit Type (41)'!B16), " ", 'Unit Type (41)'!B16)</f>
        <v> </v>
      </c>
      <c r="B2611" s="403" t="str">
        <f>IF(ISBLANK('Unit Type (41)'!C16), " ", 'Unit Type (41)'!C16)</f>
        <v> </v>
      </c>
      <c r="C2611" s="403" t="str">
        <f>B2611*'Summary Sheet'!$C$43</f>
        <v>#VALUE!</v>
      </c>
    </row>
    <row r="2612">
      <c r="A2612" s="403" t="str">
        <f>IF(ISBLANK('Unit Type (41)'!B17), " ", 'Unit Type (41)'!B17)</f>
        <v> </v>
      </c>
      <c r="B2612" s="403" t="str">
        <f>IF(ISBLANK('Unit Type (41)'!C17), " ", 'Unit Type (41)'!C17)</f>
        <v> </v>
      </c>
      <c r="C2612" s="403" t="str">
        <f>B2612*'Summary Sheet'!$C$43</f>
        <v>#VALUE!</v>
      </c>
    </row>
    <row r="2613">
      <c r="A2613" s="403" t="str">
        <f>IF(ISBLANK('Unit Type (41)'!B18), " ", 'Unit Type (41)'!B18)</f>
        <v> </v>
      </c>
      <c r="B2613" s="403" t="str">
        <f>IF(ISBLANK('Unit Type (41)'!C18), " ", 'Unit Type (41)'!C18)</f>
        <v> </v>
      </c>
      <c r="C2613" s="403" t="str">
        <f>B2613*'Summary Sheet'!$C$43</f>
        <v>#VALUE!</v>
      </c>
    </row>
    <row r="2614">
      <c r="A2614" s="403" t="str">
        <f>IF(ISBLANK('Unit Type (41)'!B19), " ", 'Unit Type (41)'!B19)</f>
        <v> </v>
      </c>
      <c r="B2614" s="403" t="str">
        <f>IF(ISBLANK('Unit Type (41)'!C19), " ", 'Unit Type (41)'!C19)</f>
        <v> </v>
      </c>
      <c r="C2614" s="403" t="str">
        <f>B2614*'Summary Sheet'!$C$43</f>
        <v>#VALUE!</v>
      </c>
    </row>
    <row r="2615">
      <c r="A2615" s="403" t="str">
        <f>IF(ISBLANK('Unit Type (41)'!B20), " ", 'Unit Type (41)'!B20)</f>
        <v> </v>
      </c>
      <c r="B2615" s="403" t="str">
        <f>IF(ISBLANK('Unit Type (41)'!C20), " ", 'Unit Type (41)'!C20)</f>
        <v> </v>
      </c>
      <c r="C2615" s="403" t="str">
        <f>B2615*'Summary Sheet'!$C$43</f>
        <v>#VALUE!</v>
      </c>
    </row>
    <row r="2616">
      <c r="A2616" s="403" t="str">
        <f>IF(ISBLANK('Unit Type (41)'!B21), " ", 'Unit Type (41)'!B21)</f>
        <v> </v>
      </c>
      <c r="B2616" s="403" t="str">
        <f>IF(ISBLANK('Unit Type (41)'!C21), " ", 'Unit Type (41)'!C21)</f>
        <v> </v>
      </c>
      <c r="C2616" s="403" t="str">
        <f>B2616*'Summary Sheet'!$C$43</f>
        <v>#VALUE!</v>
      </c>
    </row>
    <row r="2617">
      <c r="A2617" s="403" t="str">
        <f>IF(ISBLANK('Unit Type (41)'!B22), " ", 'Unit Type (41)'!B22)</f>
        <v> </v>
      </c>
      <c r="B2617" s="403" t="str">
        <f>IF(ISBLANK('Unit Type (41)'!C22), " ", 'Unit Type (41)'!C22)</f>
        <v> </v>
      </c>
      <c r="C2617" s="403" t="str">
        <f>B2617*'Summary Sheet'!$C$43</f>
        <v>#VALUE!</v>
      </c>
    </row>
    <row r="2618">
      <c r="A2618" s="403" t="str">
        <f>IF(ISBLANK('Unit Type (41)'!B23), " ", 'Unit Type (41)'!B23)</f>
        <v> </v>
      </c>
      <c r="B2618" s="403" t="str">
        <f>IF(ISBLANK('Unit Type (41)'!C23), " ", 'Unit Type (41)'!C23)</f>
        <v> </v>
      </c>
      <c r="C2618" s="403" t="str">
        <f>B2618*'Summary Sheet'!$C$43</f>
        <v>#VALUE!</v>
      </c>
    </row>
    <row r="2619">
      <c r="A2619" s="403" t="str">
        <f>IF(ISBLANK('Unit Type (41)'!B24), " ", 'Unit Type (41)'!B24)</f>
        <v> </v>
      </c>
      <c r="B2619" s="403" t="str">
        <f>IF(ISBLANK('Unit Type (41)'!C24), " ", 'Unit Type (41)'!C24)</f>
        <v> </v>
      </c>
      <c r="C2619" s="403" t="str">
        <f>B2619*'Summary Sheet'!$C$43</f>
        <v>#VALUE!</v>
      </c>
    </row>
    <row r="2620">
      <c r="A2620" s="403" t="str">
        <f>IF(ISBLANK('Unit Type (41)'!B25), " ", 'Unit Type (41)'!B25)</f>
        <v> </v>
      </c>
      <c r="B2620" s="403" t="str">
        <f>IF(ISBLANK('Unit Type (41)'!C25), " ", 'Unit Type (41)'!C25)</f>
        <v> </v>
      </c>
      <c r="C2620" s="403" t="str">
        <f>B2620*'Summary Sheet'!$C$43</f>
        <v>#VALUE!</v>
      </c>
    </row>
    <row r="2621">
      <c r="A2621" s="403" t="str">
        <f>IF(ISBLANK('Unit Type (41)'!B26), " ", 'Unit Type (41)'!B26)</f>
        <v> </v>
      </c>
      <c r="B2621" s="403" t="str">
        <f>IF(ISBLANK('Unit Type (41)'!C26), " ", 'Unit Type (41)'!C26)</f>
        <v> </v>
      </c>
      <c r="C2621" s="403" t="str">
        <f>B2621*'Summary Sheet'!$C$43</f>
        <v>#VALUE!</v>
      </c>
    </row>
    <row r="2622">
      <c r="A2622" s="403" t="str">
        <f>IF(ISBLANK('Unit Type (41)'!B27), " ", 'Unit Type (41)'!B27)</f>
        <v> </v>
      </c>
      <c r="B2622" s="403" t="str">
        <f>IF(ISBLANK('Unit Type (41)'!C27), " ", 'Unit Type (41)'!C27)</f>
        <v> </v>
      </c>
      <c r="C2622" s="403" t="str">
        <f>B2622*'Summary Sheet'!$C$43</f>
        <v>#VALUE!</v>
      </c>
    </row>
    <row r="2623">
      <c r="A2623" s="403" t="str">
        <f>IF(ISBLANK('Unit Type (41)'!B28), " ", 'Unit Type (41)'!B28)</f>
        <v> </v>
      </c>
      <c r="B2623" s="403" t="str">
        <f>IF(ISBLANK('Unit Type (41)'!C28), " ", 'Unit Type (41)'!C28)</f>
        <v> </v>
      </c>
      <c r="C2623" s="403" t="str">
        <f>B2623*'Summary Sheet'!$C$43</f>
        <v>#VALUE!</v>
      </c>
    </row>
    <row r="2624">
      <c r="A2624" s="403" t="str">
        <f>IF(ISBLANK('Unit Type (41)'!B29), " ", 'Unit Type (41)'!B29)</f>
        <v> </v>
      </c>
      <c r="B2624" s="403" t="str">
        <f>IF(ISBLANK('Unit Type (41)'!C29), " ", 'Unit Type (41)'!C29)</f>
        <v> </v>
      </c>
      <c r="C2624" s="403" t="str">
        <f>B2624*'Summary Sheet'!$C$43</f>
        <v>#VALUE!</v>
      </c>
    </row>
    <row r="2625">
      <c r="A2625" s="403" t="str">
        <f>IF(ISBLANK('Unit Type (41)'!B30), " ", 'Unit Type (41)'!B30)</f>
        <v> </v>
      </c>
      <c r="B2625" s="403" t="str">
        <f>IF(ISBLANK('Unit Type (41)'!C30), " ", 'Unit Type (41)'!C30)</f>
        <v> </v>
      </c>
      <c r="C2625" s="403" t="str">
        <f>B2625*'Summary Sheet'!$C$43</f>
        <v>#VALUE!</v>
      </c>
    </row>
    <row r="2626">
      <c r="A2626" s="403" t="str">
        <f>IF(ISBLANK('Unit Type (41)'!B31), " ", 'Unit Type (41)'!B31)</f>
        <v> </v>
      </c>
      <c r="B2626" s="403" t="str">
        <f>IF(ISBLANK('Unit Type (41)'!C31), " ", 'Unit Type (41)'!C31)</f>
        <v> </v>
      </c>
      <c r="C2626" s="403" t="str">
        <f>B2626*'Summary Sheet'!$C$43</f>
        <v>#VALUE!</v>
      </c>
    </row>
    <row r="2627">
      <c r="A2627" s="403" t="str">
        <f>IF(ISBLANK('Unit Type (41)'!B32), " ", 'Unit Type (41)'!B32)</f>
        <v> </v>
      </c>
      <c r="B2627" s="403" t="str">
        <f>IF(ISBLANK('Unit Type (41)'!C32), " ", 'Unit Type (41)'!C32)</f>
        <v> </v>
      </c>
      <c r="C2627" s="403" t="str">
        <f>B2627*'Summary Sheet'!$C$43</f>
        <v>#VALUE!</v>
      </c>
    </row>
    <row r="2628">
      <c r="A2628" s="403" t="str">
        <f>IF(ISBLANK('Unit Type (41)'!B33), " ", 'Unit Type (41)'!B33)</f>
        <v> </v>
      </c>
      <c r="B2628" s="403" t="str">
        <f>IF(ISBLANK('Unit Type (41)'!C33), " ", 'Unit Type (41)'!C33)</f>
        <v> </v>
      </c>
      <c r="C2628" s="403" t="str">
        <f>B2628*'Summary Sheet'!$C$43</f>
        <v>#VALUE!</v>
      </c>
    </row>
    <row r="2629">
      <c r="A2629" s="403" t="str">
        <f>IF(ISBLANK('Unit Type (41)'!B34), " ", 'Unit Type (41)'!B34)</f>
        <v> </v>
      </c>
      <c r="B2629" s="403" t="str">
        <f>IF(ISBLANK('Unit Type (41)'!C34), " ", 'Unit Type (41)'!C34)</f>
        <v> </v>
      </c>
      <c r="C2629" s="403" t="str">
        <f>B2629*'Summary Sheet'!$C$43</f>
        <v>#VALUE!</v>
      </c>
    </row>
    <row r="2630">
      <c r="A2630" s="403" t="str">
        <f>IF(ISBLANK('Unit Type (41)'!B35), " ", 'Unit Type (41)'!B35)</f>
        <v> </v>
      </c>
      <c r="B2630" s="403" t="str">
        <f>IF(ISBLANK('Unit Type (41)'!C35), " ", 'Unit Type (41)'!C35)</f>
        <v> </v>
      </c>
      <c r="C2630" s="403" t="str">
        <f>B2630*'Summary Sheet'!$C$43</f>
        <v>#VALUE!</v>
      </c>
    </row>
    <row r="2631">
      <c r="A2631" s="403" t="str">
        <f>IF(ISBLANK('Unit Type (41)'!B36), " ", 'Unit Type (41)'!B36)</f>
        <v> </v>
      </c>
      <c r="B2631" s="403" t="str">
        <f>IF(ISBLANK('Unit Type (41)'!C36), " ", 'Unit Type (41)'!C36)</f>
        <v> </v>
      </c>
      <c r="C2631" s="403" t="str">
        <f>B2631*'Summary Sheet'!$C$43</f>
        <v>#VALUE!</v>
      </c>
    </row>
    <row r="2632">
      <c r="A2632" s="403" t="str">
        <f>IF(ISBLANK('Unit Type (41)'!B37), " ", 'Unit Type (41)'!B37)</f>
        <v> </v>
      </c>
      <c r="B2632" s="403" t="str">
        <f>IF(ISBLANK('Unit Type (41)'!C37), " ", 'Unit Type (41)'!C37)</f>
        <v> </v>
      </c>
      <c r="C2632" s="403" t="str">
        <f>B2632*'Summary Sheet'!$C$43</f>
        <v>#VALUE!</v>
      </c>
    </row>
    <row r="2633">
      <c r="A2633" s="403" t="str">
        <f>IF(ISBLANK('Unit Type (41)'!B38), " ", 'Unit Type (41)'!B38)</f>
        <v> </v>
      </c>
      <c r="B2633" s="403" t="str">
        <f>IF(ISBLANK('Unit Type (41)'!C38), " ", 'Unit Type (41)'!C38)</f>
        <v> </v>
      </c>
      <c r="C2633" s="403" t="str">
        <f>B2633*'Summary Sheet'!$C$43</f>
        <v>#VALUE!</v>
      </c>
    </row>
    <row r="2634">
      <c r="A2634" s="403" t="str">
        <f>IF(ISBLANK('Unit Type (41)'!B39), " ", 'Unit Type (41)'!B39)</f>
        <v> </v>
      </c>
      <c r="B2634" s="403" t="str">
        <f>IF(ISBLANK('Unit Type (41)'!C39), " ", 'Unit Type (41)'!C39)</f>
        <v> </v>
      </c>
      <c r="C2634" s="403" t="str">
        <f>B2634*'Summary Sheet'!$C$43</f>
        <v>#VALUE!</v>
      </c>
    </row>
    <row r="2635">
      <c r="A2635" s="403" t="str">
        <f>IF(ISBLANK('Unit Type (41)'!B40), " ", 'Unit Type (41)'!B40)</f>
        <v> </v>
      </c>
      <c r="B2635" s="403" t="str">
        <f>IF(ISBLANK('Unit Type (41)'!C40), " ", 'Unit Type (41)'!C40)</f>
        <v> </v>
      </c>
      <c r="C2635" s="403" t="str">
        <f>B2635*'Summary Sheet'!$C$43</f>
        <v>#VALUE!</v>
      </c>
    </row>
    <row r="2636">
      <c r="A2636" s="403" t="str">
        <f>IF(ISBLANK('Unit Type (41)'!B41), " ", 'Unit Type (41)'!B41)</f>
        <v> </v>
      </c>
      <c r="B2636" s="403" t="str">
        <f>IF(ISBLANK('Unit Type (41)'!C41), " ", 'Unit Type (41)'!C41)</f>
        <v> </v>
      </c>
      <c r="C2636" s="403" t="str">
        <f>B2636*'Summary Sheet'!$C$43</f>
        <v>#VALUE!</v>
      </c>
    </row>
    <row r="2637">
      <c r="A2637" s="403" t="str">
        <f>IF(ISBLANK('Unit Type (41)'!B42), " ", 'Unit Type (41)'!B42)</f>
        <v> </v>
      </c>
      <c r="B2637" s="403" t="str">
        <f>IF(ISBLANK('Unit Type (41)'!C42), " ", 'Unit Type (41)'!C42)</f>
        <v> </v>
      </c>
      <c r="C2637" s="403" t="str">
        <f>B2637*'Summary Sheet'!$C$43</f>
        <v>#VALUE!</v>
      </c>
    </row>
    <row r="2638">
      <c r="A2638" s="403" t="str">
        <f>IF(ISBLANK('Unit Type (41)'!B43), " ", 'Unit Type (41)'!B43)</f>
        <v> </v>
      </c>
      <c r="B2638" s="403" t="str">
        <f>IF(ISBLANK('Unit Type (41)'!C43), " ", 'Unit Type (41)'!C43)</f>
        <v> </v>
      </c>
      <c r="C2638" s="403" t="str">
        <f>B2638*'Summary Sheet'!$C$43</f>
        <v>#VALUE!</v>
      </c>
    </row>
    <row r="2639">
      <c r="A2639" s="403" t="str">
        <f>IF(ISBLANK('Unit Type (41)'!B44), " ", 'Unit Type (41)'!B44)</f>
        <v> </v>
      </c>
      <c r="B2639" s="403" t="str">
        <f>IF(ISBLANK('Unit Type (41)'!C44), " ", 'Unit Type (41)'!C44)</f>
        <v> </v>
      </c>
      <c r="C2639" s="403" t="str">
        <f>B2639*'Summary Sheet'!$C$43</f>
        <v>#VALUE!</v>
      </c>
    </row>
    <row r="2640">
      <c r="A2640" s="403" t="str">
        <f>IF(ISBLANK('Unit Type (41)'!B45), " ", 'Unit Type (41)'!B45)</f>
        <v> </v>
      </c>
      <c r="B2640" s="403" t="str">
        <f>IF(ISBLANK('Unit Type (41)'!C45), " ", 'Unit Type (41)'!C45)</f>
        <v> </v>
      </c>
      <c r="C2640" s="403" t="str">
        <f>B2640*'Summary Sheet'!$C$43</f>
        <v>#VALUE!</v>
      </c>
    </row>
    <row r="2641">
      <c r="A2641" s="403" t="str">
        <f>IF(ISBLANK('Unit Type (41)'!B46), " ", 'Unit Type (41)'!B46)</f>
        <v> </v>
      </c>
      <c r="B2641" s="403" t="str">
        <f>IF(ISBLANK('Unit Type (41)'!C46), " ", 'Unit Type (41)'!C46)</f>
        <v> </v>
      </c>
      <c r="C2641" s="403" t="str">
        <f>B2641*'Summary Sheet'!$C$43</f>
        <v>#VALUE!</v>
      </c>
    </row>
    <row r="2642">
      <c r="A2642" s="403" t="str">
        <f>IF(ISBLANK('Unit Type (41)'!B47), " ", 'Unit Type (41)'!B47)</f>
        <v> </v>
      </c>
      <c r="B2642" s="403" t="str">
        <f>IF(ISBLANK('Unit Type (41)'!C47), " ", 'Unit Type (41)'!C47)</f>
        <v> </v>
      </c>
      <c r="C2642" s="403" t="str">
        <f>B2642*'Summary Sheet'!$C$43</f>
        <v>#VALUE!</v>
      </c>
    </row>
    <row r="2643">
      <c r="A2643" s="403" t="str">
        <f>IF(ISBLANK('Unit Type (41)'!B48), " ", 'Unit Type (41)'!B48)</f>
        <v> </v>
      </c>
      <c r="B2643" s="403" t="str">
        <f>IF(ISBLANK('Unit Type (41)'!C48), " ", 'Unit Type (41)'!C48)</f>
        <v> </v>
      </c>
      <c r="C2643" s="403" t="str">
        <f>B2643*'Summary Sheet'!$C$43</f>
        <v>#VALUE!</v>
      </c>
    </row>
    <row r="2644">
      <c r="A2644" s="403" t="str">
        <f>IF(ISBLANK('Unit Type (41)'!B49), " ", 'Unit Type (41)'!B49)</f>
        <v> </v>
      </c>
      <c r="B2644" s="403" t="str">
        <f>IF(ISBLANK('Unit Type (41)'!C49), " ", 'Unit Type (41)'!C49)</f>
        <v> </v>
      </c>
      <c r="C2644" s="403" t="str">
        <f>B2644*'Summary Sheet'!$C$43</f>
        <v>#VALUE!</v>
      </c>
    </row>
    <row r="2645">
      <c r="A2645" s="403" t="str">
        <f>IF(ISBLANK('Unit Type (41)'!B50), " ", 'Unit Type (41)'!B50)</f>
        <v> </v>
      </c>
      <c r="B2645" s="403" t="str">
        <f>IF(ISBLANK('Unit Type (41)'!C50), " ", 'Unit Type (41)'!C50)</f>
        <v> </v>
      </c>
      <c r="C2645" s="403" t="str">
        <f>B2645*'Summary Sheet'!$C$43</f>
        <v>#VALUE!</v>
      </c>
    </row>
    <row r="2646">
      <c r="A2646" s="403" t="str">
        <f>IF(ISBLANK('Unit Type (41)'!B51), " ", 'Unit Type (41)'!B51)</f>
        <v> </v>
      </c>
      <c r="B2646" s="403" t="str">
        <f>IF(ISBLANK('Unit Type (41)'!C51), " ", 'Unit Type (41)'!C51)</f>
        <v> </v>
      </c>
      <c r="C2646" s="403" t="str">
        <f>B2646*'Summary Sheet'!$C$43</f>
        <v>#VALUE!</v>
      </c>
    </row>
    <row r="2647">
      <c r="A2647" s="403" t="str">
        <f>IF(ISBLANK('Unit Type (41)'!B52), " ", 'Unit Type (41)'!B52)</f>
        <v> </v>
      </c>
      <c r="B2647" s="403" t="str">
        <f>IF(ISBLANK('Unit Type (41)'!C52), " ", 'Unit Type (41)'!C52)</f>
        <v> </v>
      </c>
      <c r="C2647" s="403" t="str">
        <f>B2647*'Summary Sheet'!$C$43</f>
        <v>#VALUE!</v>
      </c>
    </row>
    <row r="2648">
      <c r="A2648" s="403" t="str">
        <f>IF(ISBLANK('Unit Type (41)'!B53), " ", 'Unit Type (41)'!B53)</f>
        <v> </v>
      </c>
      <c r="B2648" s="403" t="str">
        <f>IF(ISBLANK('Unit Type (41)'!C53), " ", 'Unit Type (41)'!C53)</f>
        <v> </v>
      </c>
      <c r="C2648" s="403" t="str">
        <f>B2648*'Summary Sheet'!$C$43</f>
        <v>#VALUE!</v>
      </c>
    </row>
    <row r="2649">
      <c r="A2649" s="403" t="str">
        <f>IF(ISBLANK('Unit Type (41)'!B54), " ", 'Unit Type (41)'!B54)</f>
        <v> </v>
      </c>
      <c r="B2649" s="403" t="str">
        <f>IF(ISBLANK('Unit Type (41)'!C54), " ", 'Unit Type (41)'!C54)</f>
        <v> </v>
      </c>
      <c r="C2649" s="403" t="str">
        <f>B2649*'Summary Sheet'!$C$43</f>
        <v>#VALUE!</v>
      </c>
    </row>
    <row r="2650">
      <c r="A2650" s="403" t="str">
        <f>IF(ISBLANK('Unit Type (41)'!B55), " ", 'Unit Type (41)'!B55)</f>
        <v> </v>
      </c>
      <c r="B2650" s="403" t="str">
        <f>IF(ISBLANK('Unit Type (41)'!C55), " ", 'Unit Type (41)'!C55)</f>
        <v> </v>
      </c>
      <c r="C2650" s="403" t="str">
        <f>B2650*'Summary Sheet'!$C$43</f>
        <v>#VALUE!</v>
      </c>
    </row>
    <row r="2651">
      <c r="A2651" s="403" t="str">
        <f>IF(ISBLANK('Unit Type (41)'!B56), " ", 'Unit Type (41)'!B56)</f>
        <v> </v>
      </c>
      <c r="B2651" s="403" t="str">
        <f>IF(ISBLANK('Unit Type (41)'!C56), " ", 'Unit Type (41)'!C56)</f>
        <v> </v>
      </c>
      <c r="C2651" s="403" t="str">
        <f>B2651*'Summary Sheet'!$C$43</f>
        <v>#VALUE!</v>
      </c>
    </row>
    <row r="2652">
      <c r="A2652" s="403" t="str">
        <f>IF(ISBLANK('Unit Type (41)'!B57), " ", 'Unit Type (41)'!B57)</f>
        <v> </v>
      </c>
      <c r="B2652" s="403" t="str">
        <f>IF(ISBLANK('Unit Type (41)'!C57), " ", 'Unit Type (41)'!C57)</f>
        <v> </v>
      </c>
      <c r="C2652" s="403" t="str">
        <f>B2652*'Summary Sheet'!$C$43</f>
        <v>#VALUE!</v>
      </c>
    </row>
    <row r="2653">
      <c r="A2653" s="403" t="str">
        <f>IF(ISBLANK('Unit Type (41)'!B58), " ", 'Unit Type (41)'!B58)</f>
        <v> </v>
      </c>
      <c r="B2653" s="403" t="str">
        <f>IF(ISBLANK('Unit Type (41)'!C58), " ", 'Unit Type (41)'!C58)</f>
        <v> </v>
      </c>
      <c r="C2653" s="403" t="str">
        <f>B2653*'Summary Sheet'!$C$43</f>
        <v>#VALUE!</v>
      </c>
    </row>
    <row r="2654">
      <c r="A2654" s="403" t="str">
        <f>IF(ISBLANK('Unit Type (41)'!B59), " ", 'Unit Type (41)'!B59)</f>
        <v> </v>
      </c>
      <c r="B2654" s="403" t="str">
        <f>IF(ISBLANK('Unit Type (41)'!C59), " ", 'Unit Type (41)'!C59)</f>
        <v> </v>
      </c>
      <c r="C2654" s="403" t="str">
        <f>B2654*'Summary Sheet'!$C$43</f>
        <v>#VALUE!</v>
      </c>
    </row>
    <row r="2655">
      <c r="A2655" s="403" t="str">
        <f>IF(ISBLANK('Unit Type (41)'!B60), " ", 'Unit Type (41)'!B60)</f>
        <v> </v>
      </c>
      <c r="B2655" s="403" t="str">
        <f>IF(ISBLANK('Unit Type (41)'!C60), " ", 'Unit Type (41)'!C60)</f>
        <v> </v>
      </c>
      <c r="C2655" s="403" t="str">
        <f>B2655*'Summary Sheet'!$C$43</f>
        <v>#VALUE!</v>
      </c>
    </row>
    <row r="2656">
      <c r="A2656" s="403" t="str">
        <f>IF(ISBLANK('Unit Type (41)'!B61), " ", 'Unit Type (41)'!B61)</f>
        <v> </v>
      </c>
      <c r="B2656" s="403" t="str">
        <f>IF(ISBLANK('Unit Type (41)'!C61), " ", 'Unit Type (41)'!C61)</f>
        <v> </v>
      </c>
      <c r="C2656" s="403" t="str">
        <f>B2656*'Summary Sheet'!$C$43</f>
        <v>#VALUE!</v>
      </c>
    </row>
    <row r="2657">
      <c r="A2657" s="403" t="str">
        <f>IF(ISBLANK('Unit Type (41)'!B62), " ", 'Unit Type (41)'!B62)</f>
        <v> </v>
      </c>
      <c r="B2657" s="403" t="str">
        <f>IF(ISBLANK('Unit Type (41)'!C62), " ", 'Unit Type (41)'!C62)</f>
        <v> </v>
      </c>
      <c r="C2657" s="403" t="str">
        <f>B2657*'Summary Sheet'!$C$43</f>
        <v>#VALUE!</v>
      </c>
    </row>
    <row r="2658">
      <c r="A2658" s="403" t="str">
        <f>IF(ISBLANK('Unit Type (41)'!B63), " ", 'Unit Type (41)'!B63)</f>
        <v> </v>
      </c>
      <c r="B2658" s="403" t="str">
        <f>IF(ISBLANK('Unit Type (41)'!C63), " ", 'Unit Type (41)'!C63)</f>
        <v> </v>
      </c>
      <c r="C2658" s="403" t="str">
        <f>B2658*'Summary Sheet'!$C$43</f>
        <v>#VALUE!</v>
      </c>
    </row>
    <row r="2659">
      <c r="A2659" s="403" t="str">
        <f>IF(ISBLANK('Unit Type (41)'!B64), " ", 'Unit Type (41)'!B64)</f>
        <v> </v>
      </c>
      <c r="B2659" s="403" t="str">
        <f>IF(ISBLANK('Unit Type (41)'!C64), " ", 'Unit Type (41)'!C64)</f>
        <v> </v>
      </c>
      <c r="C2659" s="403" t="str">
        <f>B2659*'Summary Sheet'!$C$43</f>
        <v>#VALUE!</v>
      </c>
    </row>
    <row r="2660">
      <c r="A2660" s="403" t="str">
        <f>IF(ISBLANK('Unit Type (41)'!B65), " ", 'Unit Type (41)'!B65)</f>
        <v> </v>
      </c>
      <c r="B2660" s="403" t="str">
        <f>IF(ISBLANK('Unit Type (41)'!C65), " ", 'Unit Type (41)'!C65)</f>
        <v> </v>
      </c>
      <c r="C2660" s="403" t="str">
        <f>B2660*'Summary Sheet'!$C$43</f>
        <v>#VALUE!</v>
      </c>
    </row>
    <row r="2661">
      <c r="A2661" s="403" t="str">
        <f>IF(ISBLANK('Unit Type (41)'!B66), " ", 'Unit Type (41)'!B66)</f>
        <v> </v>
      </c>
      <c r="B2661" s="403" t="str">
        <f>IF(ISBLANK('Unit Type (41)'!C66), " ", 'Unit Type (41)'!C66)</f>
        <v> </v>
      </c>
      <c r="C2661" s="403" t="str">
        <f>B2661*'Summary Sheet'!$C$43</f>
        <v>#VALUE!</v>
      </c>
    </row>
    <row r="2662">
      <c r="A2662" s="403" t="str">
        <f>IF(ISBLANK('Unit Type (41)'!B67), " ", 'Unit Type (41)'!B67)</f>
        <v> </v>
      </c>
      <c r="B2662" s="403" t="str">
        <f>IF(ISBLANK('Unit Type (41)'!C67), " ", 'Unit Type (41)'!C67)</f>
        <v> </v>
      </c>
      <c r="C2662" s="403" t="str">
        <f>B2662*'Summary Sheet'!$C$43</f>
        <v>#VALUE!</v>
      </c>
    </row>
    <row r="2663">
      <c r="A2663" s="403" t="str">
        <f>IF(ISBLANK('Unit Type (41)'!B68), " ", 'Unit Type (41)'!B68)</f>
        <v> </v>
      </c>
      <c r="B2663" s="403" t="str">
        <f>IF(ISBLANK('Unit Type (41)'!C68), " ", 'Unit Type (41)'!C68)</f>
        <v> </v>
      </c>
      <c r="C2663" s="403" t="str">
        <f>B2663*'Summary Sheet'!$C$43</f>
        <v>#VALUE!</v>
      </c>
    </row>
    <row r="2664">
      <c r="A2664" s="403" t="str">
        <f>IF(ISBLANK('Unit Type (41)'!B69), " ", 'Unit Type (41)'!B69)</f>
        <v> </v>
      </c>
      <c r="B2664" s="403" t="str">
        <f>IF(ISBLANK('Unit Type (41)'!C69), " ", 'Unit Type (41)'!C69)</f>
        <v> </v>
      </c>
      <c r="C2664" s="403" t="str">
        <f>B2664*'Summary Sheet'!$C$43</f>
        <v>#VALUE!</v>
      </c>
    </row>
    <row r="2665">
      <c r="A2665" s="403" t="str">
        <f>IF(ISBLANK('Unit Type (41)'!B70), " ", 'Unit Type (41)'!B70)</f>
        <v> </v>
      </c>
      <c r="B2665" s="403" t="str">
        <f>IF(ISBLANK('Unit Type (41)'!C70), " ", 'Unit Type (41)'!C70)</f>
        <v> </v>
      </c>
      <c r="C2665" s="403" t="str">
        <f>B2665*'Summary Sheet'!$C$43</f>
        <v>#VALUE!</v>
      </c>
    </row>
    <row r="2666">
      <c r="A2666" s="403" t="str">
        <f>IF(ISBLANK('Unit Type (42)'!B6), " ", 'Unit Type (42)'!B6)</f>
        <v> </v>
      </c>
      <c r="B2666" s="403" t="str">
        <f>IF(ISBLANK('Unit Type (42)'!C6), " ", 'Unit Type (42)'!C6)</f>
        <v> </v>
      </c>
      <c r="C2666" s="403" t="str">
        <f>B2666*'Summary Sheet'!$C$44</f>
        <v>#VALUE!</v>
      </c>
    </row>
    <row r="2667">
      <c r="A2667" s="403" t="str">
        <f>IF(ISBLANK('Unit Type (42)'!B7), " ", 'Unit Type (42)'!B7)</f>
        <v> </v>
      </c>
      <c r="B2667" s="403" t="str">
        <f>IF(ISBLANK('Unit Type (42)'!C7), " ", 'Unit Type (42)'!C7)</f>
        <v> </v>
      </c>
      <c r="C2667" s="403" t="str">
        <f>B2667*'Summary Sheet'!$C$44</f>
        <v>#VALUE!</v>
      </c>
    </row>
    <row r="2668">
      <c r="A2668" s="403" t="str">
        <f>IF(ISBLANK('Unit Type (42)'!B8), " ", 'Unit Type (42)'!B8)</f>
        <v> </v>
      </c>
      <c r="B2668" s="403" t="str">
        <f>IF(ISBLANK('Unit Type (42)'!C8), " ", 'Unit Type (42)'!C8)</f>
        <v> </v>
      </c>
      <c r="C2668" s="403" t="str">
        <f>B2668*'Summary Sheet'!$C$44</f>
        <v>#VALUE!</v>
      </c>
    </row>
    <row r="2669">
      <c r="A2669" s="403" t="str">
        <f>IF(ISBLANK('Unit Type (42)'!B9), " ", 'Unit Type (42)'!B9)</f>
        <v> </v>
      </c>
      <c r="B2669" s="403" t="str">
        <f>IF(ISBLANK('Unit Type (42)'!C9), " ", 'Unit Type (42)'!C9)</f>
        <v> </v>
      </c>
      <c r="C2669" s="403" t="str">
        <f>B2669*'Summary Sheet'!$C$44</f>
        <v>#VALUE!</v>
      </c>
    </row>
    <row r="2670">
      <c r="A2670" s="403" t="str">
        <f>IF(ISBLANK('Unit Type (42)'!B10), " ", 'Unit Type (42)'!B10)</f>
        <v> </v>
      </c>
      <c r="B2670" s="403" t="str">
        <f>IF(ISBLANK('Unit Type (42)'!C10), " ", 'Unit Type (42)'!C10)</f>
        <v> </v>
      </c>
      <c r="C2670" s="403" t="str">
        <f>B2670*'Summary Sheet'!$C$44</f>
        <v>#VALUE!</v>
      </c>
    </row>
    <row r="2671">
      <c r="A2671" s="403" t="str">
        <f>IF(ISBLANK('Unit Type (42)'!B11), " ", 'Unit Type (42)'!B11)</f>
        <v> </v>
      </c>
      <c r="B2671" s="403" t="str">
        <f>IF(ISBLANK('Unit Type (42)'!C11), " ", 'Unit Type (42)'!C11)</f>
        <v> </v>
      </c>
      <c r="C2671" s="403" t="str">
        <f>B2671*'Summary Sheet'!$C$44</f>
        <v>#VALUE!</v>
      </c>
    </row>
    <row r="2672">
      <c r="A2672" s="403" t="str">
        <f>IF(ISBLANK('Unit Type (42)'!B12), " ", 'Unit Type (42)'!B12)</f>
        <v> </v>
      </c>
      <c r="B2672" s="403" t="str">
        <f>IF(ISBLANK('Unit Type (42)'!C12), " ", 'Unit Type (42)'!C12)</f>
        <v> </v>
      </c>
      <c r="C2672" s="403" t="str">
        <f>B2672*'Summary Sheet'!$C$44</f>
        <v>#VALUE!</v>
      </c>
    </row>
    <row r="2673">
      <c r="A2673" s="403" t="str">
        <f>IF(ISBLANK('Unit Type (42)'!B13), " ", 'Unit Type (42)'!B13)</f>
        <v> </v>
      </c>
      <c r="B2673" s="403" t="str">
        <f>IF(ISBLANK('Unit Type (42)'!C13), " ", 'Unit Type (42)'!C13)</f>
        <v> </v>
      </c>
      <c r="C2673" s="403" t="str">
        <f>B2673*'Summary Sheet'!$C$44</f>
        <v>#VALUE!</v>
      </c>
    </row>
    <row r="2674">
      <c r="A2674" s="403" t="str">
        <f>IF(ISBLANK('Unit Type (42)'!B14), " ", 'Unit Type (42)'!B14)</f>
        <v> </v>
      </c>
      <c r="B2674" s="403" t="str">
        <f>IF(ISBLANK('Unit Type (42)'!C14), " ", 'Unit Type (42)'!C14)</f>
        <v> </v>
      </c>
      <c r="C2674" s="403" t="str">
        <f>B2674*'Summary Sheet'!$C$44</f>
        <v>#VALUE!</v>
      </c>
    </row>
    <row r="2675">
      <c r="A2675" s="403" t="str">
        <f>IF(ISBLANK('Unit Type (42)'!B15), " ", 'Unit Type (42)'!B15)</f>
        <v> </v>
      </c>
      <c r="B2675" s="403" t="str">
        <f>IF(ISBLANK('Unit Type (42)'!C15), " ", 'Unit Type (42)'!C15)</f>
        <v> </v>
      </c>
      <c r="C2675" s="403" t="str">
        <f>B2675*'Summary Sheet'!$C$44</f>
        <v>#VALUE!</v>
      </c>
    </row>
    <row r="2676">
      <c r="A2676" s="403" t="str">
        <f>IF(ISBLANK('Unit Type (42)'!B16), " ", 'Unit Type (42)'!B16)</f>
        <v> </v>
      </c>
      <c r="B2676" s="403" t="str">
        <f>IF(ISBLANK('Unit Type (42)'!C16), " ", 'Unit Type (42)'!C16)</f>
        <v> </v>
      </c>
      <c r="C2676" s="403" t="str">
        <f>B2676*'Summary Sheet'!$C$44</f>
        <v>#VALUE!</v>
      </c>
    </row>
    <row r="2677">
      <c r="A2677" s="403" t="str">
        <f>IF(ISBLANK('Unit Type (42)'!B17), " ", 'Unit Type (42)'!B17)</f>
        <v> </v>
      </c>
      <c r="B2677" s="403" t="str">
        <f>IF(ISBLANK('Unit Type (42)'!C17), " ", 'Unit Type (42)'!C17)</f>
        <v> </v>
      </c>
      <c r="C2677" s="403" t="str">
        <f>B2677*'Summary Sheet'!$C$44</f>
        <v>#VALUE!</v>
      </c>
    </row>
    <row r="2678">
      <c r="A2678" s="403" t="str">
        <f>IF(ISBLANK('Unit Type (42)'!B18), " ", 'Unit Type (42)'!B18)</f>
        <v> </v>
      </c>
      <c r="B2678" s="403" t="str">
        <f>IF(ISBLANK('Unit Type (42)'!C18), " ", 'Unit Type (42)'!C18)</f>
        <v> </v>
      </c>
      <c r="C2678" s="403" t="str">
        <f>B2678*'Summary Sheet'!$C$44</f>
        <v>#VALUE!</v>
      </c>
    </row>
    <row r="2679">
      <c r="A2679" s="403" t="str">
        <f>IF(ISBLANK('Unit Type (42)'!B19), " ", 'Unit Type (42)'!B19)</f>
        <v> </v>
      </c>
      <c r="B2679" s="403" t="str">
        <f>IF(ISBLANK('Unit Type (42)'!C19), " ", 'Unit Type (42)'!C19)</f>
        <v> </v>
      </c>
      <c r="C2679" s="403" t="str">
        <f>B2679*'Summary Sheet'!$C$44</f>
        <v>#VALUE!</v>
      </c>
    </row>
    <row r="2680">
      <c r="A2680" s="403" t="str">
        <f>IF(ISBLANK('Unit Type (42)'!B20), " ", 'Unit Type (42)'!B20)</f>
        <v> </v>
      </c>
      <c r="B2680" s="403" t="str">
        <f>IF(ISBLANK('Unit Type (42)'!C20), " ", 'Unit Type (42)'!C20)</f>
        <v> </v>
      </c>
      <c r="C2680" s="403" t="str">
        <f>B2680*'Summary Sheet'!$C$44</f>
        <v>#VALUE!</v>
      </c>
    </row>
    <row r="2681">
      <c r="A2681" s="403" t="str">
        <f>IF(ISBLANK('Unit Type (42)'!B21), " ", 'Unit Type (42)'!B21)</f>
        <v> </v>
      </c>
      <c r="B2681" s="403" t="str">
        <f>IF(ISBLANK('Unit Type (42)'!C21), " ", 'Unit Type (42)'!C21)</f>
        <v> </v>
      </c>
      <c r="C2681" s="403" t="str">
        <f>B2681*'Summary Sheet'!$C$44</f>
        <v>#VALUE!</v>
      </c>
    </row>
    <row r="2682">
      <c r="A2682" s="403" t="str">
        <f>IF(ISBLANK('Unit Type (42)'!B22), " ", 'Unit Type (42)'!B22)</f>
        <v> </v>
      </c>
      <c r="B2682" s="403" t="str">
        <f>IF(ISBLANK('Unit Type (42)'!C22), " ", 'Unit Type (42)'!C22)</f>
        <v> </v>
      </c>
      <c r="C2682" s="403" t="str">
        <f>B2682*'Summary Sheet'!$C$44</f>
        <v>#VALUE!</v>
      </c>
    </row>
    <row r="2683">
      <c r="A2683" s="403" t="str">
        <f>IF(ISBLANK('Unit Type (42)'!B23), " ", 'Unit Type (42)'!B23)</f>
        <v> </v>
      </c>
      <c r="B2683" s="403" t="str">
        <f>IF(ISBLANK('Unit Type (42)'!C23), " ", 'Unit Type (42)'!C23)</f>
        <v> </v>
      </c>
      <c r="C2683" s="403" t="str">
        <f>B2683*'Summary Sheet'!$C$44</f>
        <v>#VALUE!</v>
      </c>
    </row>
    <row r="2684">
      <c r="A2684" s="403" t="str">
        <f>IF(ISBLANK('Unit Type (42)'!B24), " ", 'Unit Type (42)'!B24)</f>
        <v> </v>
      </c>
      <c r="B2684" s="403" t="str">
        <f>IF(ISBLANK('Unit Type (42)'!C24), " ", 'Unit Type (42)'!C24)</f>
        <v> </v>
      </c>
      <c r="C2684" s="403" t="str">
        <f>B2684*'Summary Sheet'!$C$44</f>
        <v>#VALUE!</v>
      </c>
    </row>
    <row r="2685">
      <c r="A2685" s="403" t="str">
        <f>IF(ISBLANK('Unit Type (42)'!B25), " ", 'Unit Type (42)'!B25)</f>
        <v> </v>
      </c>
      <c r="B2685" s="403" t="str">
        <f>IF(ISBLANK('Unit Type (42)'!C25), " ", 'Unit Type (42)'!C25)</f>
        <v> </v>
      </c>
      <c r="C2685" s="403" t="str">
        <f>B2685*'Summary Sheet'!$C$44</f>
        <v>#VALUE!</v>
      </c>
    </row>
    <row r="2686">
      <c r="A2686" s="403" t="str">
        <f>IF(ISBLANK('Unit Type (42)'!B26), " ", 'Unit Type (42)'!B26)</f>
        <v> </v>
      </c>
      <c r="B2686" s="403" t="str">
        <f>IF(ISBLANK('Unit Type (42)'!C26), " ", 'Unit Type (42)'!C26)</f>
        <v> </v>
      </c>
      <c r="C2686" s="403" t="str">
        <f>B2686*'Summary Sheet'!$C$44</f>
        <v>#VALUE!</v>
      </c>
    </row>
    <row r="2687">
      <c r="A2687" s="403" t="str">
        <f>IF(ISBLANK('Unit Type (42)'!B27), " ", 'Unit Type (42)'!B27)</f>
        <v> </v>
      </c>
      <c r="B2687" s="403" t="str">
        <f>IF(ISBLANK('Unit Type (42)'!C27), " ", 'Unit Type (42)'!C27)</f>
        <v> </v>
      </c>
      <c r="C2687" s="403" t="str">
        <f>B2687*'Summary Sheet'!$C$44</f>
        <v>#VALUE!</v>
      </c>
    </row>
    <row r="2688">
      <c r="A2688" s="403" t="str">
        <f>IF(ISBLANK('Unit Type (42)'!B28), " ", 'Unit Type (42)'!B28)</f>
        <v> </v>
      </c>
      <c r="B2688" s="403" t="str">
        <f>IF(ISBLANK('Unit Type (42)'!C28), " ", 'Unit Type (42)'!C28)</f>
        <v> </v>
      </c>
      <c r="C2688" s="403" t="str">
        <f>B2688*'Summary Sheet'!$C$44</f>
        <v>#VALUE!</v>
      </c>
    </row>
    <row r="2689">
      <c r="A2689" s="403" t="str">
        <f>IF(ISBLANK('Unit Type (42)'!B29), " ", 'Unit Type (42)'!B29)</f>
        <v> </v>
      </c>
      <c r="B2689" s="403" t="str">
        <f>IF(ISBLANK('Unit Type (42)'!C29), " ", 'Unit Type (42)'!C29)</f>
        <v> </v>
      </c>
      <c r="C2689" s="403" t="str">
        <f>B2689*'Summary Sheet'!$C$44</f>
        <v>#VALUE!</v>
      </c>
    </row>
    <row r="2690">
      <c r="A2690" s="403" t="str">
        <f>IF(ISBLANK('Unit Type (42)'!B30), " ", 'Unit Type (42)'!B30)</f>
        <v> </v>
      </c>
      <c r="B2690" s="403" t="str">
        <f>IF(ISBLANK('Unit Type (42)'!C30), " ", 'Unit Type (42)'!C30)</f>
        <v> </v>
      </c>
      <c r="C2690" s="403" t="str">
        <f>B2690*'Summary Sheet'!$C$44</f>
        <v>#VALUE!</v>
      </c>
    </row>
    <row r="2691">
      <c r="A2691" s="403" t="str">
        <f>IF(ISBLANK('Unit Type (42)'!B31), " ", 'Unit Type (42)'!B31)</f>
        <v> </v>
      </c>
      <c r="B2691" s="403" t="str">
        <f>IF(ISBLANK('Unit Type (42)'!C31), " ", 'Unit Type (42)'!C31)</f>
        <v> </v>
      </c>
      <c r="C2691" s="403" t="str">
        <f>B2691*'Summary Sheet'!$C$44</f>
        <v>#VALUE!</v>
      </c>
    </row>
    <row r="2692">
      <c r="A2692" s="403" t="str">
        <f>IF(ISBLANK('Unit Type (42)'!B32), " ", 'Unit Type (42)'!B32)</f>
        <v> </v>
      </c>
      <c r="B2692" s="403" t="str">
        <f>IF(ISBLANK('Unit Type (42)'!C32), " ", 'Unit Type (42)'!C32)</f>
        <v> </v>
      </c>
      <c r="C2692" s="403" t="str">
        <f>B2692*'Summary Sheet'!$C$44</f>
        <v>#VALUE!</v>
      </c>
    </row>
    <row r="2693">
      <c r="A2693" s="403" t="str">
        <f>IF(ISBLANK('Unit Type (42)'!B33), " ", 'Unit Type (42)'!B33)</f>
        <v> </v>
      </c>
      <c r="B2693" s="403" t="str">
        <f>IF(ISBLANK('Unit Type (42)'!C33), " ", 'Unit Type (42)'!C33)</f>
        <v> </v>
      </c>
      <c r="C2693" s="403" t="str">
        <f>B2693*'Summary Sheet'!$C$44</f>
        <v>#VALUE!</v>
      </c>
    </row>
    <row r="2694">
      <c r="A2694" s="403" t="str">
        <f>IF(ISBLANK('Unit Type (42)'!B34), " ", 'Unit Type (42)'!B34)</f>
        <v> </v>
      </c>
      <c r="B2694" s="403" t="str">
        <f>IF(ISBLANK('Unit Type (42)'!C34), " ", 'Unit Type (42)'!C34)</f>
        <v> </v>
      </c>
      <c r="C2694" s="403" t="str">
        <f>B2694*'Summary Sheet'!$C$44</f>
        <v>#VALUE!</v>
      </c>
    </row>
    <row r="2695">
      <c r="A2695" s="403" t="str">
        <f>IF(ISBLANK('Unit Type (42)'!B35), " ", 'Unit Type (42)'!B35)</f>
        <v> </v>
      </c>
      <c r="B2695" s="403" t="str">
        <f>IF(ISBLANK('Unit Type (42)'!C35), " ", 'Unit Type (42)'!C35)</f>
        <v> </v>
      </c>
      <c r="C2695" s="403" t="str">
        <f>B2695*'Summary Sheet'!$C$44</f>
        <v>#VALUE!</v>
      </c>
    </row>
    <row r="2696">
      <c r="A2696" s="403" t="str">
        <f>IF(ISBLANK('Unit Type (42)'!B36), " ", 'Unit Type (42)'!B36)</f>
        <v> </v>
      </c>
      <c r="B2696" s="403" t="str">
        <f>IF(ISBLANK('Unit Type (42)'!C36), " ", 'Unit Type (42)'!C36)</f>
        <v> </v>
      </c>
      <c r="C2696" s="403" t="str">
        <f>B2696*'Summary Sheet'!$C$44</f>
        <v>#VALUE!</v>
      </c>
    </row>
    <row r="2697">
      <c r="A2697" s="403" t="str">
        <f>IF(ISBLANK('Unit Type (42)'!B37), " ", 'Unit Type (42)'!B37)</f>
        <v> </v>
      </c>
      <c r="B2697" s="403" t="str">
        <f>IF(ISBLANK('Unit Type (42)'!C37), " ", 'Unit Type (42)'!C37)</f>
        <v> </v>
      </c>
      <c r="C2697" s="403" t="str">
        <f>B2697*'Summary Sheet'!$C$44</f>
        <v>#VALUE!</v>
      </c>
    </row>
    <row r="2698">
      <c r="A2698" s="403" t="str">
        <f>IF(ISBLANK('Unit Type (42)'!B38), " ", 'Unit Type (42)'!B38)</f>
        <v> </v>
      </c>
      <c r="B2698" s="403" t="str">
        <f>IF(ISBLANK('Unit Type (42)'!C38), " ", 'Unit Type (42)'!C38)</f>
        <v> </v>
      </c>
      <c r="C2698" s="403" t="str">
        <f>B2698*'Summary Sheet'!$C$44</f>
        <v>#VALUE!</v>
      </c>
    </row>
    <row r="2699">
      <c r="A2699" s="403" t="str">
        <f>IF(ISBLANK('Unit Type (42)'!B39), " ", 'Unit Type (42)'!B39)</f>
        <v> </v>
      </c>
      <c r="B2699" s="403" t="str">
        <f>IF(ISBLANK('Unit Type (42)'!C39), " ", 'Unit Type (42)'!C39)</f>
        <v> </v>
      </c>
      <c r="C2699" s="403" t="str">
        <f>B2699*'Summary Sheet'!$C$44</f>
        <v>#VALUE!</v>
      </c>
    </row>
    <row r="2700">
      <c r="A2700" s="403" t="str">
        <f>IF(ISBLANK('Unit Type (42)'!B40), " ", 'Unit Type (42)'!B40)</f>
        <v> </v>
      </c>
      <c r="B2700" s="403" t="str">
        <f>IF(ISBLANK('Unit Type (42)'!C40), " ", 'Unit Type (42)'!C40)</f>
        <v> </v>
      </c>
      <c r="C2700" s="403" t="str">
        <f>B2700*'Summary Sheet'!$C$44</f>
        <v>#VALUE!</v>
      </c>
    </row>
    <row r="2701">
      <c r="A2701" s="403" t="str">
        <f>IF(ISBLANK('Unit Type (42)'!B41), " ", 'Unit Type (42)'!B41)</f>
        <v> </v>
      </c>
      <c r="B2701" s="403" t="str">
        <f>IF(ISBLANK('Unit Type (42)'!C41), " ", 'Unit Type (42)'!C41)</f>
        <v> </v>
      </c>
      <c r="C2701" s="403" t="str">
        <f>B2701*'Summary Sheet'!$C$44</f>
        <v>#VALUE!</v>
      </c>
    </row>
    <row r="2702">
      <c r="A2702" s="403" t="str">
        <f>IF(ISBLANK('Unit Type (42)'!B42), " ", 'Unit Type (42)'!B42)</f>
        <v> </v>
      </c>
      <c r="B2702" s="403" t="str">
        <f>IF(ISBLANK('Unit Type (42)'!C42), " ", 'Unit Type (42)'!C42)</f>
        <v> </v>
      </c>
      <c r="C2702" s="403" t="str">
        <f>B2702*'Summary Sheet'!$C$44</f>
        <v>#VALUE!</v>
      </c>
    </row>
    <row r="2703">
      <c r="A2703" s="403" t="str">
        <f>IF(ISBLANK('Unit Type (42)'!B43), " ", 'Unit Type (42)'!B43)</f>
        <v> </v>
      </c>
      <c r="B2703" s="403" t="str">
        <f>IF(ISBLANK('Unit Type (42)'!C43), " ", 'Unit Type (42)'!C43)</f>
        <v> </v>
      </c>
      <c r="C2703" s="403" t="str">
        <f>B2703*'Summary Sheet'!$C$44</f>
        <v>#VALUE!</v>
      </c>
    </row>
    <row r="2704">
      <c r="A2704" s="403" t="str">
        <f>IF(ISBLANK('Unit Type (42)'!B44), " ", 'Unit Type (42)'!B44)</f>
        <v> </v>
      </c>
      <c r="B2704" s="403" t="str">
        <f>IF(ISBLANK('Unit Type (42)'!C44), " ", 'Unit Type (42)'!C44)</f>
        <v> </v>
      </c>
      <c r="C2704" s="403" t="str">
        <f>B2704*'Summary Sheet'!$C$44</f>
        <v>#VALUE!</v>
      </c>
    </row>
    <row r="2705">
      <c r="A2705" s="403" t="str">
        <f>IF(ISBLANK('Unit Type (42)'!B45), " ", 'Unit Type (42)'!B45)</f>
        <v> </v>
      </c>
      <c r="B2705" s="403" t="str">
        <f>IF(ISBLANK('Unit Type (42)'!C45), " ", 'Unit Type (42)'!C45)</f>
        <v> </v>
      </c>
      <c r="C2705" s="403" t="str">
        <f>B2705*'Summary Sheet'!$C$44</f>
        <v>#VALUE!</v>
      </c>
    </row>
    <row r="2706">
      <c r="A2706" s="403" t="str">
        <f>IF(ISBLANK('Unit Type (42)'!B46), " ", 'Unit Type (42)'!B46)</f>
        <v> </v>
      </c>
      <c r="B2706" s="403" t="str">
        <f>IF(ISBLANK('Unit Type (42)'!C46), " ", 'Unit Type (42)'!C46)</f>
        <v> </v>
      </c>
      <c r="C2706" s="403" t="str">
        <f>B2706*'Summary Sheet'!$C$44</f>
        <v>#VALUE!</v>
      </c>
    </row>
    <row r="2707">
      <c r="A2707" s="403" t="str">
        <f>IF(ISBLANK('Unit Type (42)'!B47), " ", 'Unit Type (42)'!B47)</f>
        <v> </v>
      </c>
      <c r="B2707" s="403" t="str">
        <f>IF(ISBLANK('Unit Type (42)'!C47), " ", 'Unit Type (42)'!C47)</f>
        <v> </v>
      </c>
      <c r="C2707" s="403" t="str">
        <f>B2707*'Summary Sheet'!$C$44</f>
        <v>#VALUE!</v>
      </c>
    </row>
    <row r="2708">
      <c r="A2708" s="403" t="str">
        <f>IF(ISBLANK('Unit Type (42)'!B48), " ", 'Unit Type (42)'!B48)</f>
        <v> </v>
      </c>
      <c r="B2708" s="403" t="str">
        <f>IF(ISBLANK('Unit Type (42)'!C48), " ", 'Unit Type (42)'!C48)</f>
        <v> </v>
      </c>
      <c r="C2708" s="403" t="str">
        <f>B2708*'Summary Sheet'!$C$44</f>
        <v>#VALUE!</v>
      </c>
    </row>
    <row r="2709">
      <c r="A2709" s="403" t="str">
        <f>IF(ISBLANK('Unit Type (42)'!B49), " ", 'Unit Type (42)'!B49)</f>
        <v> </v>
      </c>
      <c r="B2709" s="403" t="str">
        <f>IF(ISBLANK('Unit Type (42)'!C49), " ", 'Unit Type (42)'!C49)</f>
        <v> </v>
      </c>
      <c r="C2709" s="403" t="str">
        <f>B2709*'Summary Sheet'!$C$44</f>
        <v>#VALUE!</v>
      </c>
    </row>
    <row r="2710">
      <c r="A2710" s="403" t="str">
        <f>IF(ISBLANK('Unit Type (42)'!B50), " ", 'Unit Type (42)'!B50)</f>
        <v> </v>
      </c>
      <c r="B2710" s="403" t="str">
        <f>IF(ISBLANK('Unit Type (42)'!C50), " ", 'Unit Type (42)'!C50)</f>
        <v> </v>
      </c>
      <c r="C2710" s="403" t="str">
        <f>B2710*'Summary Sheet'!$C$44</f>
        <v>#VALUE!</v>
      </c>
    </row>
    <row r="2711">
      <c r="A2711" s="403" t="str">
        <f>IF(ISBLANK('Unit Type (42)'!B51), " ", 'Unit Type (42)'!B51)</f>
        <v> </v>
      </c>
      <c r="B2711" s="403" t="str">
        <f>IF(ISBLANK('Unit Type (42)'!C51), " ", 'Unit Type (42)'!C51)</f>
        <v> </v>
      </c>
      <c r="C2711" s="403" t="str">
        <f>B2711*'Summary Sheet'!$C$44</f>
        <v>#VALUE!</v>
      </c>
    </row>
    <row r="2712">
      <c r="A2712" s="403" t="str">
        <f>IF(ISBLANK('Unit Type (42)'!B52), " ", 'Unit Type (42)'!B52)</f>
        <v> </v>
      </c>
      <c r="B2712" s="403" t="str">
        <f>IF(ISBLANK('Unit Type (42)'!C52), " ", 'Unit Type (42)'!C52)</f>
        <v> </v>
      </c>
      <c r="C2712" s="403" t="str">
        <f>B2712*'Summary Sheet'!$C$44</f>
        <v>#VALUE!</v>
      </c>
    </row>
    <row r="2713">
      <c r="A2713" s="403" t="str">
        <f>IF(ISBLANK('Unit Type (42)'!B53), " ", 'Unit Type (42)'!B53)</f>
        <v> </v>
      </c>
      <c r="B2713" s="403" t="str">
        <f>IF(ISBLANK('Unit Type (42)'!C53), " ", 'Unit Type (42)'!C53)</f>
        <v> </v>
      </c>
      <c r="C2713" s="403" t="str">
        <f>B2713*'Summary Sheet'!$C$44</f>
        <v>#VALUE!</v>
      </c>
    </row>
    <row r="2714">
      <c r="A2714" s="403" t="str">
        <f>IF(ISBLANK('Unit Type (42)'!B54), " ", 'Unit Type (42)'!B54)</f>
        <v> </v>
      </c>
      <c r="B2714" s="403" t="str">
        <f>IF(ISBLANK('Unit Type (42)'!C54), " ", 'Unit Type (42)'!C54)</f>
        <v> </v>
      </c>
      <c r="C2714" s="403" t="str">
        <f>B2714*'Summary Sheet'!$C$44</f>
        <v>#VALUE!</v>
      </c>
    </row>
    <row r="2715">
      <c r="A2715" s="403" t="str">
        <f>IF(ISBLANK('Unit Type (42)'!B55), " ", 'Unit Type (42)'!B55)</f>
        <v> </v>
      </c>
      <c r="B2715" s="403" t="str">
        <f>IF(ISBLANK('Unit Type (42)'!C55), " ", 'Unit Type (42)'!C55)</f>
        <v> </v>
      </c>
      <c r="C2715" s="403" t="str">
        <f>B2715*'Summary Sheet'!$C$44</f>
        <v>#VALUE!</v>
      </c>
    </row>
    <row r="2716">
      <c r="A2716" s="403" t="str">
        <f>IF(ISBLANK('Unit Type (42)'!B56), " ", 'Unit Type (42)'!B56)</f>
        <v> </v>
      </c>
      <c r="B2716" s="403" t="str">
        <f>IF(ISBLANK('Unit Type (42)'!C56), " ", 'Unit Type (42)'!C56)</f>
        <v> </v>
      </c>
      <c r="C2716" s="403" t="str">
        <f>B2716*'Summary Sheet'!$C$44</f>
        <v>#VALUE!</v>
      </c>
    </row>
    <row r="2717">
      <c r="A2717" s="403" t="str">
        <f>IF(ISBLANK('Unit Type (42)'!B57), " ", 'Unit Type (42)'!B57)</f>
        <v> </v>
      </c>
      <c r="B2717" s="403" t="str">
        <f>IF(ISBLANK('Unit Type (42)'!C57), " ", 'Unit Type (42)'!C57)</f>
        <v> </v>
      </c>
      <c r="C2717" s="403" t="str">
        <f>B2717*'Summary Sheet'!$C$44</f>
        <v>#VALUE!</v>
      </c>
    </row>
    <row r="2718">
      <c r="A2718" s="403" t="str">
        <f>IF(ISBLANK('Unit Type (42)'!B58), " ", 'Unit Type (42)'!B58)</f>
        <v> </v>
      </c>
      <c r="B2718" s="403" t="str">
        <f>IF(ISBLANK('Unit Type (42)'!C58), " ", 'Unit Type (42)'!C58)</f>
        <v> </v>
      </c>
      <c r="C2718" s="403" t="str">
        <f>B2718*'Summary Sheet'!$C$44</f>
        <v>#VALUE!</v>
      </c>
    </row>
    <row r="2719">
      <c r="A2719" s="403" t="str">
        <f>IF(ISBLANK('Unit Type (42)'!B59), " ", 'Unit Type (42)'!B59)</f>
        <v> </v>
      </c>
      <c r="B2719" s="403" t="str">
        <f>IF(ISBLANK('Unit Type (42)'!C59), " ", 'Unit Type (42)'!C59)</f>
        <v> </v>
      </c>
      <c r="C2719" s="403" t="str">
        <f>B2719*'Summary Sheet'!$C$44</f>
        <v>#VALUE!</v>
      </c>
    </row>
    <row r="2720">
      <c r="A2720" s="403" t="str">
        <f>IF(ISBLANK('Unit Type (42)'!B60), " ", 'Unit Type (42)'!B60)</f>
        <v> </v>
      </c>
      <c r="B2720" s="403" t="str">
        <f>IF(ISBLANK('Unit Type (42)'!C60), " ", 'Unit Type (42)'!C60)</f>
        <v> </v>
      </c>
      <c r="C2720" s="403" t="str">
        <f>B2720*'Summary Sheet'!$C$44</f>
        <v>#VALUE!</v>
      </c>
    </row>
    <row r="2721">
      <c r="A2721" s="403" t="str">
        <f>IF(ISBLANK('Unit Type (42)'!B61), " ", 'Unit Type (42)'!B61)</f>
        <v> </v>
      </c>
      <c r="B2721" s="403" t="str">
        <f>IF(ISBLANK('Unit Type (42)'!C61), " ", 'Unit Type (42)'!C61)</f>
        <v> </v>
      </c>
      <c r="C2721" s="403" t="str">
        <f>B2721*'Summary Sheet'!$C$44</f>
        <v>#VALUE!</v>
      </c>
    </row>
    <row r="2722">
      <c r="A2722" s="403" t="str">
        <f>IF(ISBLANK('Unit Type (42)'!B62), " ", 'Unit Type (42)'!B62)</f>
        <v> </v>
      </c>
      <c r="B2722" s="403" t="str">
        <f>IF(ISBLANK('Unit Type (42)'!C62), " ", 'Unit Type (42)'!C62)</f>
        <v> </v>
      </c>
      <c r="C2722" s="403" t="str">
        <f>B2722*'Summary Sheet'!$C$44</f>
        <v>#VALUE!</v>
      </c>
    </row>
    <row r="2723">
      <c r="A2723" s="403" t="str">
        <f>IF(ISBLANK('Unit Type (42)'!B63), " ", 'Unit Type (42)'!B63)</f>
        <v> </v>
      </c>
      <c r="B2723" s="403" t="str">
        <f>IF(ISBLANK('Unit Type (42)'!C63), " ", 'Unit Type (42)'!C63)</f>
        <v> </v>
      </c>
      <c r="C2723" s="403" t="str">
        <f>B2723*'Summary Sheet'!$C$44</f>
        <v>#VALUE!</v>
      </c>
    </row>
    <row r="2724">
      <c r="A2724" s="403" t="str">
        <f>IF(ISBLANK('Unit Type (42)'!B64), " ", 'Unit Type (42)'!B64)</f>
        <v> </v>
      </c>
      <c r="B2724" s="403" t="str">
        <f>IF(ISBLANK('Unit Type (42)'!C64), " ", 'Unit Type (42)'!C64)</f>
        <v> </v>
      </c>
      <c r="C2724" s="403" t="str">
        <f>B2724*'Summary Sheet'!$C$44</f>
        <v>#VALUE!</v>
      </c>
    </row>
    <row r="2725">
      <c r="A2725" s="403" t="str">
        <f>IF(ISBLANK('Unit Type (42)'!B65), " ", 'Unit Type (42)'!B65)</f>
        <v> </v>
      </c>
      <c r="B2725" s="403" t="str">
        <f>IF(ISBLANK('Unit Type (42)'!C65), " ", 'Unit Type (42)'!C65)</f>
        <v> </v>
      </c>
      <c r="C2725" s="403" t="str">
        <f>B2725*'Summary Sheet'!$C$44</f>
        <v>#VALUE!</v>
      </c>
    </row>
    <row r="2726">
      <c r="A2726" s="403" t="str">
        <f>IF(ISBLANK('Unit Type (42)'!B66), " ", 'Unit Type (42)'!B66)</f>
        <v> </v>
      </c>
      <c r="B2726" s="403" t="str">
        <f>IF(ISBLANK('Unit Type (42)'!C66), " ", 'Unit Type (42)'!C66)</f>
        <v> </v>
      </c>
      <c r="C2726" s="403" t="str">
        <f>B2726*'Summary Sheet'!$C$44</f>
        <v>#VALUE!</v>
      </c>
    </row>
    <row r="2727">
      <c r="A2727" s="403" t="str">
        <f>IF(ISBLANK('Unit Type (42)'!B67), " ", 'Unit Type (42)'!B67)</f>
        <v> </v>
      </c>
      <c r="B2727" s="403" t="str">
        <f>IF(ISBLANK('Unit Type (42)'!C67), " ", 'Unit Type (42)'!C67)</f>
        <v> </v>
      </c>
      <c r="C2727" s="403" t="str">
        <f>B2727*'Summary Sheet'!$C$44</f>
        <v>#VALUE!</v>
      </c>
    </row>
    <row r="2728">
      <c r="A2728" s="403" t="str">
        <f>IF(ISBLANK('Unit Type (42)'!B68), " ", 'Unit Type (42)'!B68)</f>
        <v> </v>
      </c>
      <c r="B2728" s="403" t="str">
        <f>IF(ISBLANK('Unit Type (42)'!C68), " ", 'Unit Type (42)'!C68)</f>
        <v> </v>
      </c>
      <c r="C2728" s="403" t="str">
        <f>B2728*'Summary Sheet'!$C$44</f>
        <v>#VALUE!</v>
      </c>
    </row>
    <row r="2729">
      <c r="A2729" s="403" t="str">
        <f>IF(ISBLANK('Unit Type (42)'!B69), " ", 'Unit Type (42)'!B69)</f>
        <v> </v>
      </c>
      <c r="B2729" s="403" t="str">
        <f>IF(ISBLANK('Unit Type (42)'!C69), " ", 'Unit Type (42)'!C69)</f>
        <v> </v>
      </c>
      <c r="C2729" s="403" t="str">
        <f>B2729*'Summary Sheet'!$C$44</f>
        <v>#VALUE!</v>
      </c>
    </row>
    <row r="2730">
      <c r="A2730" s="403" t="str">
        <f>IF(ISBLANK('Unit Type (42)'!B70), " ", 'Unit Type (42)'!B70)</f>
        <v> </v>
      </c>
      <c r="B2730" s="403" t="str">
        <f>IF(ISBLANK('Unit Type (42)'!C70), " ", 'Unit Type (42)'!C70)</f>
        <v> </v>
      </c>
      <c r="C2730" s="403" t="str">
        <f>B2730*'Summary Sheet'!$C$44</f>
        <v>#VALUE!</v>
      </c>
    </row>
    <row r="2731">
      <c r="A2731" s="403" t="str">
        <f>IF(ISBLANK('Unit Type (43)'!B6), " ", 'Unit Type (43)'!B6)</f>
        <v> </v>
      </c>
      <c r="B2731" s="403" t="str">
        <f>IF(ISBLANK('Unit Type (43)'!C6), " ", 'Unit Type (43)'!C6)</f>
        <v> </v>
      </c>
      <c r="C2731" s="403" t="str">
        <f>B2731*'Summary Sheet'!$C$45</f>
        <v>#VALUE!</v>
      </c>
    </row>
    <row r="2732">
      <c r="A2732" s="403" t="str">
        <f>IF(ISBLANK('Unit Type (43)'!B7), " ", 'Unit Type (43)'!B7)</f>
        <v> </v>
      </c>
      <c r="B2732" s="403" t="str">
        <f>IF(ISBLANK('Unit Type (43)'!C7), " ", 'Unit Type (43)'!C7)</f>
        <v> </v>
      </c>
      <c r="C2732" s="403" t="str">
        <f>B2732*'Summary Sheet'!$C$45</f>
        <v>#VALUE!</v>
      </c>
    </row>
    <row r="2733">
      <c r="A2733" s="403" t="str">
        <f>IF(ISBLANK('Unit Type (43)'!B8), " ", 'Unit Type (43)'!B8)</f>
        <v> </v>
      </c>
      <c r="B2733" s="403" t="str">
        <f>IF(ISBLANK('Unit Type (43)'!C8), " ", 'Unit Type (43)'!C8)</f>
        <v> </v>
      </c>
      <c r="C2733" s="403" t="str">
        <f>B2733*'Summary Sheet'!$C$45</f>
        <v>#VALUE!</v>
      </c>
    </row>
    <row r="2734">
      <c r="A2734" s="403" t="str">
        <f>IF(ISBLANK('Unit Type (43)'!B9), " ", 'Unit Type (43)'!B9)</f>
        <v> </v>
      </c>
      <c r="B2734" s="403" t="str">
        <f>IF(ISBLANK('Unit Type (43)'!C9), " ", 'Unit Type (43)'!C9)</f>
        <v> </v>
      </c>
      <c r="C2734" s="403" t="str">
        <f>B2734*'Summary Sheet'!$C$45</f>
        <v>#VALUE!</v>
      </c>
    </row>
    <row r="2735">
      <c r="A2735" s="403" t="str">
        <f>IF(ISBLANK('Unit Type (43)'!B10), " ", 'Unit Type (43)'!B10)</f>
        <v> </v>
      </c>
      <c r="B2735" s="403" t="str">
        <f>IF(ISBLANK('Unit Type (43)'!C10), " ", 'Unit Type (43)'!C10)</f>
        <v> </v>
      </c>
      <c r="C2735" s="403" t="str">
        <f>B2735*'Summary Sheet'!$C$45</f>
        <v>#VALUE!</v>
      </c>
    </row>
    <row r="2736">
      <c r="A2736" s="403" t="str">
        <f>IF(ISBLANK('Unit Type (43)'!B11), " ", 'Unit Type (43)'!B11)</f>
        <v> </v>
      </c>
      <c r="B2736" s="403" t="str">
        <f>IF(ISBLANK('Unit Type (43)'!C11), " ", 'Unit Type (43)'!C11)</f>
        <v> </v>
      </c>
      <c r="C2736" s="403" t="str">
        <f>B2736*'Summary Sheet'!$C$45</f>
        <v>#VALUE!</v>
      </c>
    </row>
    <row r="2737">
      <c r="A2737" s="403" t="str">
        <f>IF(ISBLANK('Unit Type (43)'!B12), " ", 'Unit Type (43)'!B12)</f>
        <v> </v>
      </c>
      <c r="B2737" s="403" t="str">
        <f>IF(ISBLANK('Unit Type (43)'!C12), " ", 'Unit Type (43)'!C12)</f>
        <v> </v>
      </c>
      <c r="C2737" s="403" t="str">
        <f>B2737*'Summary Sheet'!$C$45</f>
        <v>#VALUE!</v>
      </c>
    </row>
    <row r="2738">
      <c r="A2738" s="403" t="str">
        <f>IF(ISBLANK('Unit Type (43)'!B13), " ", 'Unit Type (43)'!B13)</f>
        <v> </v>
      </c>
      <c r="B2738" s="403" t="str">
        <f>IF(ISBLANK('Unit Type (43)'!C13), " ", 'Unit Type (43)'!C13)</f>
        <v> </v>
      </c>
      <c r="C2738" s="403" t="str">
        <f>B2738*'Summary Sheet'!$C$45</f>
        <v>#VALUE!</v>
      </c>
    </row>
    <row r="2739">
      <c r="A2739" s="403" t="str">
        <f>IF(ISBLANK('Unit Type (43)'!B14), " ", 'Unit Type (43)'!B14)</f>
        <v> </v>
      </c>
      <c r="B2739" s="403" t="str">
        <f>IF(ISBLANK('Unit Type (43)'!C14), " ", 'Unit Type (43)'!C14)</f>
        <v> </v>
      </c>
      <c r="C2739" s="403" t="str">
        <f>B2739*'Summary Sheet'!$C$45</f>
        <v>#VALUE!</v>
      </c>
    </row>
    <row r="2740">
      <c r="A2740" s="403" t="str">
        <f>IF(ISBLANK('Unit Type (43)'!B15), " ", 'Unit Type (43)'!B15)</f>
        <v> </v>
      </c>
      <c r="B2740" s="403" t="str">
        <f>IF(ISBLANK('Unit Type (43)'!C15), " ", 'Unit Type (43)'!C15)</f>
        <v> </v>
      </c>
      <c r="C2740" s="403" t="str">
        <f>B2740*'Summary Sheet'!$C$45</f>
        <v>#VALUE!</v>
      </c>
    </row>
    <row r="2741">
      <c r="A2741" s="403" t="str">
        <f>IF(ISBLANK('Unit Type (43)'!B16), " ", 'Unit Type (43)'!B16)</f>
        <v> </v>
      </c>
      <c r="B2741" s="403" t="str">
        <f>IF(ISBLANK('Unit Type (43)'!C16), " ", 'Unit Type (43)'!C16)</f>
        <v> </v>
      </c>
      <c r="C2741" s="403" t="str">
        <f>B2741*'Summary Sheet'!$C$45</f>
        <v>#VALUE!</v>
      </c>
    </row>
    <row r="2742">
      <c r="A2742" s="403" t="str">
        <f>IF(ISBLANK('Unit Type (43)'!B17), " ", 'Unit Type (43)'!B17)</f>
        <v> </v>
      </c>
      <c r="B2742" s="403" t="str">
        <f>IF(ISBLANK('Unit Type (43)'!C17), " ", 'Unit Type (43)'!C17)</f>
        <v> </v>
      </c>
      <c r="C2742" s="403" t="str">
        <f>B2742*'Summary Sheet'!$C$45</f>
        <v>#VALUE!</v>
      </c>
    </row>
    <row r="2743">
      <c r="A2743" s="403" t="str">
        <f>IF(ISBLANK('Unit Type (43)'!B18), " ", 'Unit Type (43)'!B18)</f>
        <v> </v>
      </c>
      <c r="B2743" s="403" t="str">
        <f>IF(ISBLANK('Unit Type (43)'!C18), " ", 'Unit Type (43)'!C18)</f>
        <v> </v>
      </c>
      <c r="C2743" s="403" t="str">
        <f>B2743*'Summary Sheet'!$C$45</f>
        <v>#VALUE!</v>
      </c>
    </row>
    <row r="2744">
      <c r="A2744" s="403" t="str">
        <f>IF(ISBLANK('Unit Type (43)'!B19), " ", 'Unit Type (43)'!B19)</f>
        <v> </v>
      </c>
      <c r="B2744" s="403" t="str">
        <f>IF(ISBLANK('Unit Type (43)'!C19), " ", 'Unit Type (43)'!C19)</f>
        <v> </v>
      </c>
      <c r="C2744" s="403" t="str">
        <f>B2744*'Summary Sheet'!$C$45</f>
        <v>#VALUE!</v>
      </c>
    </row>
    <row r="2745">
      <c r="A2745" s="403" t="str">
        <f>IF(ISBLANK('Unit Type (43)'!B20), " ", 'Unit Type (43)'!B20)</f>
        <v> </v>
      </c>
      <c r="B2745" s="403" t="str">
        <f>IF(ISBLANK('Unit Type (43)'!C20), " ", 'Unit Type (43)'!C20)</f>
        <v> </v>
      </c>
      <c r="C2745" s="403" t="str">
        <f>B2745*'Summary Sheet'!$C$45</f>
        <v>#VALUE!</v>
      </c>
    </row>
    <row r="2746">
      <c r="A2746" s="403" t="str">
        <f>IF(ISBLANK('Unit Type (43)'!B21), " ", 'Unit Type (43)'!B21)</f>
        <v> </v>
      </c>
      <c r="B2746" s="403" t="str">
        <f>IF(ISBLANK('Unit Type (43)'!C21), " ", 'Unit Type (43)'!C21)</f>
        <v> </v>
      </c>
      <c r="C2746" s="403" t="str">
        <f>B2746*'Summary Sheet'!$C$45</f>
        <v>#VALUE!</v>
      </c>
    </row>
    <row r="2747">
      <c r="A2747" s="403" t="str">
        <f>IF(ISBLANK('Unit Type (43)'!B22), " ", 'Unit Type (43)'!B22)</f>
        <v> </v>
      </c>
      <c r="B2747" s="403" t="str">
        <f>IF(ISBLANK('Unit Type (43)'!C22), " ", 'Unit Type (43)'!C22)</f>
        <v> </v>
      </c>
      <c r="C2747" s="403" t="str">
        <f>B2747*'Summary Sheet'!$C$45</f>
        <v>#VALUE!</v>
      </c>
    </row>
    <row r="2748">
      <c r="A2748" s="403" t="str">
        <f>IF(ISBLANK('Unit Type (43)'!B23), " ", 'Unit Type (43)'!B23)</f>
        <v> </v>
      </c>
      <c r="B2748" s="403" t="str">
        <f>IF(ISBLANK('Unit Type (43)'!C23), " ", 'Unit Type (43)'!C23)</f>
        <v> </v>
      </c>
      <c r="C2748" s="403" t="str">
        <f>B2748*'Summary Sheet'!$C$45</f>
        <v>#VALUE!</v>
      </c>
    </row>
    <row r="2749">
      <c r="A2749" s="403" t="str">
        <f>IF(ISBLANK('Unit Type (43)'!B24), " ", 'Unit Type (43)'!B24)</f>
        <v> </v>
      </c>
      <c r="B2749" s="403" t="str">
        <f>IF(ISBLANK('Unit Type (43)'!C24), " ", 'Unit Type (43)'!C24)</f>
        <v> </v>
      </c>
      <c r="C2749" s="403" t="str">
        <f>B2749*'Summary Sheet'!$C$45</f>
        <v>#VALUE!</v>
      </c>
    </row>
    <row r="2750">
      <c r="A2750" s="403" t="str">
        <f>IF(ISBLANK('Unit Type (43)'!B25), " ", 'Unit Type (43)'!B25)</f>
        <v> </v>
      </c>
      <c r="B2750" s="403" t="str">
        <f>IF(ISBLANK('Unit Type (43)'!C25), " ", 'Unit Type (43)'!C25)</f>
        <v> </v>
      </c>
      <c r="C2750" s="403" t="str">
        <f>B2750*'Summary Sheet'!$C$45</f>
        <v>#VALUE!</v>
      </c>
    </row>
    <row r="2751">
      <c r="A2751" s="403" t="str">
        <f>IF(ISBLANK('Unit Type (43)'!B26), " ", 'Unit Type (43)'!B26)</f>
        <v> </v>
      </c>
      <c r="B2751" s="403" t="str">
        <f>IF(ISBLANK('Unit Type (43)'!C26), " ", 'Unit Type (43)'!C26)</f>
        <v> </v>
      </c>
      <c r="C2751" s="403" t="str">
        <f>B2751*'Summary Sheet'!$C$45</f>
        <v>#VALUE!</v>
      </c>
    </row>
    <row r="2752">
      <c r="A2752" s="403" t="str">
        <f>IF(ISBLANK('Unit Type (43)'!B27), " ", 'Unit Type (43)'!B27)</f>
        <v> </v>
      </c>
      <c r="B2752" s="403" t="str">
        <f>IF(ISBLANK('Unit Type (43)'!C27), " ", 'Unit Type (43)'!C27)</f>
        <v> </v>
      </c>
      <c r="C2752" s="403" t="str">
        <f>B2752*'Summary Sheet'!$C$45</f>
        <v>#VALUE!</v>
      </c>
    </row>
    <row r="2753">
      <c r="A2753" s="403" t="str">
        <f>IF(ISBLANK('Unit Type (43)'!B28), " ", 'Unit Type (43)'!B28)</f>
        <v> </v>
      </c>
      <c r="B2753" s="403" t="str">
        <f>IF(ISBLANK('Unit Type (43)'!C28), " ", 'Unit Type (43)'!C28)</f>
        <v> </v>
      </c>
      <c r="C2753" s="403" t="str">
        <f>B2753*'Summary Sheet'!$C$45</f>
        <v>#VALUE!</v>
      </c>
    </row>
    <row r="2754">
      <c r="A2754" s="403" t="str">
        <f>IF(ISBLANK('Unit Type (43)'!B29), " ", 'Unit Type (43)'!B29)</f>
        <v> </v>
      </c>
      <c r="B2754" s="403" t="str">
        <f>IF(ISBLANK('Unit Type (43)'!C29), " ", 'Unit Type (43)'!C29)</f>
        <v> </v>
      </c>
      <c r="C2754" s="403" t="str">
        <f>B2754*'Summary Sheet'!$C$45</f>
        <v>#VALUE!</v>
      </c>
    </row>
    <row r="2755">
      <c r="A2755" s="403" t="str">
        <f>IF(ISBLANK('Unit Type (43)'!B30), " ", 'Unit Type (43)'!B30)</f>
        <v> </v>
      </c>
      <c r="B2755" s="403" t="str">
        <f>IF(ISBLANK('Unit Type (43)'!C30), " ", 'Unit Type (43)'!C30)</f>
        <v> </v>
      </c>
      <c r="C2755" s="403" t="str">
        <f>B2755*'Summary Sheet'!$C$45</f>
        <v>#VALUE!</v>
      </c>
    </row>
    <row r="2756">
      <c r="A2756" s="403" t="str">
        <f>IF(ISBLANK('Unit Type (43)'!B31), " ", 'Unit Type (43)'!B31)</f>
        <v> </v>
      </c>
      <c r="B2756" s="403" t="str">
        <f>IF(ISBLANK('Unit Type (43)'!C31), " ", 'Unit Type (43)'!C31)</f>
        <v> </v>
      </c>
      <c r="C2756" s="403" t="str">
        <f>B2756*'Summary Sheet'!$C$45</f>
        <v>#VALUE!</v>
      </c>
    </row>
    <row r="2757">
      <c r="A2757" s="403" t="str">
        <f>IF(ISBLANK('Unit Type (43)'!B32), " ", 'Unit Type (43)'!B32)</f>
        <v> </v>
      </c>
      <c r="B2757" s="403" t="str">
        <f>IF(ISBLANK('Unit Type (43)'!C32), " ", 'Unit Type (43)'!C32)</f>
        <v> </v>
      </c>
      <c r="C2757" s="403" t="str">
        <f>B2757*'Summary Sheet'!$C$45</f>
        <v>#VALUE!</v>
      </c>
    </row>
    <row r="2758">
      <c r="A2758" s="403" t="str">
        <f>IF(ISBLANK('Unit Type (43)'!B33), " ", 'Unit Type (43)'!B33)</f>
        <v> </v>
      </c>
      <c r="B2758" s="403" t="str">
        <f>IF(ISBLANK('Unit Type (43)'!C33), " ", 'Unit Type (43)'!C33)</f>
        <v> </v>
      </c>
      <c r="C2758" s="403" t="str">
        <f>B2758*'Summary Sheet'!$C$45</f>
        <v>#VALUE!</v>
      </c>
    </row>
    <row r="2759">
      <c r="A2759" s="403" t="str">
        <f>IF(ISBLANK('Unit Type (43)'!B34), " ", 'Unit Type (43)'!B34)</f>
        <v> </v>
      </c>
      <c r="B2759" s="403" t="str">
        <f>IF(ISBLANK('Unit Type (43)'!C34), " ", 'Unit Type (43)'!C34)</f>
        <v> </v>
      </c>
      <c r="C2759" s="403" t="str">
        <f>B2759*'Summary Sheet'!$C$45</f>
        <v>#VALUE!</v>
      </c>
    </row>
    <row r="2760">
      <c r="A2760" s="403" t="str">
        <f>IF(ISBLANK('Unit Type (43)'!B35), " ", 'Unit Type (43)'!B35)</f>
        <v> </v>
      </c>
      <c r="B2760" s="403" t="str">
        <f>IF(ISBLANK('Unit Type (43)'!C35), " ", 'Unit Type (43)'!C35)</f>
        <v> </v>
      </c>
      <c r="C2760" s="403" t="str">
        <f>B2760*'Summary Sheet'!$C$45</f>
        <v>#VALUE!</v>
      </c>
    </row>
    <row r="2761">
      <c r="A2761" s="403" t="str">
        <f>IF(ISBLANK('Unit Type (43)'!B36), " ", 'Unit Type (43)'!B36)</f>
        <v> </v>
      </c>
      <c r="B2761" s="403" t="str">
        <f>IF(ISBLANK('Unit Type (43)'!C36), " ", 'Unit Type (43)'!C36)</f>
        <v> </v>
      </c>
      <c r="C2761" s="403" t="str">
        <f>B2761*'Summary Sheet'!$C$45</f>
        <v>#VALUE!</v>
      </c>
    </row>
    <row r="2762">
      <c r="A2762" s="403" t="str">
        <f>IF(ISBLANK('Unit Type (43)'!B37), " ", 'Unit Type (43)'!B37)</f>
        <v> </v>
      </c>
      <c r="B2762" s="403" t="str">
        <f>IF(ISBLANK('Unit Type (43)'!C37), " ", 'Unit Type (43)'!C37)</f>
        <v> </v>
      </c>
      <c r="C2762" s="403" t="str">
        <f>B2762*'Summary Sheet'!$C$45</f>
        <v>#VALUE!</v>
      </c>
    </row>
    <row r="2763">
      <c r="A2763" s="403" t="str">
        <f>IF(ISBLANK('Unit Type (43)'!B38), " ", 'Unit Type (43)'!B38)</f>
        <v> </v>
      </c>
      <c r="B2763" s="403" t="str">
        <f>IF(ISBLANK('Unit Type (43)'!C38), " ", 'Unit Type (43)'!C38)</f>
        <v> </v>
      </c>
      <c r="C2763" s="403" t="str">
        <f>B2763*'Summary Sheet'!$C$45</f>
        <v>#VALUE!</v>
      </c>
    </row>
    <row r="2764">
      <c r="A2764" s="403" t="str">
        <f>IF(ISBLANK('Unit Type (43)'!B39), " ", 'Unit Type (43)'!B39)</f>
        <v> </v>
      </c>
      <c r="B2764" s="403" t="str">
        <f>IF(ISBLANK('Unit Type (43)'!C39), " ", 'Unit Type (43)'!C39)</f>
        <v> </v>
      </c>
      <c r="C2764" s="403" t="str">
        <f>B2764*'Summary Sheet'!$C$45</f>
        <v>#VALUE!</v>
      </c>
    </row>
    <row r="2765">
      <c r="A2765" s="403" t="str">
        <f>IF(ISBLANK('Unit Type (43)'!B40), " ", 'Unit Type (43)'!B40)</f>
        <v> </v>
      </c>
      <c r="B2765" s="403" t="str">
        <f>IF(ISBLANK('Unit Type (43)'!C40), " ", 'Unit Type (43)'!C40)</f>
        <v> </v>
      </c>
      <c r="C2765" s="403" t="str">
        <f>B2765*'Summary Sheet'!$C$45</f>
        <v>#VALUE!</v>
      </c>
    </row>
    <row r="2766">
      <c r="A2766" s="403" t="str">
        <f>IF(ISBLANK('Unit Type (43)'!B41), " ", 'Unit Type (43)'!B41)</f>
        <v> </v>
      </c>
      <c r="B2766" s="403" t="str">
        <f>IF(ISBLANK('Unit Type (43)'!C41), " ", 'Unit Type (43)'!C41)</f>
        <v> </v>
      </c>
      <c r="C2766" s="403" t="str">
        <f>B2766*'Summary Sheet'!$C$45</f>
        <v>#VALUE!</v>
      </c>
    </row>
    <row r="2767">
      <c r="A2767" s="403" t="str">
        <f>IF(ISBLANK('Unit Type (43)'!B42), " ", 'Unit Type (43)'!B42)</f>
        <v> </v>
      </c>
      <c r="B2767" s="403" t="str">
        <f>IF(ISBLANK('Unit Type (43)'!C42), " ", 'Unit Type (43)'!C42)</f>
        <v> </v>
      </c>
      <c r="C2767" s="403" t="str">
        <f>B2767*'Summary Sheet'!$C$45</f>
        <v>#VALUE!</v>
      </c>
    </row>
    <row r="2768">
      <c r="A2768" s="403" t="str">
        <f>IF(ISBLANK('Unit Type (43)'!B43), " ", 'Unit Type (43)'!B43)</f>
        <v> </v>
      </c>
      <c r="B2768" s="403" t="str">
        <f>IF(ISBLANK('Unit Type (43)'!C43), " ", 'Unit Type (43)'!C43)</f>
        <v> </v>
      </c>
      <c r="C2768" s="403" t="str">
        <f>B2768*'Summary Sheet'!$C$45</f>
        <v>#VALUE!</v>
      </c>
    </row>
    <row r="2769">
      <c r="A2769" s="403" t="str">
        <f>IF(ISBLANK('Unit Type (43)'!B44), " ", 'Unit Type (43)'!B44)</f>
        <v> </v>
      </c>
      <c r="B2769" s="403" t="str">
        <f>IF(ISBLANK('Unit Type (43)'!C44), " ", 'Unit Type (43)'!C44)</f>
        <v> </v>
      </c>
      <c r="C2769" s="403" t="str">
        <f>B2769*'Summary Sheet'!$C$45</f>
        <v>#VALUE!</v>
      </c>
    </row>
    <row r="2770">
      <c r="A2770" s="403" t="str">
        <f>IF(ISBLANK('Unit Type (43)'!B45), " ", 'Unit Type (43)'!B45)</f>
        <v> </v>
      </c>
      <c r="B2770" s="403" t="str">
        <f>IF(ISBLANK('Unit Type (43)'!C45), " ", 'Unit Type (43)'!C45)</f>
        <v> </v>
      </c>
      <c r="C2770" s="403" t="str">
        <f>B2770*'Summary Sheet'!$C$45</f>
        <v>#VALUE!</v>
      </c>
    </row>
    <row r="2771">
      <c r="A2771" s="403" t="str">
        <f>IF(ISBLANK('Unit Type (43)'!B46), " ", 'Unit Type (43)'!B46)</f>
        <v> </v>
      </c>
      <c r="B2771" s="403" t="str">
        <f>IF(ISBLANK('Unit Type (43)'!C46), " ", 'Unit Type (43)'!C46)</f>
        <v> </v>
      </c>
      <c r="C2771" s="403" t="str">
        <f>B2771*'Summary Sheet'!$C$45</f>
        <v>#VALUE!</v>
      </c>
    </row>
    <row r="2772">
      <c r="A2772" s="403" t="str">
        <f>IF(ISBLANK('Unit Type (43)'!B47), " ", 'Unit Type (43)'!B47)</f>
        <v> </v>
      </c>
      <c r="B2772" s="403" t="str">
        <f>IF(ISBLANK('Unit Type (43)'!C47), " ", 'Unit Type (43)'!C47)</f>
        <v> </v>
      </c>
      <c r="C2772" s="403" t="str">
        <f>B2772*'Summary Sheet'!$C$45</f>
        <v>#VALUE!</v>
      </c>
    </row>
    <row r="2773">
      <c r="A2773" s="403" t="str">
        <f>IF(ISBLANK('Unit Type (43)'!B48), " ", 'Unit Type (43)'!B48)</f>
        <v> </v>
      </c>
      <c r="B2773" s="403" t="str">
        <f>IF(ISBLANK('Unit Type (43)'!C48), " ", 'Unit Type (43)'!C48)</f>
        <v> </v>
      </c>
      <c r="C2773" s="403" t="str">
        <f>B2773*'Summary Sheet'!$C$45</f>
        <v>#VALUE!</v>
      </c>
    </row>
    <row r="2774">
      <c r="A2774" s="403" t="str">
        <f>IF(ISBLANK('Unit Type (43)'!B49), " ", 'Unit Type (43)'!B49)</f>
        <v> </v>
      </c>
      <c r="B2774" s="403" t="str">
        <f>IF(ISBLANK('Unit Type (43)'!C49), " ", 'Unit Type (43)'!C49)</f>
        <v> </v>
      </c>
      <c r="C2774" s="403" t="str">
        <f>B2774*'Summary Sheet'!$C$45</f>
        <v>#VALUE!</v>
      </c>
    </row>
    <row r="2775">
      <c r="A2775" s="403" t="str">
        <f>IF(ISBLANK('Unit Type (43)'!B50), " ", 'Unit Type (43)'!B50)</f>
        <v> </v>
      </c>
      <c r="B2775" s="403" t="str">
        <f>IF(ISBLANK('Unit Type (43)'!C50), " ", 'Unit Type (43)'!C50)</f>
        <v> </v>
      </c>
      <c r="C2775" s="403" t="str">
        <f>B2775*'Summary Sheet'!$C$45</f>
        <v>#VALUE!</v>
      </c>
    </row>
    <row r="2776">
      <c r="A2776" s="403" t="str">
        <f>IF(ISBLANK('Unit Type (43)'!B51), " ", 'Unit Type (43)'!B51)</f>
        <v> </v>
      </c>
      <c r="B2776" s="403" t="str">
        <f>IF(ISBLANK('Unit Type (43)'!C51), " ", 'Unit Type (43)'!C51)</f>
        <v> </v>
      </c>
      <c r="C2776" s="403" t="str">
        <f>B2776*'Summary Sheet'!$C$45</f>
        <v>#VALUE!</v>
      </c>
    </row>
    <row r="2777">
      <c r="A2777" s="403" t="str">
        <f>IF(ISBLANK('Unit Type (43)'!B52), " ", 'Unit Type (43)'!B52)</f>
        <v> </v>
      </c>
      <c r="B2777" s="403" t="str">
        <f>IF(ISBLANK('Unit Type (43)'!C52), " ", 'Unit Type (43)'!C52)</f>
        <v> </v>
      </c>
      <c r="C2777" s="403" t="str">
        <f>B2777*'Summary Sheet'!$C$45</f>
        <v>#VALUE!</v>
      </c>
    </row>
    <row r="2778">
      <c r="A2778" s="403" t="str">
        <f>IF(ISBLANK('Unit Type (43)'!B53), " ", 'Unit Type (43)'!B53)</f>
        <v> </v>
      </c>
      <c r="B2778" s="403" t="str">
        <f>IF(ISBLANK('Unit Type (43)'!C53), " ", 'Unit Type (43)'!C53)</f>
        <v> </v>
      </c>
      <c r="C2778" s="403" t="str">
        <f>B2778*'Summary Sheet'!$C$45</f>
        <v>#VALUE!</v>
      </c>
    </row>
    <row r="2779">
      <c r="A2779" s="403" t="str">
        <f>IF(ISBLANK('Unit Type (43)'!B54), " ", 'Unit Type (43)'!B54)</f>
        <v> </v>
      </c>
      <c r="B2779" s="403" t="str">
        <f>IF(ISBLANK('Unit Type (43)'!C54), " ", 'Unit Type (43)'!C54)</f>
        <v> </v>
      </c>
      <c r="C2779" s="403" t="str">
        <f>B2779*'Summary Sheet'!$C$45</f>
        <v>#VALUE!</v>
      </c>
    </row>
    <row r="2780">
      <c r="A2780" s="403" t="str">
        <f>IF(ISBLANK('Unit Type (43)'!B55), " ", 'Unit Type (43)'!B55)</f>
        <v> </v>
      </c>
      <c r="B2780" s="403" t="str">
        <f>IF(ISBLANK('Unit Type (43)'!C55), " ", 'Unit Type (43)'!C55)</f>
        <v> </v>
      </c>
      <c r="C2780" s="403" t="str">
        <f>B2780*'Summary Sheet'!$C$45</f>
        <v>#VALUE!</v>
      </c>
    </row>
    <row r="2781">
      <c r="A2781" s="403" t="str">
        <f>IF(ISBLANK('Unit Type (43)'!B56), " ", 'Unit Type (43)'!B56)</f>
        <v> </v>
      </c>
      <c r="B2781" s="403" t="str">
        <f>IF(ISBLANK('Unit Type (43)'!C56), " ", 'Unit Type (43)'!C56)</f>
        <v> </v>
      </c>
      <c r="C2781" s="403" t="str">
        <f>B2781*'Summary Sheet'!$C$45</f>
        <v>#VALUE!</v>
      </c>
    </row>
    <row r="2782">
      <c r="A2782" s="403" t="str">
        <f>IF(ISBLANK('Unit Type (43)'!B57), " ", 'Unit Type (43)'!B57)</f>
        <v> </v>
      </c>
      <c r="B2782" s="403" t="str">
        <f>IF(ISBLANK('Unit Type (43)'!C57), " ", 'Unit Type (43)'!C57)</f>
        <v> </v>
      </c>
      <c r="C2782" s="403" t="str">
        <f>B2782*'Summary Sheet'!$C$45</f>
        <v>#VALUE!</v>
      </c>
    </row>
    <row r="2783">
      <c r="A2783" s="403" t="str">
        <f>IF(ISBLANK('Unit Type (43)'!B58), " ", 'Unit Type (43)'!B58)</f>
        <v> </v>
      </c>
      <c r="B2783" s="403" t="str">
        <f>IF(ISBLANK('Unit Type (43)'!C58), " ", 'Unit Type (43)'!C58)</f>
        <v> </v>
      </c>
      <c r="C2783" s="403" t="str">
        <f>B2783*'Summary Sheet'!$C$45</f>
        <v>#VALUE!</v>
      </c>
    </row>
    <row r="2784">
      <c r="A2784" s="403" t="str">
        <f>IF(ISBLANK('Unit Type (43)'!B59), " ", 'Unit Type (43)'!B59)</f>
        <v> </v>
      </c>
      <c r="B2784" s="403" t="str">
        <f>IF(ISBLANK('Unit Type (43)'!C59), " ", 'Unit Type (43)'!C59)</f>
        <v> </v>
      </c>
      <c r="C2784" s="403" t="str">
        <f>B2784*'Summary Sheet'!$C$45</f>
        <v>#VALUE!</v>
      </c>
    </row>
    <row r="2785">
      <c r="A2785" s="403" t="str">
        <f>IF(ISBLANK('Unit Type (43)'!B60), " ", 'Unit Type (43)'!B60)</f>
        <v> </v>
      </c>
      <c r="B2785" s="403" t="str">
        <f>IF(ISBLANK('Unit Type (43)'!C60), " ", 'Unit Type (43)'!C60)</f>
        <v> </v>
      </c>
      <c r="C2785" s="403" t="str">
        <f>B2785*'Summary Sheet'!$C$45</f>
        <v>#VALUE!</v>
      </c>
    </row>
    <row r="2786">
      <c r="A2786" s="403" t="str">
        <f>IF(ISBLANK('Unit Type (43)'!B61), " ", 'Unit Type (43)'!B61)</f>
        <v> </v>
      </c>
      <c r="B2786" s="403" t="str">
        <f>IF(ISBLANK('Unit Type (43)'!C61), " ", 'Unit Type (43)'!C61)</f>
        <v> </v>
      </c>
      <c r="C2786" s="403" t="str">
        <f>B2786*'Summary Sheet'!$C$45</f>
        <v>#VALUE!</v>
      </c>
    </row>
    <row r="2787">
      <c r="A2787" s="403" t="str">
        <f>IF(ISBLANK('Unit Type (43)'!B62), " ", 'Unit Type (43)'!B62)</f>
        <v> </v>
      </c>
      <c r="B2787" s="403" t="str">
        <f>IF(ISBLANK('Unit Type (43)'!C62), " ", 'Unit Type (43)'!C62)</f>
        <v> </v>
      </c>
      <c r="C2787" s="403" t="str">
        <f>B2787*'Summary Sheet'!$C$45</f>
        <v>#VALUE!</v>
      </c>
    </row>
    <row r="2788">
      <c r="A2788" s="403" t="str">
        <f>IF(ISBLANK('Unit Type (43)'!B63), " ", 'Unit Type (43)'!B63)</f>
        <v> </v>
      </c>
      <c r="B2788" s="403" t="str">
        <f>IF(ISBLANK('Unit Type (43)'!C63), " ", 'Unit Type (43)'!C63)</f>
        <v> </v>
      </c>
      <c r="C2788" s="403" t="str">
        <f>B2788*'Summary Sheet'!$C$45</f>
        <v>#VALUE!</v>
      </c>
    </row>
    <row r="2789">
      <c r="A2789" s="403" t="str">
        <f>IF(ISBLANK('Unit Type (43)'!B64), " ", 'Unit Type (43)'!B64)</f>
        <v> </v>
      </c>
      <c r="B2789" s="403" t="str">
        <f>IF(ISBLANK('Unit Type (43)'!C64), " ", 'Unit Type (43)'!C64)</f>
        <v> </v>
      </c>
      <c r="C2789" s="403" t="str">
        <f>B2789*'Summary Sheet'!$C$45</f>
        <v>#VALUE!</v>
      </c>
    </row>
    <row r="2790">
      <c r="A2790" s="403" t="str">
        <f>IF(ISBLANK('Unit Type (43)'!B65), " ", 'Unit Type (43)'!B65)</f>
        <v> </v>
      </c>
      <c r="B2790" s="403" t="str">
        <f>IF(ISBLANK('Unit Type (43)'!C65), " ", 'Unit Type (43)'!C65)</f>
        <v> </v>
      </c>
      <c r="C2790" s="403" t="str">
        <f>B2790*'Summary Sheet'!$C$45</f>
        <v>#VALUE!</v>
      </c>
    </row>
    <row r="2791">
      <c r="A2791" s="403" t="str">
        <f>IF(ISBLANK('Unit Type (43)'!B66), " ", 'Unit Type (43)'!B66)</f>
        <v> </v>
      </c>
      <c r="B2791" s="403" t="str">
        <f>IF(ISBLANK('Unit Type (43)'!C66), " ", 'Unit Type (43)'!C66)</f>
        <v> </v>
      </c>
      <c r="C2791" s="403" t="str">
        <f>B2791*'Summary Sheet'!$C$45</f>
        <v>#VALUE!</v>
      </c>
    </row>
    <row r="2792">
      <c r="A2792" s="403" t="str">
        <f>IF(ISBLANK('Unit Type (43)'!B67), " ", 'Unit Type (43)'!B67)</f>
        <v> </v>
      </c>
      <c r="B2792" s="403" t="str">
        <f>IF(ISBLANK('Unit Type (43)'!C67), " ", 'Unit Type (43)'!C67)</f>
        <v> </v>
      </c>
      <c r="C2792" s="403" t="str">
        <f>B2792*'Summary Sheet'!$C$45</f>
        <v>#VALUE!</v>
      </c>
    </row>
    <row r="2793">
      <c r="A2793" s="403" t="str">
        <f>IF(ISBLANK('Unit Type (43)'!B68), " ", 'Unit Type (43)'!B68)</f>
        <v> </v>
      </c>
      <c r="B2793" s="403" t="str">
        <f>IF(ISBLANK('Unit Type (43)'!C68), " ", 'Unit Type (43)'!C68)</f>
        <v> </v>
      </c>
      <c r="C2793" s="403" t="str">
        <f>B2793*'Summary Sheet'!$C$45</f>
        <v>#VALUE!</v>
      </c>
    </row>
    <row r="2794">
      <c r="A2794" s="403" t="str">
        <f>IF(ISBLANK('Unit Type (43)'!B69), " ", 'Unit Type (43)'!B69)</f>
        <v> </v>
      </c>
      <c r="B2794" s="403" t="str">
        <f>IF(ISBLANK('Unit Type (43)'!C69), " ", 'Unit Type (43)'!C69)</f>
        <v> </v>
      </c>
      <c r="C2794" s="403" t="str">
        <f>B2794*'Summary Sheet'!$C$45</f>
        <v>#VALUE!</v>
      </c>
    </row>
    <row r="2795">
      <c r="A2795" s="403" t="str">
        <f>IF(ISBLANK('Unit Type (43)'!B70), " ", 'Unit Type (43)'!B70)</f>
        <v> </v>
      </c>
      <c r="B2795" s="403" t="str">
        <f>IF(ISBLANK('Unit Type (43)'!C70), " ", 'Unit Type (43)'!C70)</f>
        <v> </v>
      </c>
      <c r="C2795" s="403" t="str">
        <f>B2795*'Summary Sheet'!$C$45</f>
        <v>#VALUE!</v>
      </c>
    </row>
    <row r="2796">
      <c r="A2796" s="403" t="str">
        <f>IF(ISBLANK('Unit Type (44)'!B6), " ", 'Unit Type (44)'!B6)</f>
        <v> </v>
      </c>
      <c r="B2796" s="403" t="str">
        <f>IF(ISBLANK('Unit Type (44)'!C6), " ", 'Unit Type (44)'!C6)</f>
        <v> </v>
      </c>
      <c r="C2796" s="403" t="str">
        <f>B2796*'Summary Sheet'!$C$46</f>
        <v>#VALUE!</v>
      </c>
    </row>
    <row r="2797">
      <c r="A2797" s="403" t="str">
        <f>IF(ISBLANK('Unit Type (44)'!B7), " ", 'Unit Type (44)'!B7)</f>
        <v> </v>
      </c>
      <c r="B2797" s="403" t="str">
        <f>IF(ISBLANK('Unit Type (44)'!C7), " ", 'Unit Type (44)'!C7)</f>
        <v> </v>
      </c>
      <c r="C2797" s="403" t="str">
        <f>B2797*'Summary Sheet'!$C$46</f>
        <v>#VALUE!</v>
      </c>
    </row>
    <row r="2798">
      <c r="A2798" s="403" t="str">
        <f>IF(ISBLANK('Unit Type (44)'!B8), " ", 'Unit Type (44)'!B8)</f>
        <v> </v>
      </c>
      <c r="B2798" s="403" t="str">
        <f>IF(ISBLANK('Unit Type (44)'!C8), " ", 'Unit Type (44)'!C8)</f>
        <v> </v>
      </c>
      <c r="C2798" s="403" t="str">
        <f>B2798*'Summary Sheet'!$C$46</f>
        <v>#VALUE!</v>
      </c>
    </row>
    <row r="2799">
      <c r="A2799" s="403" t="str">
        <f>IF(ISBLANK('Unit Type (44)'!B9), " ", 'Unit Type (44)'!B9)</f>
        <v> </v>
      </c>
      <c r="B2799" s="403" t="str">
        <f>IF(ISBLANK('Unit Type (44)'!C9), " ", 'Unit Type (44)'!C9)</f>
        <v> </v>
      </c>
      <c r="C2799" s="403" t="str">
        <f>B2799*'Summary Sheet'!$C$46</f>
        <v>#VALUE!</v>
      </c>
    </row>
    <row r="2800">
      <c r="A2800" s="403" t="str">
        <f>IF(ISBLANK('Unit Type (44)'!B10), " ", 'Unit Type (44)'!B10)</f>
        <v> </v>
      </c>
      <c r="B2800" s="403" t="str">
        <f>IF(ISBLANK('Unit Type (44)'!C10), " ", 'Unit Type (44)'!C10)</f>
        <v> </v>
      </c>
      <c r="C2800" s="403" t="str">
        <f>B2800*'Summary Sheet'!$C$46</f>
        <v>#VALUE!</v>
      </c>
    </row>
    <row r="2801">
      <c r="A2801" s="403" t="str">
        <f>IF(ISBLANK('Unit Type (44)'!B11), " ", 'Unit Type (44)'!B11)</f>
        <v> </v>
      </c>
      <c r="B2801" s="403" t="str">
        <f>IF(ISBLANK('Unit Type (44)'!C11), " ", 'Unit Type (44)'!C11)</f>
        <v> </v>
      </c>
      <c r="C2801" s="403" t="str">
        <f>B2801*'Summary Sheet'!$C$46</f>
        <v>#VALUE!</v>
      </c>
    </row>
    <row r="2802">
      <c r="A2802" s="403" t="str">
        <f>IF(ISBLANK('Unit Type (44)'!B12), " ", 'Unit Type (44)'!B12)</f>
        <v> </v>
      </c>
      <c r="B2802" s="403" t="str">
        <f>IF(ISBLANK('Unit Type (44)'!C12), " ", 'Unit Type (44)'!C12)</f>
        <v> </v>
      </c>
      <c r="C2802" s="403" t="str">
        <f>B2802*'Summary Sheet'!$C$46</f>
        <v>#VALUE!</v>
      </c>
    </row>
    <row r="2803">
      <c r="A2803" s="403" t="str">
        <f>IF(ISBLANK('Unit Type (44)'!B13), " ", 'Unit Type (44)'!B13)</f>
        <v> </v>
      </c>
      <c r="B2803" s="403" t="str">
        <f>IF(ISBLANK('Unit Type (44)'!C13), " ", 'Unit Type (44)'!C13)</f>
        <v> </v>
      </c>
      <c r="C2803" s="403" t="str">
        <f>B2803*'Summary Sheet'!$C$46</f>
        <v>#VALUE!</v>
      </c>
    </row>
    <row r="2804">
      <c r="A2804" s="403" t="str">
        <f>IF(ISBLANK('Unit Type (44)'!B14), " ", 'Unit Type (44)'!B14)</f>
        <v> </v>
      </c>
      <c r="B2804" s="403" t="str">
        <f>IF(ISBLANK('Unit Type (44)'!C14), " ", 'Unit Type (44)'!C14)</f>
        <v> </v>
      </c>
      <c r="C2804" s="403" t="str">
        <f>B2804*'Summary Sheet'!$C$46</f>
        <v>#VALUE!</v>
      </c>
    </row>
    <row r="2805">
      <c r="A2805" s="403" t="str">
        <f>IF(ISBLANK('Unit Type (44)'!B15), " ", 'Unit Type (44)'!B15)</f>
        <v> </v>
      </c>
      <c r="B2805" s="403" t="str">
        <f>IF(ISBLANK('Unit Type (44)'!C15), " ", 'Unit Type (44)'!C15)</f>
        <v> </v>
      </c>
      <c r="C2805" s="403" t="str">
        <f>B2805*'Summary Sheet'!$C$46</f>
        <v>#VALUE!</v>
      </c>
    </row>
    <row r="2806">
      <c r="A2806" s="403" t="str">
        <f>IF(ISBLANK('Unit Type (44)'!B16), " ", 'Unit Type (44)'!B16)</f>
        <v> </v>
      </c>
      <c r="B2806" s="403" t="str">
        <f>IF(ISBLANK('Unit Type (44)'!C16), " ", 'Unit Type (44)'!C16)</f>
        <v> </v>
      </c>
      <c r="C2806" s="403" t="str">
        <f>B2806*'Summary Sheet'!$C$46</f>
        <v>#VALUE!</v>
      </c>
    </row>
    <row r="2807">
      <c r="A2807" s="403" t="str">
        <f>IF(ISBLANK('Unit Type (44)'!B17), " ", 'Unit Type (44)'!B17)</f>
        <v> </v>
      </c>
      <c r="B2807" s="403" t="str">
        <f>IF(ISBLANK('Unit Type (44)'!C17), " ", 'Unit Type (44)'!C17)</f>
        <v> </v>
      </c>
      <c r="C2807" s="403" t="str">
        <f>B2807*'Summary Sheet'!$C$46</f>
        <v>#VALUE!</v>
      </c>
    </row>
    <row r="2808">
      <c r="A2808" s="403" t="str">
        <f>IF(ISBLANK('Unit Type (44)'!B18), " ", 'Unit Type (44)'!B18)</f>
        <v> </v>
      </c>
      <c r="B2808" s="403" t="str">
        <f>IF(ISBLANK('Unit Type (44)'!C18), " ", 'Unit Type (44)'!C18)</f>
        <v> </v>
      </c>
      <c r="C2808" s="403" t="str">
        <f>B2808*'Summary Sheet'!$C$46</f>
        <v>#VALUE!</v>
      </c>
    </row>
    <row r="2809">
      <c r="A2809" s="403" t="str">
        <f>IF(ISBLANK('Unit Type (44)'!B19), " ", 'Unit Type (44)'!B19)</f>
        <v> </v>
      </c>
      <c r="B2809" s="403" t="str">
        <f>IF(ISBLANK('Unit Type (44)'!C19), " ", 'Unit Type (44)'!C19)</f>
        <v> </v>
      </c>
      <c r="C2809" s="403" t="str">
        <f>B2809*'Summary Sheet'!$C$46</f>
        <v>#VALUE!</v>
      </c>
    </row>
    <row r="2810">
      <c r="A2810" s="403" t="str">
        <f>IF(ISBLANK('Unit Type (44)'!B20), " ", 'Unit Type (44)'!B20)</f>
        <v> </v>
      </c>
      <c r="B2810" s="403" t="str">
        <f>IF(ISBLANK('Unit Type (44)'!C20), " ", 'Unit Type (44)'!C20)</f>
        <v> </v>
      </c>
      <c r="C2810" s="403" t="str">
        <f>B2810*'Summary Sheet'!$C$46</f>
        <v>#VALUE!</v>
      </c>
    </row>
    <row r="2811">
      <c r="A2811" s="403" t="str">
        <f>IF(ISBLANK('Unit Type (44)'!B21), " ", 'Unit Type (44)'!B21)</f>
        <v> </v>
      </c>
      <c r="B2811" s="403" t="str">
        <f>IF(ISBLANK('Unit Type (44)'!C21), " ", 'Unit Type (44)'!C21)</f>
        <v> </v>
      </c>
      <c r="C2811" s="403" t="str">
        <f>B2811*'Summary Sheet'!$C$46</f>
        <v>#VALUE!</v>
      </c>
    </row>
    <row r="2812">
      <c r="A2812" s="403" t="str">
        <f>IF(ISBLANK('Unit Type (44)'!B22), " ", 'Unit Type (44)'!B22)</f>
        <v> </v>
      </c>
      <c r="B2812" s="403" t="str">
        <f>IF(ISBLANK('Unit Type (44)'!C22), " ", 'Unit Type (44)'!C22)</f>
        <v> </v>
      </c>
      <c r="C2812" s="403" t="str">
        <f>B2812*'Summary Sheet'!$C$46</f>
        <v>#VALUE!</v>
      </c>
    </row>
    <row r="2813">
      <c r="A2813" s="403" t="str">
        <f>IF(ISBLANK('Unit Type (44)'!B23), " ", 'Unit Type (44)'!B23)</f>
        <v> </v>
      </c>
      <c r="B2813" s="403" t="str">
        <f>IF(ISBLANK('Unit Type (44)'!C23), " ", 'Unit Type (44)'!C23)</f>
        <v> </v>
      </c>
      <c r="C2813" s="403" t="str">
        <f>B2813*'Summary Sheet'!$C$46</f>
        <v>#VALUE!</v>
      </c>
    </row>
    <row r="2814">
      <c r="A2814" s="403" t="str">
        <f>IF(ISBLANK('Unit Type (44)'!B24), " ", 'Unit Type (44)'!B24)</f>
        <v> </v>
      </c>
      <c r="B2814" s="403" t="str">
        <f>IF(ISBLANK('Unit Type (44)'!C24), " ", 'Unit Type (44)'!C24)</f>
        <v> </v>
      </c>
      <c r="C2814" s="403" t="str">
        <f>B2814*'Summary Sheet'!$C$46</f>
        <v>#VALUE!</v>
      </c>
    </row>
    <row r="2815">
      <c r="A2815" s="403" t="str">
        <f>IF(ISBLANK('Unit Type (44)'!B25), " ", 'Unit Type (44)'!B25)</f>
        <v> </v>
      </c>
      <c r="B2815" s="403" t="str">
        <f>IF(ISBLANK('Unit Type (44)'!C25), " ", 'Unit Type (44)'!C25)</f>
        <v> </v>
      </c>
      <c r="C2815" s="403" t="str">
        <f>B2815*'Summary Sheet'!$C$46</f>
        <v>#VALUE!</v>
      </c>
    </row>
    <row r="2816">
      <c r="A2816" s="403" t="str">
        <f>IF(ISBLANK('Unit Type (44)'!B26), " ", 'Unit Type (44)'!B26)</f>
        <v> </v>
      </c>
      <c r="B2816" s="403" t="str">
        <f>IF(ISBLANK('Unit Type (44)'!C26), " ", 'Unit Type (44)'!C26)</f>
        <v> </v>
      </c>
      <c r="C2816" s="403" t="str">
        <f>B2816*'Summary Sheet'!$C$46</f>
        <v>#VALUE!</v>
      </c>
    </row>
    <row r="2817">
      <c r="A2817" s="403" t="str">
        <f>IF(ISBLANK('Unit Type (44)'!B27), " ", 'Unit Type (44)'!B27)</f>
        <v> </v>
      </c>
      <c r="B2817" s="403" t="str">
        <f>IF(ISBLANK('Unit Type (44)'!C27), " ", 'Unit Type (44)'!C27)</f>
        <v> </v>
      </c>
      <c r="C2817" s="403" t="str">
        <f>B2817*'Summary Sheet'!$C$46</f>
        <v>#VALUE!</v>
      </c>
    </row>
    <row r="2818">
      <c r="A2818" s="403" t="str">
        <f>IF(ISBLANK('Unit Type (44)'!B28), " ", 'Unit Type (44)'!B28)</f>
        <v> </v>
      </c>
      <c r="B2818" s="403" t="str">
        <f>IF(ISBLANK('Unit Type (44)'!C28), " ", 'Unit Type (44)'!C28)</f>
        <v> </v>
      </c>
      <c r="C2818" s="403" t="str">
        <f>B2818*'Summary Sheet'!$C$46</f>
        <v>#VALUE!</v>
      </c>
    </row>
    <row r="2819">
      <c r="A2819" s="403" t="str">
        <f>IF(ISBLANK('Unit Type (44)'!B29), " ", 'Unit Type (44)'!B29)</f>
        <v> </v>
      </c>
      <c r="B2819" s="403" t="str">
        <f>IF(ISBLANK('Unit Type (44)'!C29), " ", 'Unit Type (44)'!C29)</f>
        <v> </v>
      </c>
      <c r="C2819" s="403" t="str">
        <f>B2819*'Summary Sheet'!$C$46</f>
        <v>#VALUE!</v>
      </c>
    </row>
    <row r="2820">
      <c r="A2820" s="403" t="str">
        <f>IF(ISBLANK('Unit Type (44)'!B30), " ", 'Unit Type (44)'!B30)</f>
        <v> </v>
      </c>
      <c r="B2820" s="403" t="str">
        <f>IF(ISBLANK('Unit Type (44)'!C30), " ", 'Unit Type (44)'!C30)</f>
        <v> </v>
      </c>
      <c r="C2820" s="403" t="str">
        <f>B2820*'Summary Sheet'!$C$46</f>
        <v>#VALUE!</v>
      </c>
    </row>
    <row r="2821">
      <c r="A2821" s="403" t="str">
        <f>IF(ISBLANK('Unit Type (44)'!B31), " ", 'Unit Type (44)'!B31)</f>
        <v> </v>
      </c>
      <c r="B2821" s="403" t="str">
        <f>IF(ISBLANK('Unit Type (44)'!C31), " ", 'Unit Type (44)'!C31)</f>
        <v> </v>
      </c>
      <c r="C2821" s="403" t="str">
        <f>B2821*'Summary Sheet'!$C$46</f>
        <v>#VALUE!</v>
      </c>
    </row>
    <row r="2822">
      <c r="A2822" s="403" t="str">
        <f>IF(ISBLANK('Unit Type (44)'!B32), " ", 'Unit Type (44)'!B32)</f>
        <v> </v>
      </c>
      <c r="B2822" s="403" t="str">
        <f>IF(ISBLANK('Unit Type (44)'!C32), " ", 'Unit Type (44)'!C32)</f>
        <v> </v>
      </c>
      <c r="C2822" s="403" t="str">
        <f>B2822*'Summary Sheet'!$C$46</f>
        <v>#VALUE!</v>
      </c>
    </row>
    <row r="2823">
      <c r="A2823" s="403" t="str">
        <f>IF(ISBLANK('Unit Type (44)'!B33), " ", 'Unit Type (44)'!B33)</f>
        <v> </v>
      </c>
      <c r="B2823" s="403" t="str">
        <f>IF(ISBLANK('Unit Type (44)'!C33), " ", 'Unit Type (44)'!C33)</f>
        <v> </v>
      </c>
      <c r="C2823" s="403" t="str">
        <f>B2823*'Summary Sheet'!$C$46</f>
        <v>#VALUE!</v>
      </c>
    </row>
    <row r="2824">
      <c r="A2824" s="403" t="str">
        <f>IF(ISBLANK('Unit Type (44)'!B34), " ", 'Unit Type (44)'!B34)</f>
        <v> </v>
      </c>
      <c r="B2824" s="403" t="str">
        <f>IF(ISBLANK('Unit Type (44)'!C34), " ", 'Unit Type (44)'!C34)</f>
        <v> </v>
      </c>
      <c r="C2824" s="403" t="str">
        <f>B2824*'Summary Sheet'!$C$46</f>
        <v>#VALUE!</v>
      </c>
    </row>
    <row r="2825">
      <c r="A2825" s="403" t="str">
        <f>IF(ISBLANK('Unit Type (44)'!B35), " ", 'Unit Type (44)'!B35)</f>
        <v> </v>
      </c>
      <c r="B2825" s="403" t="str">
        <f>IF(ISBLANK('Unit Type (44)'!C35), " ", 'Unit Type (44)'!C35)</f>
        <v> </v>
      </c>
      <c r="C2825" s="403" t="str">
        <f>B2825*'Summary Sheet'!$C$46</f>
        <v>#VALUE!</v>
      </c>
    </row>
    <row r="2826">
      <c r="A2826" s="403" t="str">
        <f>IF(ISBLANK('Unit Type (44)'!B36), " ", 'Unit Type (44)'!B36)</f>
        <v> </v>
      </c>
      <c r="B2826" s="403" t="str">
        <f>IF(ISBLANK('Unit Type (44)'!C36), " ", 'Unit Type (44)'!C36)</f>
        <v> </v>
      </c>
      <c r="C2826" s="403" t="str">
        <f>B2826*'Summary Sheet'!$C$46</f>
        <v>#VALUE!</v>
      </c>
    </row>
    <row r="2827">
      <c r="A2827" s="403" t="str">
        <f>IF(ISBLANK('Unit Type (44)'!B37), " ", 'Unit Type (44)'!B37)</f>
        <v> </v>
      </c>
      <c r="B2827" s="403" t="str">
        <f>IF(ISBLANK('Unit Type (44)'!C37), " ", 'Unit Type (44)'!C37)</f>
        <v> </v>
      </c>
      <c r="C2827" s="403" t="str">
        <f>B2827*'Summary Sheet'!$C$46</f>
        <v>#VALUE!</v>
      </c>
    </row>
    <row r="2828">
      <c r="A2828" s="403" t="str">
        <f>IF(ISBLANK('Unit Type (44)'!B38), " ", 'Unit Type (44)'!B38)</f>
        <v> </v>
      </c>
      <c r="B2828" s="403" t="str">
        <f>IF(ISBLANK('Unit Type (44)'!C38), " ", 'Unit Type (44)'!C38)</f>
        <v> </v>
      </c>
      <c r="C2828" s="403" t="str">
        <f>B2828*'Summary Sheet'!$C$46</f>
        <v>#VALUE!</v>
      </c>
    </row>
    <row r="2829">
      <c r="A2829" s="403" t="str">
        <f>IF(ISBLANK('Unit Type (44)'!B39), " ", 'Unit Type (44)'!B39)</f>
        <v> </v>
      </c>
      <c r="B2829" s="403" t="str">
        <f>IF(ISBLANK('Unit Type (44)'!C39), " ", 'Unit Type (44)'!C39)</f>
        <v> </v>
      </c>
      <c r="C2829" s="403" t="str">
        <f>B2829*'Summary Sheet'!$C$46</f>
        <v>#VALUE!</v>
      </c>
    </row>
    <row r="2830">
      <c r="A2830" s="403" t="str">
        <f>IF(ISBLANK('Unit Type (44)'!B40), " ", 'Unit Type (44)'!B40)</f>
        <v> </v>
      </c>
      <c r="B2830" s="403" t="str">
        <f>IF(ISBLANK('Unit Type (44)'!C40), " ", 'Unit Type (44)'!C40)</f>
        <v> </v>
      </c>
      <c r="C2830" s="403" t="str">
        <f>B2830*'Summary Sheet'!$C$46</f>
        <v>#VALUE!</v>
      </c>
    </row>
    <row r="2831">
      <c r="A2831" s="403" t="str">
        <f>IF(ISBLANK('Unit Type (44)'!B41), " ", 'Unit Type (44)'!B41)</f>
        <v> </v>
      </c>
      <c r="B2831" s="403" t="str">
        <f>IF(ISBLANK('Unit Type (44)'!C41), " ", 'Unit Type (44)'!C41)</f>
        <v> </v>
      </c>
      <c r="C2831" s="403" t="str">
        <f>B2831*'Summary Sheet'!$C$46</f>
        <v>#VALUE!</v>
      </c>
    </row>
    <row r="2832">
      <c r="A2832" s="403" t="str">
        <f>IF(ISBLANK('Unit Type (44)'!B42), " ", 'Unit Type (44)'!B42)</f>
        <v> </v>
      </c>
      <c r="B2832" s="403" t="str">
        <f>IF(ISBLANK('Unit Type (44)'!C42), " ", 'Unit Type (44)'!C42)</f>
        <v> </v>
      </c>
      <c r="C2832" s="403" t="str">
        <f>B2832*'Summary Sheet'!$C$46</f>
        <v>#VALUE!</v>
      </c>
    </row>
    <row r="2833">
      <c r="A2833" s="403" t="str">
        <f>IF(ISBLANK('Unit Type (44)'!B43), " ", 'Unit Type (44)'!B43)</f>
        <v> </v>
      </c>
      <c r="B2833" s="403" t="str">
        <f>IF(ISBLANK('Unit Type (44)'!C43), " ", 'Unit Type (44)'!C43)</f>
        <v> </v>
      </c>
      <c r="C2833" s="403" t="str">
        <f>B2833*'Summary Sheet'!$C$46</f>
        <v>#VALUE!</v>
      </c>
    </row>
    <row r="2834">
      <c r="A2834" s="403" t="str">
        <f>IF(ISBLANK('Unit Type (44)'!B44), " ", 'Unit Type (44)'!B44)</f>
        <v> </v>
      </c>
      <c r="B2834" s="403" t="str">
        <f>IF(ISBLANK('Unit Type (44)'!C44), " ", 'Unit Type (44)'!C44)</f>
        <v> </v>
      </c>
      <c r="C2834" s="403" t="str">
        <f>B2834*'Summary Sheet'!$C$46</f>
        <v>#VALUE!</v>
      </c>
    </row>
    <row r="2835">
      <c r="A2835" s="403" t="str">
        <f>IF(ISBLANK('Unit Type (44)'!B45), " ", 'Unit Type (44)'!B45)</f>
        <v> </v>
      </c>
      <c r="B2835" s="403" t="str">
        <f>IF(ISBLANK('Unit Type (44)'!C45), " ", 'Unit Type (44)'!C45)</f>
        <v> </v>
      </c>
      <c r="C2835" s="403" t="str">
        <f>B2835*'Summary Sheet'!$C$46</f>
        <v>#VALUE!</v>
      </c>
    </row>
    <row r="2836">
      <c r="A2836" s="403" t="str">
        <f>IF(ISBLANK('Unit Type (44)'!B46), " ", 'Unit Type (44)'!B46)</f>
        <v> </v>
      </c>
      <c r="B2836" s="403" t="str">
        <f>IF(ISBLANK('Unit Type (44)'!C46), " ", 'Unit Type (44)'!C46)</f>
        <v> </v>
      </c>
      <c r="C2836" s="403" t="str">
        <f>B2836*'Summary Sheet'!$C$46</f>
        <v>#VALUE!</v>
      </c>
    </row>
    <row r="2837">
      <c r="A2837" s="403" t="str">
        <f>IF(ISBLANK('Unit Type (44)'!B47), " ", 'Unit Type (44)'!B47)</f>
        <v> </v>
      </c>
      <c r="B2837" s="403" t="str">
        <f>IF(ISBLANK('Unit Type (44)'!C47), " ", 'Unit Type (44)'!C47)</f>
        <v> </v>
      </c>
      <c r="C2837" s="403" t="str">
        <f>B2837*'Summary Sheet'!$C$46</f>
        <v>#VALUE!</v>
      </c>
    </row>
    <row r="2838">
      <c r="A2838" s="403" t="str">
        <f>IF(ISBLANK('Unit Type (44)'!B48), " ", 'Unit Type (44)'!B48)</f>
        <v> </v>
      </c>
      <c r="B2838" s="403" t="str">
        <f>IF(ISBLANK('Unit Type (44)'!C48), " ", 'Unit Type (44)'!C48)</f>
        <v> </v>
      </c>
      <c r="C2838" s="403" t="str">
        <f>B2838*'Summary Sheet'!$C$46</f>
        <v>#VALUE!</v>
      </c>
    </row>
    <row r="2839">
      <c r="A2839" s="403" t="str">
        <f>IF(ISBLANK('Unit Type (44)'!B49), " ", 'Unit Type (44)'!B49)</f>
        <v> </v>
      </c>
      <c r="B2839" s="403" t="str">
        <f>IF(ISBLANK('Unit Type (44)'!C49), " ", 'Unit Type (44)'!C49)</f>
        <v> </v>
      </c>
      <c r="C2839" s="403" t="str">
        <f>B2839*'Summary Sheet'!$C$46</f>
        <v>#VALUE!</v>
      </c>
    </row>
    <row r="2840">
      <c r="A2840" s="403" t="str">
        <f>IF(ISBLANK('Unit Type (44)'!B50), " ", 'Unit Type (44)'!B50)</f>
        <v> </v>
      </c>
      <c r="B2840" s="403" t="str">
        <f>IF(ISBLANK('Unit Type (44)'!C50), " ", 'Unit Type (44)'!C50)</f>
        <v> </v>
      </c>
      <c r="C2840" s="403" t="str">
        <f>B2840*'Summary Sheet'!$C$46</f>
        <v>#VALUE!</v>
      </c>
    </row>
    <row r="2841">
      <c r="A2841" s="403" t="str">
        <f>IF(ISBLANK('Unit Type (44)'!B51), " ", 'Unit Type (44)'!B51)</f>
        <v> </v>
      </c>
      <c r="B2841" s="403" t="str">
        <f>IF(ISBLANK('Unit Type (44)'!C51), " ", 'Unit Type (44)'!C51)</f>
        <v> </v>
      </c>
      <c r="C2841" s="403" t="str">
        <f>B2841*'Summary Sheet'!$C$46</f>
        <v>#VALUE!</v>
      </c>
    </row>
    <row r="2842">
      <c r="A2842" s="403" t="str">
        <f>IF(ISBLANK('Unit Type (44)'!B52), " ", 'Unit Type (44)'!B52)</f>
        <v> </v>
      </c>
      <c r="B2842" s="403" t="str">
        <f>IF(ISBLANK('Unit Type (44)'!C52), " ", 'Unit Type (44)'!C52)</f>
        <v> </v>
      </c>
      <c r="C2842" s="403" t="str">
        <f>B2842*'Summary Sheet'!$C$46</f>
        <v>#VALUE!</v>
      </c>
    </row>
    <row r="2843">
      <c r="A2843" s="403" t="str">
        <f>IF(ISBLANK('Unit Type (44)'!B53), " ", 'Unit Type (44)'!B53)</f>
        <v> </v>
      </c>
      <c r="B2843" s="403" t="str">
        <f>IF(ISBLANK('Unit Type (44)'!C53), " ", 'Unit Type (44)'!C53)</f>
        <v> </v>
      </c>
      <c r="C2843" s="403" t="str">
        <f>B2843*'Summary Sheet'!$C$46</f>
        <v>#VALUE!</v>
      </c>
    </row>
    <row r="2844">
      <c r="A2844" s="403" t="str">
        <f>IF(ISBLANK('Unit Type (44)'!B54), " ", 'Unit Type (44)'!B54)</f>
        <v> </v>
      </c>
      <c r="B2844" s="403" t="str">
        <f>IF(ISBLANK('Unit Type (44)'!C54), " ", 'Unit Type (44)'!C54)</f>
        <v> </v>
      </c>
      <c r="C2844" s="403" t="str">
        <f>B2844*'Summary Sheet'!$C$46</f>
        <v>#VALUE!</v>
      </c>
    </row>
    <row r="2845">
      <c r="A2845" s="403" t="str">
        <f>IF(ISBLANK('Unit Type (44)'!B55), " ", 'Unit Type (44)'!B55)</f>
        <v> </v>
      </c>
      <c r="B2845" s="403" t="str">
        <f>IF(ISBLANK('Unit Type (44)'!C55), " ", 'Unit Type (44)'!C55)</f>
        <v> </v>
      </c>
      <c r="C2845" s="403" t="str">
        <f>B2845*'Summary Sheet'!$C$46</f>
        <v>#VALUE!</v>
      </c>
    </row>
    <row r="2846">
      <c r="A2846" s="403" t="str">
        <f>IF(ISBLANK('Unit Type (44)'!B56), " ", 'Unit Type (44)'!B56)</f>
        <v> </v>
      </c>
      <c r="B2846" s="403" t="str">
        <f>IF(ISBLANK('Unit Type (44)'!C56), " ", 'Unit Type (44)'!C56)</f>
        <v> </v>
      </c>
      <c r="C2846" s="403" t="str">
        <f>B2846*'Summary Sheet'!$C$46</f>
        <v>#VALUE!</v>
      </c>
    </row>
    <row r="2847">
      <c r="A2847" s="403" t="str">
        <f>IF(ISBLANK('Unit Type (44)'!B57), " ", 'Unit Type (44)'!B57)</f>
        <v> </v>
      </c>
      <c r="B2847" s="403" t="str">
        <f>IF(ISBLANK('Unit Type (44)'!C57), " ", 'Unit Type (44)'!C57)</f>
        <v> </v>
      </c>
      <c r="C2847" s="403" t="str">
        <f>B2847*'Summary Sheet'!$C$46</f>
        <v>#VALUE!</v>
      </c>
    </row>
    <row r="2848">
      <c r="A2848" s="403" t="str">
        <f>IF(ISBLANK('Unit Type (44)'!B58), " ", 'Unit Type (44)'!B58)</f>
        <v> </v>
      </c>
      <c r="B2848" s="403" t="str">
        <f>IF(ISBLANK('Unit Type (44)'!C58), " ", 'Unit Type (44)'!C58)</f>
        <v> </v>
      </c>
      <c r="C2848" s="403" t="str">
        <f>B2848*'Summary Sheet'!$C$46</f>
        <v>#VALUE!</v>
      </c>
    </row>
    <row r="2849">
      <c r="A2849" s="403" t="str">
        <f>IF(ISBLANK('Unit Type (44)'!B59), " ", 'Unit Type (44)'!B59)</f>
        <v> </v>
      </c>
      <c r="B2849" s="403" t="str">
        <f>IF(ISBLANK('Unit Type (44)'!C59), " ", 'Unit Type (44)'!C59)</f>
        <v> </v>
      </c>
      <c r="C2849" s="403" t="str">
        <f>B2849*'Summary Sheet'!$C$46</f>
        <v>#VALUE!</v>
      </c>
    </row>
    <row r="2850">
      <c r="A2850" s="403" t="str">
        <f>IF(ISBLANK('Unit Type (44)'!B60), " ", 'Unit Type (44)'!B60)</f>
        <v> </v>
      </c>
      <c r="B2850" s="403" t="str">
        <f>IF(ISBLANK('Unit Type (44)'!C60), " ", 'Unit Type (44)'!C60)</f>
        <v> </v>
      </c>
      <c r="C2850" s="403" t="str">
        <f>B2850*'Summary Sheet'!$C$46</f>
        <v>#VALUE!</v>
      </c>
    </row>
    <row r="2851">
      <c r="A2851" s="403" t="str">
        <f>IF(ISBLANK('Unit Type (44)'!B61), " ", 'Unit Type (44)'!B61)</f>
        <v> </v>
      </c>
      <c r="B2851" s="403" t="str">
        <f>IF(ISBLANK('Unit Type (44)'!C61), " ", 'Unit Type (44)'!C61)</f>
        <v> </v>
      </c>
      <c r="C2851" s="403" t="str">
        <f>B2851*'Summary Sheet'!$C$46</f>
        <v>#VALUE!</v>
      </c>
    </row>
    <row r="2852">
      <c r="A2852" s="403" t="str">
        <f>IF(ISBLANK('Unit Type (44)'!B62), " ", 'Unit Type (44)'!B62)</f>
        <v> </v>
      </c>
      <c r="B2852" s="403" t="str">
        <f>IF(ISBLANK('Unit Type (44)'!C62), " ", 'Unit Type (44)'!C62)</f>
        <v> </v>
      </c>
      <c r="C2852" s="403" t="str">
        <f>B2852*'Summary Sheet'!$C$46</f>
        <v>#VALUE!</v>
      </c>
    </row>
    <row r="2853">
      <c r="A2853" s="403" t="str">
        <f>IF(ISBLANK('Unit Type (44)'!B63), " ", 'Unit Type (44)'!B63)</f>
        <v> </v>
      </c>
      <c r="B2853" s="403" t="str">
        <f>IF(ISBLANK('Unit Type (44)'!C63), " ", 'Unit Type (44)'!C63)</f>
        <v> </v>
      </c>
      <c r="C2853" s="403" t="str">
        <f>B2853*'Summary Sheet'!$C$46</f>
        <v>#VALUE!</v>
      </c>
    </row>
    <row r="2854">
      <c r="A2854" s="403" t="str">
        <f>IF(ISBLANK('Unit Type (44)'!B64), " ", 'Unit Type (44)'!B64)</f>
        <v> </v>
      </c>
      <c r="B2854" s="403" t="str">
        <f>IF(ISBLANK('Unit Type (44)'!C64), " ", 'Unit Type (44)'!C64)</f>
        <v> </v>
      </c>
      <c r="C2854" s="403" t="str">
        <f>B2854*'Summary Sheet'!$C$46</f>
        <v>#VALUE!</v>
      </c>
    </row>
    <row r="2855">
      <c r="A2855" s="403" t="str">
        <f>IF(ISBLANK('Unit Type (44)'!B65), " ", 'Unit Type (44)'!B65)</f>
        <v> </v>
      </c>
      <c r="B2855" s="403" t="str">
        <f>IF(ISBLANK('Unit Type (44)'!C65), " ", 'Unit Type (44)'!C65)</f>
        <v> </v>
      </c>
      <c r="C2855" s="403" t="str">
        <f>B2855*'Summary Sheet'!$C$46</f>
        <v>#VALUE!</v>
      </c>
    </row>
    <row r="2856">
      <c r="A2856" s="403" t="str">
        <f>IF(ISBLANK('Unit Type (44)'!B66), " ", 'Unit Type (44)'!B66)</f>
        <v> </v>
      </c>
      <c r="B2856" s="403" t="str">
        <f>IF(ISBLANK('Unit Type (44)'!C66), " ", 'Unit Type (44)'!C66)</f>
        <v> </v>
      </c>
      <c r="C2856" s="403" t="str">
        <f>B2856*'Summary Sheet'!$C$46</f>
        <v>#VALUE!</v>
      </c>
    </row>
    <row r="2857">
      <c r="A2857" s="403" t="str">
        <f>IF(ISBLANK('Unit Type (44)'!B67), " ", 'Unit Type (44)'!B67)</f>
        <v> </v>
      </c>
      <c r="B2857" s="403" t="str">
        <f>IF(ISBLANK('Unit Type (44)'!C67), " ", 'Unit Type (44)'!C67)</f>
        <v> </v>
      </c>
      <c r="C2857" s="403" t="str">
        <f>B2857*'Summary Sheet'!$C$46</f>
        <v>#VALUE!</v>
      </c>
    </row>
    <row r="2858">
      <c r="A2858" s="403" t="str">
        <f>IF(ISBLANK('Unit Type (44)'!B68), " ", 'Unit Type (44)'!B68)</f>
        <v> </v>
      </c>
      <c r="B2858" s="403" t="str">
        <f>IF(ISBLANK('Unit Type (44)'!C68), " ", 'Unit Type (44)'!C68)</f>
        <v> </v>
      </c>
      <c r="C2858" s="403" t="str">
        <f>B2858*'Summary Sheet'!$C$46</f>
        <v>#VALUE!</v>
      </c>
    </row>
    <row r="2859">
      <c r="A2859" s="403" t="str">
        <f>IF(ISBLANK('Unit Type (44)'!B69), " ", 'Unit Type (44)'!B69)</f>
        <v> </v>
      </c>
      <c r="B2859" s="403" t="str">
        <f>IF(ISBLANK('Unit Type (44)'!C69), " ", 'Unit Type (44)'!C69)</f>
        <v> </v>
      </c>
      <c r="C2859" s="403" t="str">
        <f>B2859*'Summary Sheet'!$C$46</f>
        <v>#VALUE!</v>
      </c>
    </row>
    <row r="2860">
      <c r="A2860" s="403" t="str">
        <f>IF(ISBLANK('Unit Type (44)'!B70), " ", 'Unit Type (44)'!B70)</f>
        <v> </v>
      </c>
      <c r="B2860" s="403" t="str">
        <f>IF(ISBLANK('Unit Type (44)'!C70), " ", 'Unit Type (44)'!C70)</f>
        <v> </v>
      </c>
      <c r="C2860" s="403" t="str">
        <f>B2860*'Summary Sheet'!$C$46</f>
        <v>#VALUE!</v>
      </c>
    </row>
    <row r="2861">
      <c r="A2861" s="403" t="str">
        <f>IF(ISBLANK('Unit Type (45)'!B6), " ", 'Unit Type (45)'!B6)</f>
        <v> </v>
      </c>
      <c r="B2861" s="403" t="str">
        <f>IF(ISBLANK('Unit Type (45)'!C6), " ", 'Unit Type (45)'!C6)</f>
        <v> </v>
      </c>
      <c r="C2861" s="403" t="str">
        <f>B2861*'Summary Sheet'!$C$47</f>
        <v>#VALUE!</v>
      </c>
    </row>
    <row r="2862">
      <c r="A2862" s="403" t="str">
        <f>IF(ISBLANK('Unit Type (45)'!B7), " ", 'Unit Type (45)'!B7)</f>
        <v> </v>
      </c>
      <c r="B2862" s="403" t="str">
        <f>IF(ISBLANK('Unit Type (45)'!C7), " ", 'Unit Type (45)'!C7)</f>
        <v> </v>
      </c>
      <c r="C2862" s="403" t="str">
        <f>B2862*'Summary Sheet'!$C$47</f>
        <v>#VALUE!</v>
      </c>
    </row>
    <row r="2863">
      <c r="A2863" s="403" t="str">
        <f>IF(ISBLANK('Unit Type (45)'!B8), " ", 'Unit Type (45)'!B8)</f>
        <v> </v>
      </c>
      <c r="B2863" s="403" t="str">
        <f>IF(ISBLANK('Unit Type (45)'!C8), " ", 'Unit Type (45)'!C8)</f>
        <v> </v>
      </c>
      <c r="C2863" s="403" t="str">
        <f>B2863*'Summary Sheet'!$C$47</f>
        <v>#VALUE!</v>
      </c>
    </row>
    <row r="2864">
      <c r="A2864" s="403" t="str">
        <f>IF(ISBLANK('Unit Type (45)'!B9), " ", 'Unit Type (45)'!B9)</f>
        <v> </v>
      </c>
      <c r="B2864" s="403" t="str">
        <f>IF(ISBLANK('Unit Type (45)'!C9), " ", 'Unit Type (45)'!C9)</f>
        <v> </v>
      </c>
      <c r="C2864" s="403" t="str">
        <f>B2864*'Summary Sheet'!$C$47</f>
        <v>#VALUE!</v>
      </c>
    </row>
    <row r="2865">
      <c r="A2865" s="403" t="str">
        <f>IF(ISBLANK('Unit Type (45)'!B10), " ", 'Unit Type (45)'!B10)</f>
        <v> </v>
      </c>
      <c r="B2865" s="403" t="str">
        <f>IF(ISBLANK('Unit Type (45)'!C10), " ", 'Unit Type (45)'!C10)</f>
        <v> </v>
      </c>
      <c r="C2865" s="403" t="str">
        <f>B2865*'Summary Sheet'!$C$47</f>
        <v>#VALUE!</v>
      </c>
    </row>
    <row r="2866">
      <c r="A2866" s="403" t="str">
        <f>IF(ISBLANK('Unit Type (45)'!B11), " ", 'Unit Type (45)'!B11)</f>
        <v> </v>
      </c>
      <c r="B2866" s="403" t="str">
        <f>IF(ISBLANK('Unit Type (45)'!C11), " ", 'Unit Type (45)'!C11)</f>
        <v> </v>
      </c>
      <c r="C2866" s="403" t="str">
        <f>B2866*'Summary Sheet'!$C$47</f>
        <v>#VALUE!</v>
      </c>
    </row>
    <row r="2867">
      <c r="A2867" s="403" t="str">
        <f>IF(ISBLANK('Unit Type (45)'!B12), " ", 'Unit Type (45)'!B12)</f>
        <v> </v>
      </c>
      <c r="B2867" s="403" t="str">
        <f>IF(ISBLANK('Unit Type (45)'!C12), " ", 'Unit Type (45)'!C12)</f>
        <v> </v>
      </c>
      <c r="C2867" s="403" t="str">
        <f>B2867*'Summary Sheet'!$C$47</f>
        <v>#VALUE!</v>
      </c>
    </row>
    <row r="2868">
      <c r="A2868" s="403" t="str">
        <f>IF(ISBLANK('Unit Type (45)'!B13), " ", 'Unit Type (45)'!B13)</f>
        <v> </v>
      </c>
      <c r="B2868" s="403" t="str">
        <f>IF(ISBLANK('Unit Type (45)'!C13), " ", 'Unit Type (45)'!C13)</f>
        <v> </v>
      </c>
      <c r="C2868" s="403" t="str">
        <f>B2868*'Summary Sheet'!$C$47</f>
        <v>#VALUE!</v>
      </c>
    </row>
    <row r="2869">
      <c r="A2869" s="403" t="str">
        <f>IF(ISBLANK('Unit Type (45)'!B14), " ", 'Unit Type (45)'!B14)</f>
        <v> </v>
      </c>
      <c r="B2869" s="403" t="str">
        <f>IF(ISBLANK('Unit Type (45)'!C14), " ", 'Unit Type (45)'!C14)</f>
        <v> </v>
      </c>
      <c r="C2869" s="403" t="str">
        <f>B2869*'Summary Sheet'!$C$47</f>
        <v>#VALUE!</v>
      </c>
    </row>
    <row r="2870">
      <c r="A2870" s="403" t="str">
        <f>IF(ISBLANK('Unit Type (45)'!B15), " ", 'Unit Type (45)'!B15)</f>
        <v> </v>
      </c>
      <c r="B2870" s="403" t="str">
        <f>IF(ISBLANK('Unit Type (45)'!C15), " ", 'Unit Type (45)'!C15)</f>
        <v> </v>
      </c>
      <c r="C2870" s="403" t="str">
        <f>B2870*'Summary Sheet'!$C$47</f>
        <v>#VALUE!</v>
      </c>
    </row>
    <row r="2871">
      <c r="A2871" s="403" t="str">
        <f>IF(ISBLANK('Unit Type (45)'!B16), " ", 'Unit Type (45)'!B16)</f>
        <v> </v>
      </c>
      <c r="B2871" s="403" t="str">
        <f>IF(ISBLANK('Unit Type (45)'!C16), " ", 'Unit Type (45)'!C16)</f>
        <v> </v>
      </c>
      <c r="C2871" s="403" t="str">
        <f>B2871*'Summary Sheet'!$C$47</f>
        <v>#VALUE!</v>
      </c>
    </row>
    <row r="2872">
      <c r="A2872" s="403" t="str">
        <f>IF(ISBLANK('Unit Type (45)'!B17), " ", 'Unit Type (45)'!B17)</f>
        <v> </v>
      </c>
      <c r="B2872" s="403" t="str">
        <f>IF(ISBLANK('Unit Type (45)'!C17), " ", 'Unit Type (45)'!C17)</f>
        <v> </v>
      </c>
      <c r="C2872" s="403" t="str">
        <f>B2872*'Summary Sheet'!$C$47</f>
        <v>#VALUE!</v>
      </c>
    </row>
    <row r="2873">
      <c r="A2873" s="403" t="str">
        <f>IF(ISBLANK('Unit Type (45)'!B18), " ", 'Unit Type (45)'!B18)</f>
        <v> </v>
      </c>
      <c r="B2873" s="403" t="str">
        <f>IF(ISBLANK('Unit Type (45)'!C18), " ", 'Unit Type (45)'!C18)</f>
        <v> </v>
      </c>
      <c r="C2873" s="403" t="str">
        <f>B2873*'Summary Sheet'!$C$47</f>
        <v>#VALUE!</v>
      </c>
    </row>
    <row r="2874">
      <c r="A2874" s="403" t="str">
        <f>IF(ISBLANK('Unit Type (45)'!B19), " ", 'Unit Type (45)'!B19)</f>
        <v> </v>
      </c>
      <c r="B2874" s="403" t="str">
        <f>IF(ISBLANK('Unit Type (45)'!C19), " ", 'Unit Type (45)'!C19)</f>
        <v> </v>
      </c>
      <c r="C2874" s="403" t="str">
        <f>B2874*'Summary Sheet'!$C$47</f>
        <v>#VALUE!</v>
      </c>
    </row>
    <row r="2875">
      <c r="A2875" s="403" t="str">
        <f>IF(ISBLANK('Unit Type (45)'!B20), " ", 'Unit Type (45)'!B20)</f>
        <v> </v>
      </c>
      <c r="B2875" s="403" t="str">
        <f>IF(ISBLANK('Unit Type (45)'!C20), " ", 'Unit Type (45)'!C20)</f>
        <v> </v>
      </c>
      <c r="C2875" s="403" t="str">
        <f>B2875*'Summary Sheet'!$C$47</f>
        <v>#VALUE!</v>
      </c>
    </row>
    <row r="2876">
      <c r="A2876" s="403" t="str">
        <f>IF(ISBLANK('Unit Type (45)'!B21), " ", 'Unit Type (45)'!B21)</f>
        <v> </v>
      </c>
      <c r="B2876" s="403" t="str">
        <f>IF(ISBLANK('Unit Type (45)'!C21), " ", 'Unit Type (45)'!C21)</f>
        <v> </v>
      </c>
      <c r="C2876" s="403" t="str">
        <f>B2876*'Summary Sheet'!$C$47</f>
        <v>#VALUE!</v>
      </c>
    </row>
    <row r="2877">
      <c r="A2877" s="403" t="str">
        <f>IF(ISBLANK('Unit Type (45)'!B22), " ", 'Unit Type (45)'!B22)</f>
        <v> </v>
      </c>
      <c r="B2877" s="403" t="str">
        <f>IF(ISBLANK('Unit Type (45)'!C22), " ", 'Unit Type (45)'!C22)</f>
        <v> </v>
      </c>
      <c r="C2877" s="403" t="str">
        <f>B2877*'Summary Sheet'!$C$47</f>
        <v>#VALUE!</v>
      </c>
    </row>
    <row r="2878">
      <c r="A2878" s="403" t="str">
        <f>IF(ISBLANK('Unit Type (45)'!B23), " ", 'Unit Type (45)'!B23)</f>
        <v> </v>
      </c>
      <c r="B2878" s="403" t="str">
        <f>IF(ISBLANK('Unit Type (45)'!C23), " ", 'Unit Type (45)'!C23)</f>
        <v> </v>
      </c>
      <c r="C2878" s="403" t="str">
        <f>B2878*'Summary Sheet'!$C$47</f>
        <v>#VALUE!</v>
      </c>
    </row>
    <row r="2879">
      <c r="A2879" s="403" t="str">
        <f>IF(ISBLANK('Unit Type (45)'!B24), " ", 'Unit Type (45)'!B24)</f>
        <v> </v>
      </c>
      <c r="B2879" s="403" t="str">
        <f>IF(ISBLANK('Unit Type (45)'!C24), " ", 'Unit Type (45)'!C24)</f>
        <v> </v>
      </c>
      <c r="C2879" s="403" t="str">
        <f>B2879*'Summary Sheet'!$C$47</f>
        <v>#VALUE!</v>
      </c>
    </row>
    <row r="2880">
      <c r="A2880" s="403" t="str">
        <f>IF(ISBLANK('Unit Type (45)'!B25), " ", 'Unit Type (45)'!B25)</f>
        <v> </v>
      </c>
      <c r="B2880" s="403" t="str">
        <f>IF(ISBLANK('Unit Type (45)'!C25), " ", 'Unit Type (45)'!C25)</f>
        <v> </v>
      </c>
      <c r="C2880" s="403" t="str">
        <f>B2880*'Summary Sheet'!$C$47</f>
        <v>#VALUE!</v>
      </c>
    </row>
    <row r="2881">
      <c r="A2881" s="403" t="str">
        <f>IF(ISBLANK('Unit Type (45)'!B26), " ", 'Unit Type (45)'!B26)</f>
        <v> </v>
      </c>
      <c r="B2881" s="403" t="str">
        <f>IF(ISBLANK('Unit Type (45)'!C26), " ", 'Unit Type (45)'!C26)</f>
        <v> </v>
      </c>
      <c r="C2881" s="403" t="str">
        <f>B2881*'Summary Sheet'!$C$47</f>
        <v>#VALUE!</v>
      </c>
    </row>
    <row r="2882">
      <c r="A2882" s="403" t="str">
        <f>IF(ISBLANK('Unit Type (45)'!B27), " ", 'Unit Type (45)'!B27)</f>
        <v> </v>
      </c>
      <c r="B2882" s="403" t="str">
        <f>IF(ISBLANK('Unit Type (45)'!C27), " ", 'Unit Type (45)'!C27)</f>
        <v> </v>
      </c>
      <c r="C2882" s="403" t="str">
        <f>B2882*'Summary Sheet'!$C$47</f>
        <v>#VALUE!</v>
      </c>
    </row>
    <row r="2883">
      <c r="A2883" s="403" t="str">
        <f>IF(ISBLANK('Unit Type (45)'!B28), " ", 'Unit Type (45)'!B28)</f>
        <v> </v>
      </c>
      <c r="B2883" s="403" t="str">
        <f>IF(ISBLANK('Unit Type (45)'!C28), " ", 'Unit Type (45)'!C28)</f>
        <v> </v>
      </c>
      <c r="C2883" s="403" t="str">
        <f>B2883*'Summary Sheet'!$C$47</f>
        <v>#VALUE!</v>
      </c>
    </row>
    <row r="2884">
      <c r="A2884" s="403" t="str">
        <f>IF(ISBLANK('Unit Type (45)'!B29), " ", 'Unit Type (45)'!B29)</f>
        <v> </v>
      </c>
      <c r="B2884" s="403" t="str">
        <f>IF(ISBLANK('Unit Type (45)'!C29), " ", 'Unit Type (45)'!C29)</f>
        <v> </v>
      </c>
      <c r="C2884" s="403" t="str">
        <f>B2884*'Summary Sheet'!$C$47</f>
        <v>#VALUE!</v>
      </c>
    </row>
    <row r="2885">
      <c r="A2885" s="403" t="str">
        <f>IF(ISBLANK('Unit Type (45)'!B30), " ", 'Unit Type (45)'!B30)</f>
        <v> </v>
      </c>
      <c r="B2885" s="403" t="str">
        <f>IF(ISBLANK('Unit Type (45)'!C30), " ", 'Unit Type (45)'!C30)</f>
        <v> </v>
      </c>
      <c r="C2885" s="403" t="str">
        <f>B2885*'Summary Sheet'!$C$47</f>
        <v>#VALUE!</v>
      </c>
    </row>
    <row r="2886">
      <c r="A2886" s="403" t="str">
        <f>IF(ISBLANK('Unit Type (45)'!B31), " ", 'Unit Type (45)'!B31)</f>
        <v> </v>
      </c>
      <c r="B2886" s="403" t="str">
        <f>IF(ISBLANK('Unit Type (45)'!C31), " ", 'Unit Type (45)'!C31)</f>
        <v> </v>
      </c>
      <c r="C2886" s="403" t="str">
        <f>B2886*'Summary Sheet'!$C$47</f>
        <v>#VALUE!</v>
      </c>
    </row>
    <row r="2887">
      <c r="A2887" s="403" t="str">
        <f>IF(ISBLANK('Unit Type (45)'!B32), " ", 'Unit Type (45)'!B32)</f>
        <v> </v>
      </c>
      <c r="B2887" s="403" t="str">
        <f>IF(ISBLANK('Unit Type (45)'!C32), " ", 'Unit Type (45)'!C32)</f>
        <v> </v>
      </c>
      <c r="C2887" s="403" t="str">
        <f>B2887*'Summary Sheet'!$C$47</f>
        <v>#VALUE!</v>
      </c>
    </row>
    <row r="2888">
      <c r="A2888" s="403" t="str">
        <f>IF(ISBLANK('Unit Type (45)'!B33), " ", 'Unit Type (45)'!B33)</f>
        <v> </v>
      </c>
      <c r="B2888" s="403" t="str">
        <f>IF(ISBLANK('Unit Type (45)'!C33), " ", 'Unit Type (45)'!C33)</f>
        <v> </v>
      </c>
      <c r="C2888" s="403" t="str">
        <f>B2888*'Summary Sheet'!$C$47</f>
        <v>#VALUE!</v>
      </c>
    </row>
    <row r="2889">
      <c r="A2889" s="403" t="str">
        <f>IF(ISBLANK('Unit Type (45)'!B34), " ", 'Unit Type (45)'!B34)</f>
        <v> </v>
      </c>
      <c r="B2889" s="403" t="str">
        <f>IF(ISBLANK('Unit Type (45)'!C34), " ", 'Unit Type (45)'!C34)</f>
        <v> </v>
      </c>
      <c r="C2889" s="403" t="str">
        <f>B2889*'Summary Sheet'!$C$47</f>
        <v>#VALUE!</v>
      </c>
    </row>
    <row r="2890">
      <c r="A2890" s="403" t="str">
        <f>IF(ISBLANK('Unit Type (45)'!B35), " ", 'Unit Type (45)'!B35)</f>
        <v> </v>
      </c>
      <c r="B2890" s="403" t="str">
        <f>IF(ISBLANK('Unit Type (45)'!C35), " ", 'Unit Type (45)'!C35)</f>
        <v> </v>
      </c>
      <c r="C2890" s="403" t="str">
        <f>B2890*'Summary Sheet'!$C$47</f>
        <v>#VALUE!</v>
      </c>
    </row>
    <row r="2891">
      <c r="A2891" s="403" t="str">
        <f>IF(ISBLANK('Unit Type (45)'!B36), " ", 'Unit Type (45)'!B36)</f>
        <v> </v>
      </c>
      <c r="B2891" s="403" t="str">
        <f>IF(ISBLANK('Unit Type (45)'!C36), " ", 'Unit Type (45)'!C36)</f>
        <v> </v>
      </c>
      <c r="C2891" s="403" t="str">
        <f>B2891*'Summary Sheet'!$C$47</f>
        <v>#VALUE!</v>
      </c>
    </row>
    <row r="2892">
      <c r="A2892" s="403" t="str">
        <f>IF(ISBLANK('Unit Type (45)'!B37), " ", 'Unit Type (45)'!B37)</f>
        <v> </v>
      </c>
      <c r="B2892" s="403" t="str">
        <f>IF(ISBLANK('Unit Type (45)'!C37), " ", 'Unit Type (45)'!C37)</f>
        <v> </v>
      </c>
      <c r="C2892" s="403" t="str">
        <f>B2892*'Summary Sheet'!$C$47</f>
        <v>#VALUE!</v>
      </c>
    </row>
    <row r="2893">
      <c r="A2893" s="403" t="str">
        <f>IF(ISBLANK('Unit Type (45)'!B38), " ", 'Unit Type (45)'!B38)</f>
        <v> </v>
      </c>
      <c r="B2893" s="403" t="str">
        <f>IF(ISBLANK('Unit Type (45)'!C38), " ", 'Unit Type (45)'!C38)</f>
        <v> </v>
      </c>
      <c r="C2893" s="403" t="str">
        <f>B2893*'Summary Sheet'!$C$47</f>
        <v>#VALUE!</v>
      </c>
    </row>
    <row r="2894">
      <c r="A2894" s="403" t="str">
        <f>IF(ISBLANK('Unit Type (45)'!B39), " ", 'Unit Type (45)'!B39)</f>
        <v> </v>
      </c>
      <c r="B2894" s="403" t="str">
        <f>IF(ISBLANK('Unit Type (45)'!C39), " ", 'Unit Type (45)'!C39)</f>
        <v> </v>
      </c>
      <c r="C2894" s="403" t="str">
        <f>B2894*'Summary Sheet'!$C$47</f>
        <v>#VALUE!</v>
      </c>
    </row>
    <row r="2895">
      <c r="A2895" s="403" t="str">
        <f>IF(ISBLANK('Unit Type (45)'!B40), " ", 'Unit Type (45)'!B40)</f>
        <v> </v>
      </c>
      <c r="B2895" s="403" t="str">
        <f>IF(ISBLANK('Unit Type (45)'!C40), " ", 'Unit Type (45)'!C40)</f>
        <v> </v>
      </c>
      <c r="C2895" s="403" t="str">
        <f>B2895*'Summary Sheet'!$C$47</f>
        <v>#VALUE!</v>
      </c>
    </row>
    <row r="2896">
      <c r="A2896" s="403" t="str">
        <f>IF(ISBLANK('Unit Type (45)'!B41), " ", 'Unit Type (45)'!B41)</f>
        <v> </v>
      </c>
      <c r="B2896" s="403" t="str">
        <f>IF(ISBLANK('Unit Type (45)'!C41), " ", 'Unit Type (45)'!C41)</f>
        <v> </v>
      </c>
      <c r="C2896" s="403" t="str">
        <f>B2896*'Summary Sheet'!$C$47</f>
        <v>#VALUE!</v>
      </c>
    </row>
    <row r="2897">
      <c r="A2897" s="403" t="str">
        <f>IF(ISBLANK('Unit Type (45)'!B42), " ", 'Unit Type (45)'!B42)</f>
        <v> </v>
      </c>
      <c r="B2897" s="403" t="str">
        <f>IF(ISBLANK('Unit Type (45)'!C42), " ", 'Unit Type (45)'!C42)</f>
        <v> </v>
      </c>
      <c r="C2897" s="403" t="str">
        <f>B2897*'Summary Sheet'!$C$47</f>
        <v>#VALUE!</v>
      </c>
    </row>
    <row r="2898">
      <c r="A2898" s="403" t="str">
        <f>IF(ISBLANK('Unit Type (45)'!B43), " ", 'Unit Type (45)'!B43)</f>
        <v> </v>
      </c>
      <c r="B2898" s="403" t="str">
        <f>IF(ISBLANK('Unit Type (45)'!C43), " ", 'Unit Type (45)'!C43)</f>
        <v> </v>
      </c>
      <c r="C2898" s="403" t="str">
        <f>B2898*'Summary Sheet'!$C$47</f>
        <v>#VALUE!</v>
      </c>
    </row>
    <row r="2899">
      <c r="A2899" s="403" t="str">
        <f>IF(ISBLANK('Unit Type (45)'!B44), " ", 'Unit Type (45)'!B44)</f>
        <v> </v>
      </c>
      <c r="B2899" s="403" t="str">
        <f>IF(ISBLANK('Unit Type (45)'!C44), " ", 'Unit Type (45)'!C44)</f>
        <v> </v>
      </c>
      <c r="C2899" s="403" t="str">
        <f>B2899*'Summary Sheet'!$C$47</f>
        <v>#VALUE!</v>
      </c>
    </row>
    <row r="2900">
      <c r="A2900" s="403" t="str">
        <f>IF(ISBLANK('Unit Type (45)'!B45), " ", 'Unit Type (45)'!B45)</f>
        <v> </v>
      </c>
      <c r="B2900" s="403" t="str">
        <f>IF(ISBLANK('Unit Type (45)'!C45), " ", 'Unit Type (45)'!C45)</f>
        <v> </v>
      </c>
      <c r="C2900" s="403" t="str">
        <f>B2900*'Summary Sheet'!$C$47</f>
        <v>#VALUE!</v>
      </c>
    </row>
    <row r="2901">
      <c r="A2901" s="403" t="str">
        <f>IF(ISBLANK('Unit Type (45)'!B46), " ", 'Unit Type (45)'!B46)</f>
        <v> </v>
      </c>
      <c r="B2901" s="403" t="str">
        <f>IF(ISBLANK('Unit Type (45)'!C46), " ", 'Unit Type (45)'!C46)</f>
        <v> </v>
      </c>
      <c r="C2901" s="403" t="str">
        <f>B2901*'Summary Sheet'!$C$47</f>
        <v>#VALUE!</v>
      </c>
    </row>
    <row r="2902">
      <c r="A2902" s="403" t="str">
        <f>IF(ISBLANK('Unit Type (45)'!B47), " ", 'Unit Type (45)'!B47)</f>
        <v> </v>
      </c>
      <c r="B2902" s="403" t="str">
        <f>IF(ISBLANK('Unit Type (45)'!C47), " ", 'Unit Type (45)'!C47)</f>
        <v> </v>
      </c>
      <c r="C2902" s="403" t="str">
        <f>B2902*'Summary Sheet'!$C$47</f>
        <v>#VALUE!</v>
      </c>
    </row>
    <row r="2903">
      <c r="A2903" s="403" t="str">
        <f>IF(ISBLANK('Unit Type (45)'!B48), " ", 'Unit Type (45)'!B48)</f>
        <v> </v>
      </c>
      <c r="B2903" s="403" t="str">
        <f>IF(ISBLANK('Unit Type (45)'!C48), " ", 'Unit Type (45)'!C48)</f>
        <v> </v>
      </c>
      <c r="C2903" s="403" t="str">
        <f>B2903*'Summary Sheet'!$C$47</f>
        <v>#VALUE!</v>
      </c>
    </row>
    <row r="2904">
      <c r="A2904" s="403" t="str">
        <f>IF(ISBLANK('Unit Type (45)'!B49), " ", 'Unit Type (45)'!B49)</f>
        <v> </v>
      </c>
      <c r="B2904" s="403" t="str">
        <f>IF(ISBLANK('Unit Type (45)'!C49), " ", 'Unit Type (45)'!C49)</f>
        <v> </v>
      </c>
      <c r="C2904" s="403" t="str">
        <f>B2904*'Summary Sheet'!$C$47</f>
        <v>#VALUE!</v>
      </c>
    </row>
    <row r="2905">
      <c r="A2905" s="403" t="str">
        <f>IF(ISBLANK('Unit Type (45)'!B50), " ", 'Unit Type (45)'!B50)</f>
        <v> </v>
      </c>
      <c r="B2905" s="403" t="str">
        <f>IF(ISBLANK('Unit Type (45)'!C50), " ", 'Unit Type (45)'!C50)</f>
        <v> </v>
      </c>
      <c r="C2905" s="403" t="str">
        <f>B2905*'Summary Sheet'!$C$47</f>
        <v>#VALUE!</v>
      </c>
    </row>
    <row r="2906">
      <c r="A2906" s="403" t="str">
        <f>IF(ISBLANK('Unit Type (45)'!B51), " ", 'Unit Type (45)'!B51)</f>
        <v> </v>
      </c>
      <c r="B2906" s="403" t="str">
        <f>IF(ISBLANK('Unit Type (45)'!C51), " ", 'Unit Type (45)'!C51)</f>
        <v> </v>
      </c>
      <c r="C2906" s="403" t="str">
        <f>B2906*'Summary Sheet'!$C$47</f>
        <v>#VALUE!</v>
      </c>
    </row>
    <row r="2907">
      <c r="A2907" s="403" t="str">
        <f>IF(ISBLANK('Unit Type (45)'!B52), " ", 'Unit Type (45)'!B52)</f>
        <v> </v>
      </c>
      <c r="B2907" s="403" t="str">
        <f>IF(ISBLANK('Unit Type (45)'!C52), " ", 'Unit Type (45)'!C52)</f>
        <v> </v>
      </c>
      <c r="C2907" s="403" t="str">
        <f>B2907*'Summary Sheet'!$C$47</f>
        <v>#VALUE!</v>
      </c>
    </row>
    <row r="2908">
      <c r="A2908" s="403" t="str">
        <f>IF(ISBLANK('Unit Type (45)'!B53), " ", 'Unit Type (45)'!B53)</f>
        <v> </v>
      </c>
      <c r="B2908" s="403" t="str">
        <f>IF(ISBLANK('Unit Type (45)'!C53), " ", 'Unit Type (45)'!C53)</f>
        <v> </v>
      </c>
      <c r="C2908" s="403" t="str">
        <f>B2908*'Summary Sheet'!$C$47</f>
        <v>#VALUE!</v>
      </c>
    </row>
    <row r="2909">
      <c r="A2909" s="403" t="str">
        <f>IF(ISBLANK('Unit Type (45)'!B54), " ", 'Unit Type (45)'!B54)</f>
        <v> </v>
      </c>
      <c r="B2909" s="403" t="str">
        <f>IF(ISBLANK('Unit Type (45)'!C54), " ", 'Unit Type (45)'!C54)</f>
        <v> </v>
      </c>
      <c r="C2909" s="403" t="str">
        <f>B2909*'Summary Sheet'!$C$47</f>
        <v>#VALUE!</v>
      </c>
    </row>
    <row r="2910">
      <c r="A2910" s="403" t="str">
        <f>IF(ISBLANK('Unit Type (45)'!B55), " ", 'Unit Type (45)'!B55)</f>
        <v> </v>
      </c>
      <c r="B2910" s="403" t="str">
        <f>IF(ISBLANK('Unit Type (45)'!C55), " ", 'Unit Type (45)'!C55)</f>
        <v> </v>
      </c>
      <c r="C2910" s="403" t="str">
        <f>B2910*'Summary Sheet'!$C$47</f>
        <v>#VALUE!</v>
      </c>
    </row>
    <row r="2911">
      <c r="A2911" s="403" t="str">
        <f>IF(ISBLANK('Unit Type (45)'!B56), " ", 'Unit Type (45)'!B56)</f>
        <v> </v>
      </c>
      <c r="B2911" s="403" t="str">
        <f>IF(ISBLANK('Unit Type (45)'!C56), " ", 'Unit Type (45)'!C56)</f>
        <v> </v>
      </c>
      <c r="C2911" s="403" t="str">
        <f>B2911*'Summary Sheet'!$C$47</f>
        <v>#VALUE!</v>
      </c>
    </row>
    <row r="2912">
      <c r="A2912" s="403" t="str">
        <f>IF(ISBLANK('Unit Type (45)'!B57), " ", 'Unit Type (45)'!B57)</f>
        <v> </v>
      </c>
      <c r="B2912" s="403" t="str">
        <f>IF(ISBLANK('Unit Type (45)'!C57), " ", 'Unit Type (45)'!C57)</f>
        <v> </v>
      </c>
      <c r="C2912" s="403" t="str">
        <f>B2912*'Summary Sheet'!$C$47</f>
        <v>#VALUE!</v>
      </c>
    </row>
    <row r="2913">
      <c r="A2913" s="403" t="str">
        <f>IF(ISBLANK('Unit Type (45)'!B58), " ", 'Unit Type (45)'!B58)</f>
        <v> </v>
      </c>
      <c r="B2913" s="403" t="str">
        <f>IF(ISBLANK('Unit Type (45)'!C58), " ", 'Unit Type (45)'!C58)</f>
        <v> </v>
      </c>
      <c r="C2913" s="403" t="str">
        <f>B2913*'Summary Sheet'!$C$47</f>
        <v>#VALUE!</v>
      </c>
    </row>
    <row r="2914">
      <c r="A2914" s="403" t="str">
        <f>IF(ISBLANK('Unit Type (45)'!B59), " ", 'Unit Type (45)'!B59)</f>
        <v> </v>
      </c>
      <c r="B2914" s="403" t="str">
        <f>IF(ISBLANK('Unit Type (45)'!C59), " ", 'Unit Type (45)'!C59)</f>
        <v> </v>
      </c>
      <c r="C2914" s="403" t="str">
        <f>B2914*'Summary Sheet'!$C$47</f>
        <v>#VALUE!</v>
      </c>
    </row>
    <row r="2915">
      <c r="A2915" s="403" t="str">
        <f>IF(ISBLANK('Unit Type (45)'!B60), " ", 'Unit Type (45)'!B60)</f>
        <v> </v>
      </c>
      <c r="B2915" s="403" t="str">
        <f>IF(ISBLANK('Unit Type (45)'!C60), " ", 'Unit Type (45)'!C60)</f>
        <v> </v>
      </c>
      <c r="C2915" s="403" t="str">
        <f>B2915*'Summary Sheet'!$C$47</f>
        <v>#VALUE!</v>
      </c>
    </row>
    <row r="2916">
      <c r="A2916" s="403" t="str">
        <f>IF(ISBLANK('Unit Type (45)'!B61), " ", 'Unit Type (45)'!B61)</f>
        <v> </v>
      </c>
      <c r="B2916" s="403" t="str">
        <f>IF(ISBLANK('Unit Type (45)'!C61), " ", 'Unit Type (45)'!C61)</f>
        <v> </v>
      </c>
      <c r="C2916" s="403" t="str">
        <f>B2916*'Summary Sheet'!$C$47</f>
        <v>#VALUE!</v>
      </c>
    </row>
    <row r="2917">
      <c r="A2917" s="403" t="str">
        <f>IF(ISBLANK('Unit Type (45)'!B62), " ", 'Unit Type (45)'!B62)</f>
        <v> </v>
      </c>
      <c r="B2917" s="403" t="str">
        <f>IF(ISBLANK('Unit Type (45)'!C62), " ", 'Unit Type (45)'!C62)</f>
        <v> </v>
      </c>
      <c r="C2917" s="403" t="str">
        <f>B2917*'Summary Sheet'!$C$47</f>
        <v>#VALUE!</v>
      </c>
    </row>
    <row r="2918">
      <c r="A2918" s="403" t="str">
        <f>IF(ISBLANK('Unit Type (45)'!B63), " ", 'Unit Type (45)'!B63)</f>
        <v> </v>
      </c>
      <c r="B2918" s="403" t="str">
        <f>IF(ISBLANK('Unit Type (45)'!C63), " ", 'Unit Type (45)'!C63)</f>
        <v> </v>
      </c>
      <c r="C2918" s="403" t="str">
        <f>B2918*'Summary Sheet'!$C$47</f>
        <v>#VALUE!</v>
      </c>
    </row>
    <row r="2919">
      <c r="A2919" s="403" t="str">
        <f>IF(ISBLANK('Unit Type (45)'!B64), " ", 'Unit Type (45)'!B64)</f>
        <v> </v>
      </c>
      <c r="B2919" s="403" t="str">
        <f>IF(ISBLANK('Unit Type (45)'!C64), " ", 'Unit Type (45)'!C64)</f>
        <v> </v>
      </c>
      <c r="C2919" s="403" t="str">
        <f>B2919*'Summary Sheet'!$C$47</f>
        <v>#VALUE!</v>
      </c>
    </row>
    <row r="2920">
      <c r="A2920" s="403" t="str">
        <f>IF(ISBLANK('Unit Type (45)'!B65), " ", 'Unit Type (45)'!B65)</f>
        <v> </v>
      </c>
      <c r="B2920" s="403" t="str">
        <f>IF(ISBLANK('Unit Type (45)'!C65), " ", 'Unit Type (45)'!C65)</f>
        <v> </v>
      </c>
      <c r="C2920" s="403" t="str">
        <f>B2920*'Summary Sheet'!$C$47</f>
        <v>#VALUE!</v>
      </c>
    </row>
    <row r="2921">
      <c r="A2921" s="403" t="str">
        <f>IF(ISBLANK('Unit Type (45)'!B66), " ", 'Unit Type (45)'!B66)</f>
        <v> </v>
      </c>
      <c r="B2921" s="403" t="str">
        <f>IF(ISBLANK('Unit Type (45)'!C66), " ", 'Unit Type (45)'!C66)</f>
        <v> </v>
      </c>
      <c r="C2921" s="403" t="str">
        <f>B2921*'Summary Sheet'!$C$47</f>
        <v>#VALUE!</v>
      </c>
    </row>
    <row r="2922">
      <c r="A2922" s="403" t="str">
        <f>IF(ISBLANK('Unit Type (45)'!B67), " ", 'Unit Type (45)'!B67)</f>
        <v> </v>
      </c>
      <c r="B2922" s="403" t="str">
        <f>IF(ISBLANK('Unit Type (45)'!C67), " ", 'Unit Type (45)'!C67)</f>
        <v> </v>
      </c>
      <c r="C2922" s="403" t="str">
        <f>B2922*'Summary Sheet'!$C$47</f>
        <v>#VALUE!</v>
      </c>
    </row>
    <row r="2923">
      <c r="A2923" s="403" t="str">
        <f>IF(ISBLANK('Unit Type (45)'!B68), " ", 'Unit Type (45)'!B68)</f>
        <v> </v>
      </c>
      <c r="B2923" s="403" t="str">
        <f>IF(ISBLANK('Unit Type (45)'!C68), " ", 'Unit Type (45)'!C68)</f>
        <v> </v>
      </c>
      <c r="C2923" s="403" t="str">
        <f>B2923*'Summary Sheet'!$C$47</f>
        <v>#VALUE!</v>
      </c>
    </row>
    <row r="2924">
      <c r="A2924" s="403" t="str">
        <f>IF(ISBLANK('Unit Type (45)'!B69), " ", 'Unit Type (45)'!B69)</f>
        <v> </v>
      </c>
      <c r="B2924" s="403" t="str">
        <f>IF(ISBLANK('Unit Type (45)'!C69), " ", 'Unit Type (45)'!C69)</f>
        <v> </v>
      </c>
      <c r="C2924" s="403" t="str">
        <f>B2924*'Summary Sheet'!$C$47</f>
        <v>#VALUE!</v>
      </c>
    </row>
    <row r="2925">
      <c r="A2925" s="403" t="str">
        <f>IF(ISBLANK('Unit Type (45)'!B70), " ", 'Unit Type (45)'!B70)</f>
        <v> </v>
      </c>
      <c r="B2925" s="403" t="str">
        <f>IF(ISBLANK('Unit Type (45)'!C70), " ", 'Unit Type (45)'!C70)</f>
        <v> </v>
      </c>
      <c r="C2925" s="403" t="str">
        <f>B2925*'Summary Sheet'!$C$47</f>
        <v>#VALUE!</v>
      </c>
    </row>
    <row r="2926">
      <c r="A2926" s="403" t="str">
        <f>IF(ISBLANK('Unit Type (46)'!B6), " ", 'Unit Type (46)'!B6)</f>
        <v> </v>
      </c>
      <c r="B2926" s="403" t="str">
        <f>IF(ISBLANK('Unit Type (46)'!C6), " ", 'Unit Type (46)'!C6)</f>
        <v> </v>
      </c>
      <c r="C2926" s="403" t="str">
        <f>B2926*'Summary Sheet'!$C$48</f>
        <v>#VALUE!</v>
      </c>
    </row>
    <row r="2927">
      <c r="A2927" s="403" t="str">
        <f>IF(ISBLANK('Unit Type (46)'!B7), " ", 'Unit Type (46)'!B7)</f>
        <v> </v>
      </c>
      <c r="B2927" s="403" t="str">
        <f>IF(ISBLANK('Unit Type (46)'!C7), " ", 'Unit Type (46)'!C7)</f>
        <v> </v>
      </c>
      <c r="C2927" s="403" t="str">
        <f>B2927*'Summary Sheet'!$C$48</f>
        <v>#VALUE!</v>
      </c>
    </row>
    <row r="2928">
      <c r="A2928" s="403" t="str">
        <f>IF(ISBLANK('Unit Type (46)'!B8), " ", 'Unit Type (46)'!B8)</f>
        <v> </v>
      </c>
      <c r="B2928" s="403" t="str">
        <f>IF(ISBLANK('Unit Type (46)'!C8), " ", 'Unit Type (46)'!C8)</f>
        <v> </v>
      </c>
      <c r="C2928" s="403" t="str">
        <f>B2928*'Summary Sheet'!$C$48</f>
        <v>#VALUE!</v>
      </c>
    </row>
    <row r="2929">
      <c r="A2929" s="403" t="str">
        <f>IF(ISBLANK('Unit Type (46)'!B9), " ", 'Unit Type (46)'!B9)</f>
        <v> </v>
      </c>
      <c r="B2929" s="403" t="str">
        <f>IF(ISBLANK('Unit Type (46)'!C9), " ", 'Unit Type (46)'!C9)</f>
        <v> </v>
      </c>
      <c r="C2929" s="403" t="str">
        <f>B2929*'Summary Sheet'!$C$48</f>
        <v>#VALUE!</v>
      </c>
    </row>
    <row r="2930">
      <c r="A2930" s="403" t="str">
        <f>IF(ISBLANK('Unit Type (46)'!B10), " ", 'Unit Type (46)'!B10)</f>
        <v> </v>
      </c>
      <c r="B2930" s="403" t="str">
        <f>IF(ISBLANK('Unit Type (46)'!C10), " ", 'Unit Type (46)'!C10)</f>
        <v> </v>
      </c>
      <c r="C2930" s="403" t="str">
        <f>B2930*'Summary Sheet'!$C$48</f>
        <v>#VALUE!</v>
      </c>
    </row>
    <row r="2931">
      <c r="A2931" s="403" t="str">
        <f>IF(ISBLANK('Unit Type (46)'!B11), " ", 'Unit Type (46)'!B11)</f>
        <v> </v>
      </c>
      <c r="B2931" s="403" t="str">
        <f>IF(ISBLANK('Unit Type (46)'!C11), " ", 'Unit Type (46)'!C11)</f>
        <v> </v>
      </c>
      <c r="C2931" s="403" t="str">
        <f>B2931*'Summary Sheet'!$C$48</f>
        <v>#VALUE!</v>
      </c>
    </row>
    <row r="2932">
      <c r="A2932" s="403" t="str">
        <f>IF(ISBLANK('Unit Type (46)'!B12), " ", 'Unit Type (46)'!B12)</f>
        <v> </v>
      </c>
      <c r="B2932" s="403" t="str">
        <f>IF(ISBLANK('Unit Type (46)'!C12), " ", 'Unit Type (46)'!C12)</f>
        <v> </v>
      </c>
      <c r="C2932" s="403" t="str">
        <f>B2932*'Summary Sheet'!$C$48</f>
        <v>#VALUE!</v>
      </c>
    </row>
    <row r="2933">
      <c r="A2933" s="403" t="str">
        <f>IF(ISBLANK('Unit Type (46)'!B13), " ", 'Unit Type (46)'!B13)</f>
        <v> </v>
      </c>
      <c r="B2933" s="403" t="str">
        <f>IF(ISBLANK('Unit Type (46)'!C13), " ", 'Unit Type (46)'!C13)</f>
        <v> </v>
      </c>
      <c r="C2933" s="403" t="str">
        <f>B2933*'Summary Sheet'!$C$48</f>
        <v>#VALUE!</v>
      </c>
    </row>
    <row r="2934">
      <c r="A2934" s="403" t="str">
        <f>IF(ISBLANK('Unit Type (46)'!B14), " ", 'Unit Type (46)'!B14)</f>
        <v> </v>
      </c>
      <c r="B2934" s="403" t="str">
        <f>IF(ISBLANK('Unit Type (46)'!C14), " ", 'Unit Type (46)'!C14)</f>
        <v> </v>
      </c>
      <c r="C2934" s="403" t="str">
        <f>B2934*'Summary Sheet'!$C$48</f>
        <v>#VALUE!</v>
      </c>
    </row>
    <row r="2935">
      <c r="A2935" s="403" t="str">
        <f>IF(ISBLANK('Unit Type (46)'!B15), " ", 'Unit Type (46)'!B15)</f>
        <v> </v>
      </c>
      <c r="B2935" s="403" t="str">
        <f>IF(ISBLANK('Unit Type (46)'!C15), " ", 'Unit Type (46)'!C15)</f>
        <v> </v>
      </c>
      <c r="C2935" s="403" t="str">
        <f>B2935*'Summary Sheet'!$C$48</f>
        <v>#VALUE!</v>
      </c>
    </row>
    <row r="2936">
      <c r="A2936" s="403" t="str">
        <f>IF(ISBLANK('Unit Type (46)'!B16), " ", 'Unit Type (46)'!B16)</f>
        <v> </v>
      </c>
      <c r="B2936" s="403" t="str">
        <f>IF(ISBLANK('Unit Type (46)'!C16), " ", 'Unit Type (46)'!C16)</f>
        <v> </v>
      </c>
      <c r="C2936" s="403" t="str">
        <f>B2936*'Summary Sheet'!$C$48</f>
        <v>#VALUE!</v>
      </c>
    </row>
    <row r="2937">
      <c r="A2937" s="403" t="str">
        <f>IF(ISBLANK('Unit Type (46)'!B17), " ", 'Unit Type (46)'!B17)</f>
        <v> </v>
      </c>
      <c r="B2937" s="403" t="str">
        <f>IF(ISBLANK('Unit Type (46)'!C17), " ", 'Unit Type (46)'!C17)</f>
        <v> </v>
      </c>
      <c r="C2937" s="403" t="str">
        <f>B2937*'Summary Sheet'!$C$48</f>
        <v>#VALUE!</v>
      </c>
    </row>
    <row r="2938">
      <c r="A2938" s="403" t="str">
        <f>IF(ISBLANK('Unit Type (46)'!B18), " ", 'Unit Type (46)'!B18)</f>
        <v> </v>
      </c>
      <c r="B2938" s="403" t="str">
        <f>IF(ISBLANK('Unit Type (46)'!C18), " ", 'Unit Type (46)'!C18)</f>
        <v> </v>
      </c>
      <c r="C2938" s="403" t="str">
        <f>B2938*'Summary Sheet'!$C$48</f>
        <v>#VALUE!</v>
      </c>
    </row>
    <row r="2939">
      <c r="A2939" s="403" t="str">
        <f>IF(ISBLANK('Unit Type (46)'!B19), " ", 'Unit Type (46)'!B19)</f>
        <v> </v>
      </c>
      <c r="B2939" s="403" t="str">
        <f>IF(ISBLANK('Unit Type (46)'!C19), " ", 'Unit Type (46)'!C19)</f>
        <v> </v>
      </c>
      <c r="C2939" s="403" t="str">
        <f>B2939*'Summary Sheet'!$C$48</f>
        <v>#VALUE!</v>
      </c>
    </row>
    <row r="2940">
      <c r="A2940" s="403" t="str">
        <f>IF(ISBLANK('Unit Type (46)'!B20), " ", 'Unit Type (46)'!B20)</f>
        <v> </v>
      </c>
      <c r="B2940" s="403" t="str">
        <f>IF(ISBLANK('Unit Type (46)'!C20), " ", 'Unit Type (46)'!C20)</f>
        <v> </v>
      </c>
      <c r="C2940" s="403" t="str">
        <f>B2940*'Summary Sheet'!$C$48</f>
        <v>#VALUE!</v>
      </c>
    </row>
    <row r="2941">
      <c r="A2941" s="403" t="str">
        <f>IF(ISBLANK('Unit Type (46)'!B21), " ", 'Unit Type (46)'!B21)</f>
        <v> </v>
      </c>
      <c r="B2941" s="403" t="str">
        <f>IF(ISBLANK('Unit Type (46)'!C21), " ", 'Unit Type (46)'!C21)</f>
        <v> </v>
      </c>
      <c r="C2941" s="403" t="str">
        <f>B2941*'Summary Sheet'!$C$48</f>
        <v>#VALUE!</v>
      </c>
    </row>
    <row r="2942">
      <c r="A2942" s="403" t="str">
        <f>IF(ISBLANK('Unit Type (46)'!B22), " ", 'Unit Type (46)'!B22)</f>
        <v> </v>
      </c>
      <c r="B2942" s="403" t="str">
        <f>IF(ISBLANK('Unit Type (46)'!C22), " ", 'Unit Type (46)'!C22)</f>
        <v> </v>
      </c>
      <c r="C2942" s="403" t="str">
        <f>B2942*'Summary Sheet'!$C$48</f>
        <v>#VALUE!</v>
      </c>
    </row>
    <row r="2943">
      <c r="A2943" s="403" t="str">
        <f>IF(ISBLANK('Unit Type (46)'!B23), " ", 'Unit Type (46)'!B23)</f>
        <v> </v>
      </c>
      <c r="B2943" s="403" t="str">
        <f>IF(ISBLANK('Unit Type (46)'!C23), " ", 'Unit Type (46)'!C23)</f>
        <v> </v>
      </c>
      <c r="C2943" s="403" t="str">
        <f>B2943*'Summary Sheet'!$C$48</f>
        <v>#VALUE!</v>
      </c>
    </row>
    <row r="2944">
      <c r="A2944" s="403" t="str">
        <f>IF(ISBLANK('Unit Type (46)'!B24), " ", 'Unit Type (46)'!B24)</f>
        <v> </v>
      </c>
      <c r="B2944" s="403" t="str">
        <f>IF(ISBLANK('Unit Type (46)'!C24), " ", 'Unit Type (46)'!C24)</f>
        <v> </v>
      </c>
      <c r="C2944" s="403" t="str">
        <f>B2944*'Summary Sheet'!$C$48</f>
        <v>#VALUE!</v>
      </c>
    </row>
    <row r="2945">
      <c r="A2945" s="403" t="str">
        <f>IF(ISBLANK('Unit Type (46)'!B25), " ", 'Unit Type (46)'!B25)</f>
        <v> </v>
      </c>
      <c r="B2945" s="403" t="str">
        <f>IF(ISBLANK('Unit Type (46)'!C25), " ", 'Unit Type (46)'!C25)</f>
        <v> </v>
      </c>
      <c r="C2945" s="403" t="str">
        <f>B2945*'Summary Sheet'!$C$48</f>
        <v>#VALUE!</v>
      </c>
    </row>
    <row r="2946">
      <c r="A2946" s="403" t="str">
        <f>IF(ISBLANK('Unit Type (46)'!B26), " ", 'Unit Type (46)'!B26)</f>
        <v> </v>
      </c>
      <c r="B2946" s="403" t="str">
        <f>IF(ISBLANK('Unit Type (46)'!C26), " ", 'Unit Type (46)'!C26)</f>
        <v> </v>
      </c>
      <c r="C2946" s="403" t="str">
        <f>B2946*'Summary Sheet'!$C$48</f>
        <v>#VALUE!</v>
      </c>
    </row>
    <row r="2947">
      <c r="A2947" s="403" t="str">
        <f>IF(ISBLANK('Unit Type (46)'!B27), " ", 'Unit Type (46)'!B27)</f>
        <v> </v>
      </c>
      <c r="B2947" s="403" t="str">
        <f>IF(ISBLANK('Unit Type (46)'!C27), " ", 'Unit Type (46)'!C27)</f>
        <v> </v>
      </c>
      <c r="C2947" s="403" t="str">
        <f>B2947*'Summary Sheet'!$C$48</f>
        <v>#VALUE!</v>
      </c>
    </row>
    <row r="2948">
      <c r="A2948" s="403" t="str">
        <f>IF(ISBLANK('Unit Type (46)'!B28), " ", 'Unit Type (46)'!B28)</f>
        <v> </v>
      </c>
      <c r="B2948" s="403" t="str">
        <f>IF(ISBLANK('Unit Type (46)'!C28), " ", 'Unit Type (46)'!C28)</f>
        <v> </v>
      </c>
      <c r="C2948" s="403" t="str">
        <f>B2948*'Summary Sheet'!$C$48</f>
        <v>#VALUE!</v>
      </c>
    </row>
    <row r="2949">
      <c r="A2949" s="403" t="str">
        <f>IF(ISBLANK('Unit Type (46)'!B29), " ", 'Unit Type (46)'!B29)</f>
        <v> </v>
      </c>
      <c r="B2949" s="403" t="str">
        <f>IF(ISBLANK('Unit Type (46)'!C29), " ", 'Unit Type (46)'!C29)</f>
        <v> </v>
      </c>
      <c r="C2949" s="403" t="str">
        <f>B2949*'Summary Sheet'!$C$48</f>
        <v>#VALUE!</v>
      </c>
    </row>
    <row r="2950">
      <c r="A2950" s="403" t="str">
        <f>IF(ISBLANK('Unit Type (46)'!B30), " ", 'Unit Type (46)'!B30)</f>
        <v> </v>
      </c>
      <c r="B2950" s="403" t="str">
        <f>IF(ISBLANK('Unit Type (46)'!C30), " ", 'Unit Type (46)'!C30)</f>
        <v> </v>
      </c>
      <c r="C2950" s="403" t="str">
        <f>B2950*'Summary Sheet'!$C$48</f>
        <v>#VALUE!</v>
      </c>
    </row>
    <row r="2951">
      <c r="A2951" s="403" t="str">
        <f>IF(ISBLANK('Unit Type (46)'!B31), " ", 'Unit Type (46)'!B31)</f>
        <v> </v>
      </c>
      <c r="B2951" s="403" t="str">
        <f>IF(ISBLANK('Unit Type (46)'!C31), " ", 'Unit Type (46)'!C31)</f>
        <v> </v>
      </c>
      <c r="C2951" s="403" t="str">
        <f>B2951*'Summary Sheet'!$C$48</f>
        <v>#VALUE!</v>
      </c>
    </row>
    <row r="2952">
      <c r="A2952" s="403" t="str">
        <f>IF(ISBLANK('Unit Type (46)'!B32), " ", 'Unit Type (46)'!B32)</f>
        <v> </v>
      </c>
      <c r="B2952" s="403" t="str">
        <f>IF(ISBLANK('Unit Type (46)'!C32), " ", 'Unit Type (46)'!C32)</f>
        <v> </v>
      </c>
      <c r="C2952" s="403" t="str">
        <f>B2952*'Summary Sheet'!$C$48</f>
        <v>#VALUE!</v>
      </c>
    </row>
    <row r="2953">
      <c r="A2953" s="403" t="str">
        <f>IF(ISBLANK('Unit Type (46)'!B33), " ", 'Unit Type (46)'!B33)</f>
        <v> </v>
      </c>
      <c r="B2953" s="403" t="str">
        <f>IF(ISBLANK('Unit Type (46)'!C33), " ", 'Unit Type (46)'!C33)</f>
        <v> </v>
      </c>
      <c r="C2953" s="403" t="str">
        <f>B2953*'Summary Sheet'!$C$48</f>
        <v>#VALUE!</v>
      </c>
    </row>
    <row r="2954">
      <c r="A2954" s="403" t="str">
        <f>IF(ISBLANK('Unit Type (46)'!B34), " ", 'Unit Type (46)'!B34)</f>
        <v> </v>
      </c>
      <c r="B2954" s="403" t="str">
        <f>IF(ISBLANK('Unit Type (46)'!C34), " ", 'Unit Type (46)'!C34)</f>
        <v> </v>
      </c>
      <c r="C2954" s="403" t="str">
        <f>B2954*'Summary Sheet'!$C$48</f>
        <v>#VALUE!</v>
      </c>
    </row>
    <row r="2955">
      <c r="A2955" s="403" t="str">
        <f>IF(ISBLANK('Unit Type (46)'!B35), " ", 'Unit Type (46)'!B35)</f>
        <v> </v>
      </c>
      <c r="B2955" s="403" t="str">
        <f>IF(ISBLANK('Unit Type (46)'!C35), " ", 'Unit Type (46)'!C35)</f>
        <v> </v>
      </c>
      <c r="C2955" s="403" t="str">
        <f>B2955*'Summary Sheet'!$C$48</f>
        <v>#VALUE!</v>
      </c>
    </row>
    <row r="2956">
      <c r="A2956" s="403" t="str">
        <f>IF(ISBLANK('Unit Type (46)'!B36), " ", 'Unit Type (46)'!B36)</f>
        <v> </v>
      </c>
      <c r="B2956" s="403" t="str">
        <f>IF(ISBLANK('Unit Type (46)'!C36), " ", 'Unit Type (46)'!C36)</f>
        <v> </v>
      </c>
      <c r="C2956" s="403" t="str">
        <f>B2956*'Summary Sheet'!$C$48</f>
        <v>#VALUE!</v>
      </c>
    </row>
    <row r="2957">
      <c r="A2957" s="403" t="str">
        <f>IF(ISBLANK('Unit Type (46)'!B37), " ", 'Unit Type (46)'!B37)</f>
        <v> </v>
      </c>
      <c r="B2957" s="403" t="str">
        <f>IF(ISBLANK('Unit Type (46)'!C37), " ", 'Unit Type (46)'!C37)</f>
        <v> </v>
      </c>
      <c r="C2957" s="403" t="str">
        <f>B2957*'Summary Sheet'!$C$48</f>
        <v>#VALUE!</v>
      </c>
    </row>
    <row r="2958">
      <c r="A2958" s="403" t="str">
        <f>IF(ISBLANK('Unit Type (46)'!B38), " ", 'Unit Type (46)'!B38)</f>
        <v> </v>
      </c>
      <c r="B2958" s="403" t="str">
        <f>IF(ISBLANK('Unit Type (46)'!C38), " ", 'Unit Type (46)'!C38)</f>
        <v> </v>
      </c>
      <c r="C2958" s="403" t="str">
        <f>B2958*'Summary Sheet'!$C$48</f>
        <v>#VALUE!</v>
      </c>
    </row>
    <row r="2959">
      <c r="A2959" s="403" t="str">
        <f>IF(ISBLANK('Unit Type (46)'!B39), " ", 'Unit Type (46)'!B39)</f>
        <v> </v>
      </c>
      <c r="B2959" s="403" t="str">
        <f>IF(ISBLANK('Unit Type (46)'!C39), " ", 'Unit Type (46)'!C39)</f>
        <v> </v>
      </c>
      <c r="C2959" s="403" t="str">
        <f>B2959*'Summary Sheet'!$C$48</f>
        <v>#VALUE!</v>
      </c>
    </row>
    <row r="2960">
      <c r="A2960" s="403" t="str">
        <f>IF(ISBLANK('Unit Type (46)'!B40), " ", 'Unit Type (46)'!B40)</f>
        <v> </v>
      </c>
      <c r="B2960" s="403" t="str">
        <f>IF(ISBLANK('Unit Type (46)'!C40), " ", 'Unit Type (46)'!C40)</f>
        <v> </v>
      </c>
      <c r="C2960" s="403" t="str">
        <f>B2960*'Summary Sheet'!$C$48</f>
        <v>#VALUE!</v>
      </c>
    </row>
    <row r="2961">
      <c r="A2961" s="403" t="str">
        <f>IF(ISBLANK('Unit Type (46)'!B41), " ", 'Unit Type (46)'!B41)</f>
        <v> </v>
      </c>
      <c r="B2961" s="403" t="str">
        <f>IF(ISBLANK('Unit Type (46)'!C41), " ", 'Unit Type (46)'!C41)</f>
        <v> </v>
      </c>
      <c r="C2961" s="403" t="str">
        <f>B2961*'Summary Sheet'!$C$48</f>
        <v>#VALUE!</v>
      </c>
    </row>
    <row r="2962">
      <c r="A2962" s="403" t="str">
        <f>IF(ISBLANK('Unit Type (46)'!B42), " ", 'Unit Type (46)'!B42)</f>
        <v> </v>
      </c>
      <c r="B2962" s="403" t="str">
        <f>IF(ISBLANK('Unit Type (46)'!C42), " ", 'Unit Type (46)'!C42)</f>
        <v> </v>
      </c>
      <c r="C2962" s="403" t="str">
        <f>B2962*'Summary Sheet'!$C$48</f>
        <v>#VALUE!</v>
      </c>
    </row>
    <row r="2963">
      <c r="A2963" s="403" t="str">
        <f>IF(ISBLANK('Unit Type (46)'!B43), " ", 'Unit Type (46)'!B43)</f>
        <v> </v>
      </c>
      <c r="B2963" s="403" t="str">
        <f>IF(ISBLANK('Unit Type (46)'!C43), " ", 'Unit Type (46)'!C43)</f>
        <v> </v>
      </c>
      <c r="C2963" s="403" t="str">
        <f>B2963*'Summary Sheet'!$C$48</f>
        <v>#VALUE!</v>
      </c>
    </row>
    <row r="2964">
      <c r="A2964" s="403" t="str">
        <f>IF(ISBLANK('Unit Type (46)'!B44), " ", 'Unit Type (46)'!B44)</f>
        <v> </v>
      </c>
      <c r="B2964" s="403" t="str">
        <f>IF(ISBLANK('Unit Type (46)'!C44), " ", 'Unit Type (46)'!C44)</f>
        <v> </v>
      </c>
      <c r="C2964" s="403" t="str">
        <f>B2964*'Summary Sheet'!$C$48</f>
        <v>#VALUE!</v>
      </c>
    </row>
    <row r="2965">
      <c r="A2965" s="403" t="str">
        <f>IF(ISBLANK('Unit Type (46)'!B45), " ", 'Unit Type (46)'!B45)</f>
        <v> </v>
      </c>
      <c r="B2965" s="403" t="str">
        <f>IF(ISBLANK('Unit Type (46)'!C45), " ", 'Unit Type (46)'!C45)</f>
        <v> </v>
      </c>
      <c r="C2965" s="403" t="str">
        <f>B2965*'Summary Sheet'!$C$48</f>
        <v>#VALUE!</v>
      </c>
    </row>
    <row r="2966">
      <c r="A2966" s="403" t="str">
        <f>IF(ISBLANK('Unit Type (46)'!B46), " ", 'Unit Type (46)'!B46)</f>
        <v> </v>
      </c>
      <c r="B2966" s="403" t="str">
        <f>IF(ISBLANK('Unit Type (46)'!C46), " ", 'Unit Type (46)'!C46)</f>
        <v> </v>
      </c>
      <c r="C2966" s="403" t="str">
        <f>B2966*'Summary Sheet'!$C$48</f>
        <v>#VALUE!</v>
      </c>
    </row>
    <row r="2967">
      <c r="A2967" s="403" t="str">
        <f>IF(ISBLANK('Unit Type (46)'!B47), " ", 'Unit Type (46)'!B47)</f>
        <v> </v>
      </c>
      <c r="B2967" s="403" t="str">
        <f>IF(ISBLANK('Unit Type (46)'!C47), " ", 'Unit Type (46)'!C47)</f>
        <v> </v>
      </c>
      <c r="C2967" s="403" t="str">
        <f>B2967*'Summary Sheet'!$C$48</f>
        <v>#VALUE!</v>
      </c>
    </row>
    <row r="2968">
      <c r="A2968" s="403" t="str">
        <f>IF(ISBLANK('Unit Type (46)'!B48), " ", 'Unit Type (46)'!B48)</f>
        <v> </v>
      </c>
      <c r="B2968" s="403" t="str">
        <f>IF(ISBLANK('Unit Type (46)'!C48), " ", 'Unit Type (46)'!C48)</f>
        <v> </v>
      </c>
      <c r="C2968" s="403" t="str">
        <f>B2968*'Summary Sheet'!$C$48</f>
        <v>#VALUE!</v>
      </c>
    </row>
    <row r="2969">
      <c r="A2969" s="403" t="str">
        <f>IF(ISBLANK('Unit Type (46)'!B49), " ", 'Unit Type (46)'!B49)</f>
        <v> </v>
      </c>
      <c r="B2969" s="403" t="str">
        <f>IF(ISBLANK('Unit Type (46)'!C49), " ", 'Unit Type (46)'!C49)</f>
        <v> </v>
      </c>
      <c r="C2969" s="403" t="str">
        <f>B2969*'Summary Sheet'!$C$48</f>
        <v>#VALUE!</v>
      </c>
    </row>
    <row r="2970">
      <c r="A2970" s="403" t="str">
        <f>IF(ISBLANK('Unit Type (46)'!B50), " ", 'Unit Type (46)'!B50)</f>
        <v> </v>
      </c>
      <c r="B2970" s="403" t="str">
        <f>IF(ISBLANK('Unit Type (46)'!C50), " ", 'Unit Type (46)'!C50)</f>
        <v> </v>
      </c>
      <c r="C2970" s="403" t="str">
        <f>B2970*'Summary Sheet'!$C$48</f>
        <v>#VALUE!</v>
      </c>
    </row>
    <row r="2971">
      <c r="A2971" s="403" t="str">
        <f>IF(ISBLANK('Unit Type (46)'!B51), " ", 'Unit Type (46)'!B51)</f>
        <v> </v>
      </c>
      <c r="B2971" s="403" t="str">
        <f>IF(ISBLANK('Unit Type (46)'!C51), " ", 'Unit Type (46)'!C51)</f>
        <v> </v>
      </c>
      <c r="C2971" s="403" t="str">
        <f>B2971*'Summary Sheet'!$C$48</f>
        <v>#VALUE!</v>
      </c>
    </row>
    <row r="2972">
      <c r="A2972" s="403" t="str">
        <f>IF(ISBLANK('Unit Type (46)'!B52), " ", 'Unit Type (46)'!B52)</f>
        <v> </v>
      </c>
      <c r="B2972" s="403" t="str">
        <f>IF(ISBLANK('Unit Type (46)'!C52), " ", 'Unit Type (46)'!C52)</f>
        <v> </v>
      </c>
      <c r="C2972" s="403" t="str">
        <f>B2972*'Summary Sheet'!$C$48</f>
        <v>#VALUE!</v>
      </c>
    </row>
    <row r="2973">
      <c r="A2973" s="403" t="str">
        <f>IF(ISBLANK('Unit Type (46)'!B53), " ", 'Unit Type (46)'!B53)</f>
        <v> </v>
      </c>
      <c r="B2973" s="403" t="str">
        <f>IF(ISBLANK('Unit Type (46)'!C53), " ", 'Unit Type (46)'!C53)</f>
        <v> </v>
      </c>
      <c r="C2973" s="403" t="str">
        <f>B2973*'Summary Sheet'!$C$48</f>
        <v>#VALUE!</v>
      </c>
    </row>
    <row r="2974">
      <c r="A2974" s="403" t="str">
        <f>IF(ISBLANK('Unit Type (46)'!B54), " ", 'Unit Type (46)'!B54)</f>
        <v> </v>
      </c>
      <c r="B2974" s="403" t="str">
        <f>IF(ISBLANK('Unit Type (46)'!C54), " ", 'Unit Type (46)'!C54)</f>
        <v> </v>
      </c>
      <c r="C2974" s="403" t="str">
        <f>B2974*'Summary Sheet'!$C$48</f>
        <v>#VALUE!</v>
      </c>
    </row>
    <row r="2975">
      <c r="A2975" s="403" t="str">
        <f>IF(ISBLANK('Unit Type (46)'!B55), " ", 'Unit Type (46)'!B55)</f>
        <v> </v>
      </c>
      <c r="B2975" s="403" t="str">
        <f>IF(ISBLANK('Unit Type (46)'!C55), " ", 'Unit Type (46)'!C55)</f>
        <v> </v>
      </c>
      <c r="C2975" s="403" t="str">
        <f>B2975*'Summary Sheet'!$C$48</f>
        <v>#VALUE!</v>
      </c>
    </row>
    <row r="2976">
      <c r="A2976" s="403" t="str">
        <f>IF(ISBLANK('Unit Type (46)'!B56), " ", 'Unit Type (46)'!B56)</f>
        <v> </v>
      </c>
      <c r="B2976" s="403" t="str">
        <f>IF(ISBLANK('Unit Type (46)'!C56), " ", 'Unit Type (46)'!C56)</f>
        <v> </v>
      </c>
      <c r="C2976" s="403" t="str">
        <f>B2976*'Summary Sheet'!$C$48</f>
        <v>#VALUE!</v>
      </c>
    </row>
    <row r="2977">
      <c r="A2977" s="403" t="str">
        <f>IF(ISBLANK('Unit Type (46)'!B57), " ", 'Unit Type (46)'!B57)</f>
        <v> </v>
      </c>
      <c r="B2977" s="403" t="str">
        <f>IF(ISBLANK('Unit Type (46)'!C57), " ", 'Unit Type (46)'!C57)</f>
        <v> </v>
      </c>
      <c r="C2977" s="403" t="str">
        <f>B2977*'Summary Sheet'!$C$48</f>
        <v>#VALUE!</v>
      </c>
    </row>
    <row r="2978">
      <c r="A2978" s="403" t="str">
        <f>IF(ISBLANK('Unit Type (46)'!B58), " ", 'Unit Type (46)'!B58)</f>
        <v> </v>
      </c>
      <c r="B2978" s="403" t="str">
        <f>IF(ISBLANK('Unit Type (46)'!C58), " ", 'Unit Type (46)'!C58)</f>
        <v> </v>
      </c>
      <c r="C2978" s="403" t="str">
        <f>B2978*'Summary Sheet'!$C$48</f>
        <v>#VALUE!</v>
      </c>
    </row>
    <row r="2979">
      <c r="A2979" s="403" t="str">
        <f>IF(ISBLANK('Unit Type (46)'!B59), " ", 'Unit Type (46)'!B59)</f>
        <v> </v>
      </c>
      <c r="B2979" s="403" t="str">
        <f>IF(ISBLANK('Unit Type (46)'!C59), " ", 'Unit Type (46)'!C59)</f>
        <v> </v>
      </c>
      <c r="C2979" s="403" t="str">
        <f>B2979*'Summary Sheet'!$C$48</f>
        <v>#VALUE!</v>
      </c>
    </row>
    <row r="2980">
      <c r="A2980" s="403" t="str">
        <f>IF(ISBLANK('Unit Type (46)'!B60), " ", 'Unit Type (46)'!B60)</f>
        <v> </v>
      </c>
      <c r="B2980" s="403" t="str">
        <f>IF(ISBLANK('Unit Type (46)'!C60), " ", 'Unit Type (46)'!C60)</f>
        <v> </v>
      </c>
      <c r="C2980" s="403" t="str">
        <f>B2980*'Summary Sheet'!$C$48</f>
        <v>#VALUE!</v>
      </c>
    </row>
    <row r="2981">
      <c r="A2981" s="403" t="str">
        <f>IF(ISBLANK('Unit Type (46)'!B61), " ", 'Unit Type (46)'!B61)</f>
        <v> </v>
      </c>
      <c r="B2981" s="403" t="str">
        <f>IF(ISBLANK('Unit Type (46)'!C61), " ", 'Unit Type (46)'!C61)</f>
        <v> </v>
      </c>
      <c r="C2981" s="403" t="str">
        <f>B2981*'Summary Sheet'!$C$48</f>
        <v>#VALUE!</v>
      </c>
    </row>
    <row r="2982">
      <c r="A2982" s="403" t="str">
        <f>IF(ISBLANK('Unit Type (46)'!B62), " ", 'Unit Type (46)'!B62)</f>
        <v> </v>
      </c>
      <c r="B2982" s="403" t="str">
        <f>IF(ISBLANK('Unit Type (46)'!C62), " ", 'Unit Type (46)'!C62)</f>
        <v> </v>
      </c>
      <c r="C2982" s="403" t="str">
        <f>B2982*'Summary Sheet'!$C$48</f>
        <v>#VALUE!</v>
      </c>
    </row>
    <row r="2983">
      <c r="A2983" s="403" t="str">
        <f>IF(ISBLANK('Unit Type (46)'!B63), " ", 'Unit Type (46)'!B63)</f>
        <v> </v>
      </c>
      <c r="B2983" s="403" t="str">
        <f>IF(ISBLANK('Unit Type (46)'!C63), " ", 'Unit Type (46)'!C63)</f>
        <v> </v>
      </c>
      <c r="C2983" s="403" t="str">
        <f>B2983*'Summary Sheet'!$C$48</f>
        <v>#VALUE!</v>
      </c>
    </row>
    <row r="2984">
      <c r="A2984" s="403" t="str">
        <f>IF(ISBLANK('Unit Type (46)'!B64), " ", 'Unit Type (46)'!B64)</f>
        <v> </v>
      </c>
      <c r="B2984" s="403" t="str">
        <f>IF(ISBLANK('Unit Type (46)'!C64), " ", 'Unit Type (46)'!C64)</f>
        <v> </v>
      </c>
      <c r="C2984" s="403" t="str">
        <f>B2984*'Summary Sheet'!$C$48</f>
        <v>#VALUE!</v>
      </c>
    </row>
    <row r="2985">
      <c r="A2985" s="403" t="str">
        <f>IF(ISBLANK('Unit Type (46)'!B65), " ", 'Unit Type (46)'!B65)</f>
        <v> </v>
      </c>
      <c r="B2985" s="403" t="str">
        <f>IF(ISBLANK('Unit Type (46)'!C65), " ", 'Unit Type (46)'!C65)</f>
        <v> </v>
      </c>
      <c r="C2985" s="403" t="str">
        <f>B2985*'Summary Sheet'!$C$48</f>
        <v>#VALUE!</v>
      </c>
    </row>
    <row r="2986">
      <c r="A2986" s="403" t="str">
        <f>IF(ISBLANK('Unit Type (46)'!B66), " ", 'Unit Type (46)'!B66)</f>
        <v> </v>
      </c>
      <c r="B2986" s="403" t="str">
        <f>IF(ISBLANK('Unit Type (46)'!C66), " ", 'Unit Type (46)'!C66)</f>
        <v> </v>
      </c>
      <c r="C2986" s="403" t="str">
        <f>B2986*'Summary Sheet'!$C$48</f>
        <v>#VALUE!</v>
      </c>
    </row>
    <row r="2987">
      <c r="A2987" s="403" t="str">
        <f>IF(ISBLANK('Unit Type (46)'!B67), " ", 'Unit Type (46)'!B67)</f>
        <v> </v>
      </c>
      <c r="B2987" s="403" t="str">
        <f>IF(ISBLANK('Unit Type (46)'!C67), " ", 'Unit Type (46)'!C67)</f>
        <v> </v>
      </c>
      <c r="C2987" s="403" t="str">
        <f>B2987*'Summary Sheet'!$C$48</f>
        <v>#VALUE!</v>
      </c>
    </row>
    <row r="2988">
      <c r="A2988" s="403" t="str">
        <f>IF(ISBLANK('Unit Type (46)'!B68), " ", 'Unit Type (46)'!B68)</f>
        <v> </v>
      </c>
      <c r="B2988" s="403" t="str">
        <f>IF(ISBLANK('Unit Type (46)'!C68), " ", 'Unit Type (46)'!C68)</f>
        <v> </v>
      </c>
      <c r="C2988" s="403" t="str">
        <f>B2988*'Summary Sheet'!$C$48</f>
        <v>#VALUE!</v>
      </c>
    </row>
    <row r="2989">
      <c r="A2989" s="403" t="str">
        <f>IF(ISBLANK('Unit Type (46)'!B69), " ", 'Unit Type (46)'!B69)</f>
        <v> </v>
      </c>
      <c r="B2989" s="403" t="str">
        <f>IF(ISBLANK('Unit Type (46)'!C69), " ", 'Unit Type (46)'!C69)</f>
        <v> </v>
      </c>
      <c r="C2989" s="403" t="str">
        <f>B2989*'Summary Sheet'!$C$48</f>
        <v>#VALUE!</v>
      </c>
    </row>
    <row r="2990">
      <c r="A2990" s="403" t="str">
        <f>IF(ISBLANK('Unit Type (46)'!B70), " ", 'Unit Type (46)'!B70)</f>
        <v> </v>
      </c>
      <c r="B2990" s="403" t="str">
        <f>IF(ISBLANK('Unit Type (46)'!C70), " ", 'Unit Type (46)'!C70)</f>
        <v> </v>
      </c>
      <c r="C2990" s="403" t="str">
        <f>B2990*'Summary Sheet'!$C$48</f>
        <v>#VALUE!</v>
      </c>
    </row>
    <row r="2991">
      <c r="A2991" s="403" t="str">
        <f>IF(ISBLANK('Unit Type (47)'!B6), " ", 'Unit Type (47)'!B6)</f>
        <v> </v>
      </c>
      <c r="B2991" s="403" t="str">
        <f>IF(ISBLANK('Unit Type (47)'!C6), " ", 'Unit Type (47)'!C6)</f>
        <v> </v>
      </c>
      <c r="C2991" s="403" t="str">
        <f>B2991*'Summary Sheet'!$C$49</f>
        <v>#VALUE!</v>
      </c>
    </row>
    <row r="2992">
      <c r="A2992" s="403" t="str">
        <f>IF(ISBLANK('Unit Type (47)'!B7), " ", 'Unit Type (47)'!B7)</f>
        <v> </v>
      </c>
      <c r="B2992" s="403" t="str">
        <f>IF(ISBLANK('Unit Type (47)'!C7), " ", 'Unit Type (47)'!C7)</f>
        <v> </v>
      </c>
      <c r="C2992" s="403" t="str">
        <f>B2992*'Summary Sheet'!$C$49</f>
        <v>#VALUE!</v>
      </c>
    </row>
    <row r="2993">
      <c r="A2993" s="403" t="str">
        <f>IF(ISBLANK('Unit Type (47)'!B8), " ", 'Unit Type (47)'!B8)</f>
        <v> </v>
      </c>
      <c r="B2993" s="403" t="str">
        <f>IF(ISBLANK('Unit Type (47)'!C8), " ", 'Unit Type (47)'!C8)</f>
        <v> </v>
      </c>
      <c r="C2993" s="403" t="str">
        <f>B2993*'Summary Sheet'!$C$49</f>
        <v>#VALUE!</v>
      </c>
    </row>
    <row r="2994">
      <c r="A2994" s="403" t="str">
        <f>IF(ISBLANK('Unit Type (47)'!B9), " ", 'Unit Type (47)'!B9)</f>
        <v> </v>
      </c>
      <c r="B2994" s="403" t="str">
        <f>IF(ISBLANK('Unit Type (47)'!C9), " ", 'Unit Type (47)'!C9)</f>
        <v> </v>
      </c>
      <c r="C2994" s="403" t="str">
        <f>B2994*'Summary Sheet'!$C$49</f>
        <v>#VALUE!</v>
      </c>
    </row>
    <row r="2995">
      <c r="A2995" s="403" t="str">
        <f>IF(ISBLANK('Unit Type (47)'!B10), " ", 'Unit Type (47)'!B10)</f>
        <v> </v>
      </c>
      <c r="B2995" s="403" t="str">
        <f>IF(ISBLANK('Unit Type (47)'!C10), " ", 'Unit Type (47)'!C10)</f>
        <v> </v>
      </c>
      <c r="C2995" s="403" t="str">
        <f>B2995*'Summary Sheet'!$C$49</f>
        <v>#VALUE!</v>
      </c>
    </row>
    <row r="2996">
      <c r="A2996" s="403" t="str">
        <f>IF(ISBLANK('Unit Type (47)'!B11), " ", 'Unit Type (47)'!B11)</f>
        <v> </v>
      </c>
      <c r="B2996" s="403" t="str">
        <f>IF(ISBLANK('Unit Type (47)'!C11), " ", 'Unit Type (47)'!C11)</f>
        <v> </v>
      </c>
      <c r="C2996" s="403" t="str">
        <f>B2996*'Summary Sheet'!$C$49</f>
        <v>#VALUE!</v>
      </c>
    </row>
    <row r="2997">
      <c r="A2997" s="403" t="str">
        <f>IF(ISBLANK('Unit Type (47)'!B12), " ", 'Unit Type (47)'!B12)</f>
        <v> </v>
      </c>
      <c r="B2997" s="403" t="str">
        <f>IF(ISBLANK('Unit Type (47)'!C12), " ", 'Unit Type (47)'!C12)</f>
        <v> </v>
      </c>
      <c r="C2997" s="403" t="str">
        <f>B2997*'Summary Sheet'!$C$49</f>
        <v>#VALUE!</v>
      </c>
    </row>
    <row r="2998">
      <c r="A2998" s="403" t="str">
        <f>IF(ISBLANK('Unit Type (47)'!B13), " ", 'Unit Type (47)'!B13)</f>
        <v> </v>
      </c>
      <c r="B2998" s="403" t="str">
        <f>IF(ISBLANK('Unit Type (47)'!C13), " ", 'Unit Type (47)'!C13)</f>
        <v> </v>
      </c>
      <c r="C2998" s="403" t="str">
        <f>B2998*'Summary Sheet'!$C$49</f>
        <v>#VALUE!</v>
      </c>
    </row>
    <row r="2999">
      <c r="A2999" s="403" t="str">
        <f>IF(ISBLANK('Unit Type (47)'!B14), " ", 'Unit Type (47)'!B14)</f>
        <v> </v>
      </c>
      <c r="B2999" s="403" t="str">
        <f>IF(ISBLANK('Unit Type (47)'!C14), " ", 'Unit Type (47)'!C14)</f>
        <v> </v>
      </c>
      <c r="C2999" s="403" t="str">
        <f>B2999*'Summary Sheet'!$C$49</f>
        <v>#VALUE!</v>
      </c>
    </row>
    <row r="3000">
      <c r="A3000" s="403" t="str">
        <f>IF(ISBLANK('Unit Type (47)'!B15), " ", 'Unit Type (47)'!B15)</f>
        <v> </v>
      </c>
      <c r="B3000" s="403" t="str">
        <f>IF(ISBLANK('Unit Type (47)'!C15), " ", 'Unit Type (47)'!C15)</f>
        <v> </v>
      </c>
      <c r="C3000" s="403" t="str">
        <f>B3000*'Summary Sheet'!$C$49</f>
        <v>#VALUE!</v>
      </c>
    </row>
    <row r="3001">
      <c r="A3001" s="403" t="str">
        <f>IF(ISBLANK('Unit Type (47)'!B16), " ", 'Unit Type (47)'!B16)</f>
        <v> </v>
      </c>
      <c r="B3001" s="403" t="str">
        <f>IF(ISBLANK('Unit Type (47)'!C16), " ", 'Unit Type (47)'!C16)</f>
        <v> </v>
      </c>
      <c r="C3001" s="403" t="str">
        <f>B3001*'Summary Sheet'!$C$49</f>
        <v>#VALUE!</v>
      </c>
    </row>
    <row r="3002">
      <c r="A3002" s="403" t="str">
        <f>IF(ISBLANK('Unit Type (47)'!B17), " ", 'Unit Type (47)'!B17)</f>
        <v> </v>
      </c>
      <c r="B3002" s="403" t="str">
        <f>IF(ISBLANK('Unit Type (47)'!C17), " ", 'Unit Type (47)'!C17)</f>
        <v> </v>
      </c>
      <c r="C3002" s="403" t="str">
        <f>B3002*'Summary Sheet'!$C$49</f>
        <v>#VALUE!</v>
      </c>
    </row>
    <row r="3003">
      <c r="A3003" s="403" t="str">
        <f>IF(ISBLANK('Unit Type (47)'!B18), " ", 'Unit Type (47)'!B18)</f>
        <v> </v>
      </c>
      <c r="B3003" s="403" t="str">
        <f>IF(ISBLANK('Unit Type (47)'!C18), " ", 'Unit Type (47)'!C18)</f>
        <v> </v>
      </c>
      <c r="C3003" s="403" t="str">
        <f>B3003*'Summary Sheet'!$C$49</f>
        <v>#VALUE!</v>
      </c>
    </row>
    <row r="3004">
      <c r="A3004" s="403" t="str">
        <f>IF(ISBLANK('Unit Type (47)'!B19), " ", 'Unit Type (47)'!B19)</f>
        <v> </v>
      </c>
      <c r="B3004" s="403" t="str">
        <f>IF(ISBLANK('Unit Type (47)'!C19), " ", 'Unit Type (47)'!C19)</f>
        <v> </v>
      </c>
      <c r="C3004" s="403" t="str">
        <f>B3004*'Summary Sheet'!$C$49</f>
        <v>#VALUE!</v>
      </c>
    </row>
    <row r="3005">
      <c r="A3005" s="403" t="str">
        <f>IF(ISBLANK('Unit Type (47)'!B20), " ", 'Unit Type (47)'!B20)</f>
        <v> </v>
      </c>
      <c r="B3005" s="403" t="str">
        <f>IF(ISBLANK('Unit Type (47)'!C20), " ", 'Unit Type (47)'!C20)</f>
        <v> </v>
      </c>
      <c r="C3005" s="403" t="str">
        <f>B3005*'Summary Sheet'!$C$49</f>
        <v>#VALUE!</v>
      </c>
    </row>
    <row r="3006">
      <c r="A3006" s="403" t="str">
        <f>IF(ISBLANK('Unit Type (47)'!B21), " ", 'Unit Type (47)'!B21)</f>
        <v> </v>
      </c>
      <c r="B3006" s="403" t="str">
        <f>IF(ISBLANK('Unit Type (47)'!C21), " ", 'Unit Type (47)'!C21)</f>
        <v> </v>
      </c>
      <c r="C3006" s="403" t="str">
        <f>B3006*'Summary Sheet'!$C$49</f>
        <v>#VALUE!</v>
      </c>
    </row>
    <row r="3007">
      <c r="A3007" s="403" t="str">
        <f>IF(ISBLANK('Unit Type (47)'!B22), " ", 'Unit Type (47)'!B22)</f>
        <v> </v>
      </c>
      <c r="B3007" s="403" t="str">
        <f>IF(ISBLANK('Unit Type (47)'!C22), " ", 'Unit Type (47)'!C22)</f>
        <v> </v>
      </c>
      <c r="C3007" s="403" t="str">
        <f>B3007*'Summary Sheet'!$C$49</f>
        <v>#VALUE!</v>
      </c>
    </row>
    <row r="3008">
      <c r="A3008" s="403" t="str">
        <f>IF(ISBLANK('Unit Type (47)'!B23), " ", 'Unit Type (47)'!B23)</f>
        <v> </v>
      </c>
      <c r="B3008" s="403" t="str">
        <f>IF(ISBLANK('Unit Type (47)'!C23), " ", 'Unit Type (47)'!C23)</f>
        <v> </v>
      </c>
      <c r="C3008" s="403" t="str">
        <f>B3008*'Summary Sheet'!$C$49</f>
        <v>#VALUE!</v>
      </c>
    </row>
    <row r="3009">
      <c r="A3009" s="403" t="str">
        <f>IF(ISBLANK('Unit Type (47)'!B24), " ", 'Unit Type (47)'!B24)</f>
        <v> </v>
      </c>
      <c r="B3009" s="403" t="str">
        <f>IF(ISBLANK('Unit Type (47)'!C24), " ", 'Unit Type (47)'!C24)</f>
        <v> </v>
      </c>
      <c r="C3009" s="403" t="str">
        <f>B3009*'Summary Sheet'!$C$49</f>
        <v>#VALUE!</v>
      </c>
    </row>
    <row r="3010">
      <c r="A3010" s="403" t="str">
        <f>IF(ISBLANK('Unit Type (47)'!B25), " ", 'Unit Type (47)'!B25)</f>
        <v> </v>
      </c>
      <c r="B3010" s="403" t="str">
        <f>IF(ISBLANK('Unit Type (47)'!C25), " ", 'Unit Type (47)'!C25)</f>
        <v> </v>
      </c>
      <c r="C3010" s="403" t="str">
        <f>B3010*'Summary Sheet'!$C$49</f>
        <v>#VALUE!</v>
      </c>
    </row>
    <row r="3011">
      <c r="A3011" s="403" t="str">
        <f>IF(ISBLANK('Unit Type (47)'!B26), " ", 'Unit Type (47)'!B26)</f>
        <v> </v>
      </c>
      <c r="B3011" s="403" t="str">
        <f>IF(ISBLANK('Unit Type (47)'!C26), " ", 'Unit Type (47)'!C26)</f>
        <v> </v>
      </c>
      <c r="C3011" s="403" t="str">
        <f>B3011*'Summary Sheet'!$C$49</f>
        <v>#VALUE!</v>
      </c>
    </row>
    <row r="3012">
      <c r="A3012" s="403" t="str">
        <f>IF(ISBLANK('Unit Type (47)'!B27), " ", 'Unit Type (47)'!B27)</f>
        <v> </v>
      </c>
      <c r="B3012" s="403" t="str">
        <f>IF(ISBLANK('Unit Type (47)'!C27), " ", 'Unit Type (47)'!C27)</f>
        <v> </v>
      </c>
      <c r="C3012" s="403" t="str">
        <f>B3012*'Summary Sheet'!$C$49</f>
        <v>#VALUE!</v>
      </c>
    </row>
    <row r="3013">
      <c r="A3013" s="403" t="str">
        <f>IF(ISBLANK('Unit Type (47)'!B28), " ", 'Unit Type (47)'!B28)</f>
        <v> </v>
      </c>
      <c r="B3013" s="403" t="str">
        <f>IF(ISBLANK('Unit Type (47)'!C28), " ", 'Unit Type (47)'!C28)</f>
        <v> </v>
      </c>
      <c r="C3013" s="403" t="str">
        <f>B3013*'Summary Sheet'!$C$49</f>
        <v>#VALUE!</v>
      </c>
    </row>
    <row r="3014">
      <c r="A3014" s="403" t="str">
        <f>IF(ISBLANK('Unit Type (47)'!B29), " ", 'Unit Type (47)'!B29)</f>
        <v> </v>
      </c>
      <c r="B3014" s="403" t="str">
        <f>IF(ISBLANK('Unit Type (47)'!C29), " ", 'Unit Type (47)'!C29)</f>
        <v> </v>
      </c>
      <c r="C3014" s="403" t="str">
        <f>B3014*'Summary Sheet'!$C$49</f>
        <v>#VALUE!</v>
      </c>
    </row>
    <row r="3015">
      <c r="A3015" s="403" t="str">
        <f>IF(ISBLANK('Unit Type (47)'!B30), " ", 'Unit Type (47)'!B30)</f>
        <v> </v>
      </c>
      <c r="B3015" s="403" t="str">
        <f>IF(ISBLANK('Unit Type (47)'!C30), " ", 'Unit Type (47)'!C30)</f>
        <v> </v>
      </c>
      <c r="C3015" s="403" t="str">
        <f>B3015*'Summary Sheet'!$C$49</f>
        <v>#VALUE!</v>
      </c>
    </row>
    <row r="3016">
      <c r="A3016" s="403" t="str">
        <f>IF(ISBLANK('Unit Type (47)'!B31), " ", 'Unit Type (47)'!B31)</f>
        <v> </v>
      </c>
      <c r="B3016" s="403" t="str">
        <f>IF(ISBLANK('Unit Type (47)'!C31), " ", 'Unit Type (47)'!C31)</f>
        <v> </v>
      </c>
      <c r="C3016" s="403" t="str">
        <f>B3016*'Summary Sheet'!$C$49</f>
        <v>#VALUE!</v>
      </c>
    </row>
    <row r="3017">
      <c r="A3017" s="403" t="str">
        <f>IF(ISBLANK('Unit Type (47)'!B32), " ", 'Unit Type (47)'!B32)</f>
        <v> </v>
      </c>
      <c r="B3017" s="403" t="str">
        <f>IF(ISBLANK('Unit Type (47)'!C32), " ", 'Unit Type (47)'!C32)</f>
        <v> </v>
      </c>
      <c r="C3017" s="403" t="str">
        <f>B3017*'Summary Sheet'!$C$49</f>
        <v>#VALUE!</v>
      </c>
    </row>
    <row r="3018">
      <c r="A3018" s="403" t="str">
        <f>IF(ISBLANK('Unit Type (47)'!B33), " ", 'Unit Type (47)'!B33)</f>
        <v> </v>
      </c>
      <c r="B3018" s="403" t="str">
        <f>IF(ISBLANK('Unit Type (47)'!C33), " ", 'Unit Type (47)'!C33)</f>
        <v> </v>
      </c>
      <c r="C3018" s="403" t="str">
        <f>B3018*'Summary Sheet'!$C$49</f>
        <v>#VALUE!</v>
      </c>
    </row>
    <row r="3019">
      <c r="A3019" s="403" t="str">
        <f>IF(ISBLANK('Unit Type (47)'!B34), " ", 'Unit Type (47)'!B34)</f>
        <v> </v>
      </c>
      <c r="B3019" s="403" t="str">
        <f>IF(ISBLANK('Unit Type (47)'!C34), " ", 'Unit Type (47)'!C34)</f>
        <v> </v>
      </c>
      <c r="C3019" s="403" t="str">
        <f>B3019*'Summary Sheet'!$C$49</f>
        <v>#VALUE!</v>
      </c>
    </row>
    <row r="3020">
      <c r="A3020" s="403" t="str">
        <f>IF(ISBLANK('Unit Type (47)'!B35), " ", 'Unit Type (47)'!B35)</f>
        <v> </v>
      </c>
      <c r="B3020" s="403" t="str">
        <f>IF(ISBLANK('Unit Type (47)'!C35), " ", 'Unit Type (47)'!C35)</f>
        <v> </v>
      </c>
      <c r="C3020" s="403" t="str">
        <f>B3020*'Summary Sheet'!$C$49</f>
        <v>#VALUE!</v>
      </c>
    </row>
    <row r="3021">
      <c r="A3021" s="403" t="str">
        <f>IF(ISBLANK('Unit Type (47)'!B36), " ", 'Unit Type (47)'!B36)</f>
        <v> </v>
      </c>
      <c r="B3021" s="403" t="str">
        <f>IF(ISBLANK('Unit Type (47)'!C36), " ", 'Unit Type (47)'!C36)</f>
        <v> </v>
      </c>
      <c r="C3021" s="403" t="str">
        <f>B3021*'Summary Sheet'!$C$49</f>
        <v>#VALUE!</v>
      </c>
    </row>
    <row r="3022">
      <c r="A3022" s="403" t="str">
        <f>IF(ISBLANK('Unit Type (47)'!B37), " ", 'Unit Type (47)'!B37)</f>
        <v> </v>
      </c>
      <c r="B3022" s="403" t="str">
        <f>IF(ISBLANK('Unit Type (47)'!C37), " ", 'Unit Type (47)'!C37)</f>
        <v> </v>
      </c>
      <c r="C3022" s="403" t="str">
        <f>B3022*'Summary Sheet'!$C$49</f>
        <v>#VALUE!</v>
      </c>
    </row>
    <row r="3023">
      <c r="A3023" s="403" t="str">
        <f>IF(ISBLANK('Unit Type (47)'!B38), " ", 'Unit Type (47)'!B38)</f>
        <v> </v>
      </c>
      <c r="B3023" s="403" t="str">
        <f>IF(ISBLANK('Unit Type (47)'!C38), " ", 'Unit Type (47)'!C38)</f>
        <v> </v>
      </c>
      <c r="C3023" s="403" t="str">
        <f>B3023*'Summary Sheet'!$C$49</f>
        <v>#VALUE!</v>
      </c>
    </row>
    <row r="3024">
      <c r="A3024" s="403" t="str">
        <f>IF(ISBLANK('Unit Type (47)'!B39), " ", 'Unit Type (47)'!B39)</f>
        <v> </v>
      </c>
      <c r="B3024" s="403" t="str">
        <f>IF(ISBLANK('Unit Type (47)'!C39), " ", 'Unit Type (47)'!C39)</f>
        <v> </v>
      </c>
      <c r="C3024" s="403" t="str">
        <f>B3024*'Summary Sheet'!$C$49</f>
        <v>#VALUE!</v>
      </c>
    </row>
    <row r="3025">
      <c r="A3025" s="403" t="str">
        <f>IF(ISBLANK('Unit Type (47)'!B40), " ", 'Unit Type (47)'!B40)</f>
        <v> </v>
      </c>
      <c r="B3025" s="403" t="str">
        <f>IF(ISBLANK('Unit Type (47)'!C40), " ", 'Unit Type (47)'!C40)</f>
        <v> </v>
      </c>
      <c r="C3025" s="403" t="str">
        <f>B3025*'Summary Sheet'!$C$49</f>
        <v>#VALUE!</v>
      </c>
    </row>
    <row r="3026">
      <c r="A3026" s="403" t="str">
        <f>IF(ISBLANK('Unit Type (47)'!B41), " ", 'Unit Type (47)'!B41)</f>
        <v> </v>
      </c>
      <c r="B3026" s="403" t="str">
        <f>IF(ISBLANK('Unit Type (47)'!C41), " ", 'Unit Type (47)'!C41)</f>
        <v> </v>
      </c>
      <c r="C3026" s="403" t="str">
        <f>B3026*'Summary Sheet'!$C$49</f>
        <v>#VALUE!</v>
      </c>
    </row>
    <row r="3027">
      <c r="A3027" s="403" t="str">
        <f>IF(ISBLANK('Unit Type (47)'!B42), " ", 'Unit Type (47)'!B42)</f>
        <v> </v>
      </c>
      <c r="B3027" s="403" t="str">
        <f>IF(ISBLANK('Unit Type (47)'!C42), " ", 'Unit Type (47)'!C42)</f>
        <v> </v>
      </c>
      <c r="C3027" s="403" t="str">
        <f>B3027*'Summary Sheet'!$C$49</f>
        <v>#VALUE!</v>
      </c>
    </row>
    <row r="3028">
      <c r="A3028" s="403" t="str">
        <f>IF(ISBLANK('Unit Type (47)'!B43), " ", 'Unit Type (47)'!B43)</f>
        <v> </v>
      </c>
      <c r="B3028" s="403" t="str">
        <f>IF(ISBLANK('Unit Type (47)'!C43), " ", 'Unit Type (47)'!C43)</f>
        <v> </v>
      </c>
      <c r="C3028" s="403" t="str">
        <f>B3028*'Summary Sheet'!$C$49</f>
        <v>#VALUE!</v>
      </c>
    </row>
    <row r="3029">
      <c r="A3029" s="403" t="str">
        <f>IF(ISBLANK('Unit Type (47)'!B44), " ", 'Unit Type (47)'!B44)</f>
        <v> </v>
      </c>
      <c r="B3029" s="403" t="str">
        <f>IF(ISBLANK('Unit Type (47)'!C44), " ", 'Unit Type (47)'!C44)</f>
        <v> </v>
      </c>
      <c r="C3029" s="403" t="str">
        <f>B3029*'Summary Sheet'!$C$49</f>
        <v>#VALUE!</v>
      </c>
    </row>
    <row r="3030">
      <c r="A3030" s="403" t="str">
        <f>IF(ISBLANK('Unit Type (47)'!B45), " ", 'Unit Type (47)'!B45)</f>
        <v> </v>
      </c>
      <c r="B3030" s="403" t="str">
        <f>IF(ISBLANK('Unit Type (47)'!C45), " ", 'Unit Type (47)'!C45)</f>
        <v> </v>
      </c>
      <c r="C3030" s="403" t="str">
        <f>B3030*'Summary Sheet'!$C$49</f>
        <v>#VALUE!</v>
      </c>
    </row>
    <row r="3031">
      <c r="A3031" s="403" t="str">
        <f>IF(ISBLANK('Unit Type (47)'!B46), " ", 'Unit Type (47)'!B46)</f>
        <v> </v>
      </c>
      <c r="B3031" s="403" t="str">
        <f>IF(ISBLANK('Unit Type (47)'!C46), " ", 'Unit Type (47)'!C46)</f>
        <v> </v>
      </c>
      <c r="C3031" s="403" t="str">
        <f>B3031*'Summary Sheet'!$C$49</f>
        <v>#VALUE!</v>
      </c>
    </row>
    <row r="3032">
      <c r="A3032" s="403" t="str">
        <f>IF(ISBLANK('Unit Type (47)'!B47), " ", 'Unit Type (47)'!B47)</f>
        <v> </v>
      </c>
      <c r="B3032" s="403" t="str">
        <f>IF(ISBLANK('Unit Type (47)'!C47), " ", 'Unit Type (47)'!C47)</f>
        <v> </v>
      </c>
      <c r="C3032" s="403" t="str">
        <f>B3032*'Summary Sheet'!$C$49</f>
        <v>#VALUE!</v>
      </c>
    </row>
    <row r="3033">
      <c r="A3033" s="403" t="str">
        <f>IF(ISBLANK('Unit Type (47)'!B48), " ", 'Unit Type (47)'!B48)</f>
        <v> </v>
      </c>
      <c r="B3033" s="403" t="str">
        <f>IF(ISBLANK('Unit Type (47)'!C48), " ", 'Unit Type (47)'!C48)</f>
        <v> </v>
      </c>
      <c r="C3033" s="403" t="str">
        <f>B3033*'Summary Sheet'!$C$49</f>
        <v>#VALUE!</v>
      </c>
    </row>
    <row r="3034">
      <c r="A3034" s="403" t="str">
        <f>IF(ISBLANK('Unit Type (47)'!B49), " ", 'Unit Type (47)'!B49)</f>
        <v> </v>
      </c>
      <c r="B3034" s="403" t="str">
        <f>IF(ISBLANK('Unit Type (47)'!C49), " ", 'Unit Type (47)'!C49)</f>
        <v> </v>
      </c>
      <c r="C3034" s="403" t="str">
        <f>B3034*'Summary Sheet'!$C$49</f>
        <v>#VALUE!</v>
      </c>
    </row>
    <row r="3035">
      <c r="A3035" s="403" t="str">
        <f>IF(ISBLANK('Unit Type (47)'!B50), " ", 'Unit Type (47)'!B50)</f>
        <v> </v>
      </c>
      <c r="B3035" s="403" t="str">
        <f>IF(ISBLANK('Unit Type (47)'!C50), " ", 'Unit Type (47)'!C50)</f>
        <v> </v>
      </c>
      <c r="C3035" s="403" t="str">
        <f>B3035*'Summary Sheet'!$C$49</f>
        <v>#VALUE!</v>
      </c>
    </row>
    <row r="3036">
      <c r="A3036" s="403" t="str">
        <f>IF(ISBLANK('Unit Type (47)'!B51), " ", 'Unit Type (47)'!B51)</f>
        <v> </v>
      </c>
      <c r="B3036" s="403" t="str">
        <f>IF(ISBLANK('Unit Type (47)'!C51), " ", 'Unit Type (47)'!C51)</f>
        <v> </v>
      </c>
      <c r="C3036" s="403" t="str">
        <f>B3036*'Summary Sheet'!$C$49</f>
        <v>#VALUE!</v>
      </c>
    </row>
    <row r="3037">
      <c r="A3037" s="403" t="str">
        <f>IF(ISBLANK('Unit Type (47)'!B52), " ", 'Unit Type (47)'!B52)</f>
        <v> </v>
      </c>
      <c r="B3037" s="403" t="str">
        <f>IF(ISBLANK('Unit Type (47)'!C52), " ", 'Unit Type (47)'!C52)</f>
        <v> </v>
      </c>
      <c r="C3037" s="403" t="str">
        <f>B3037*'Summary Sheet'!$C$49</f>
        <v>#VALUE!</v>
      </c>
    </row>
    <row r="3038">
      <c r="A3038" s="403" t="str">
        <f>IF(ISBLANK('Unit Type (47)'!B53), " ", 'Unit Type (47)'!B53)</f>
        <v> </v>
      </c>
      <c r="B3038" s="403" t="str">
        <f>IF(ISBLANK('Unit Type (47)'!C53), " ", 'Unit Type (47)'!C53)</f>
        <v> </v>
      </c>
      <c r="C3038" s="403" t="str">
        <f>B3038*'Summary Sheet'!$C$49</f>
        <v>#VALUE!</v>
      </c>
    </row>
    <row r="3039">
      <c r="A3039" s="403" t="str">
        <f>IF(ISBLANK('Unit Type (47)'!B54), " ", 'Unit Type (47)'!B54)</f>
        <v> </v>
      </c>
      <c r="B3039" s="403" t="str">
        <f>IF(ISBLANK('Unit Type (47)'!C54), " ", 'Unit Type (47)'!C54)</f>
        <v> </v>
      </c>
      <c r="C3039" s="403" t="str">
        <f>B3039*'Summary Sheet'!$C$49</f>
        <v>#VALUE!</v>
      </c>
    </row>
    <row r="3040">
      <c r="A3040" s="403" t="str">
        <f>IF(ISBLANK('Unit Type (47)'!B55), " ", 'Unit Type (47)'!B55)</f>
        <v> </v>
      </c>
      <c r="B3040" s="403" t="str">
        <f>IF(ISBLANK('Unit Type (47)'!C55), " ", 'Unit Type (47)'!C55)</f>
        <v> </v>
      </c>
      <c r="C3040" s="403" t="str">
        <f>B3040*'Summary Sheet'!$C$49</f>
        <v>#VALUE!</v>
      </c>
    </row>
    <row r="3041">
      <c r="A3041" s="403" t="str">
        <f>IF(ISBLANK('Unit Type (47)'!B56), " ", 'Unit Type (47)'!B56)</f>
        <v> </v>
      </c>
      <c r="B3041" s="403" t="str">
        <f>IF(ISBLANK('Unit Type (47)'!C56), " ", 'Unit Type (47)'!C56)</f>
        <v> </v>
      </c>
      <c r="C3041" s="403" t="str">
        <f>B3041*'Summary Sheet'!$C$49</f>
        <v>#VALUE!</v>
      </c>
    </row>
    <row r="3042">
      <c r="A3042" s="403" t="str">
        <f>IF(ISBLANK('Unit Type (47)'!B57), " ", 'Unit Type (47)'!B57)</f>
        <v> </v>
      </c>
      <c r="B3042" s="403" t="str">
        <f>IF(ISBLANK('Unit Type (47)'!C57), " ", 'Unit Type (47)'!C57)</f>
        <v> </v>
      </c>
      <c r="C3042" s="403" t="str">
        <f>B3042*'Summary Sheet'!$C$49</f>
        <v>#VALUE!</v>
      </c>
    </row>
    <row r="3043">
      <c r="A3043" s="403" t="str">
        <f>IF(ISBLANK('Unit Type (47)'!B58), " ", 'Unit Type (47)'!B58)</f>
        <v> </v>
      </c>
      <c r="B3043" s="403" t="str">
        <f>IF(ISBLANK('Unit Type (47)'!C58), " ", 'Unit Type (47)'!C58)</f>
        <v> </v>
      </c>
      <c r="C3043" s="403" t="str">
        <f>B3043*'Summary Sheet'!$C$49</f>
        <v>#VALUE!</v>
      </c>
    </row>
    <row r="3044">
      <c r="A3044" s="403" t="str">
        <f>IF(ISBLANK('Unit Type (47)'!B59), " ", 'Unit Type (47)'!B59)</f>
        <v> </v>
      </c>
      <c r="B3044" s="403" t="str">
        <f>IF(ISBLANK('Unit Type (47)'!C59), " ", 'Unit Type (47)'!C59)</f>
        <v> </v>
      </c>
      <c r="C3044" s="403" t="str">
        <f>B3044*'Summary Sheet'!$C$49</f>
        <v>#VALUE!</v>
      </c>
    </row>
    <row r="3045">
      <c r="A3045" s="403" t="str">
        <f>IF(ISBLANK('Unit Type (47)'!B60), " ", 'Unit Type (47)'!B60)</f>
        <v> </v>
      </c>
      <c r="B3045" s="403" t="str">
        <f>IF(ISBLANK('Unit Type (47)'!C60), " ", 'Unit Type (47)'!C60)</f>
        <v> </v>
      </c>
      <c r="C3045" s="403" t="str">
        <f>B3045*'Summary Sheet'!$C$49</f>
        <v>#VALUE!</v>
      </c>
    </row>
    <row r="3046">
      <c r="A3046" s="403" t="str">
        <f>IF(ISBLANK('Unit Type (47)'!B61), " ", 'Unit Type (47)'!B61)</f>
        <v> </v>
      </c>
      <c r="B3046" s="403" t="str">
        <f>IF(ISBLANK('Unit Type (47)'!C61), " ", 'Unit Type (47)'!C61)</f>
        <v> </v>
      </c>
      <c r="C3046" s="403" t="str">
        <f>B3046*'Summary Sheet'!$C$49</f>
        <v>#VALUE!</v>
      </c>
    </row>
    <row r="3047">
      <c r="A3047" s="403" t="str">
        <f>IF(ISBLANK('Unit Type (47)'!B62), " ", 'Unit Type (47)'!B62)</f>
        <v> </v>
      </c>
      <c r="B3047" s="403" t="str">
        <f>IF(ISBLANK('Unit Type (47)'!C62), " ", 'Unit Type (47)'!C62)</f>
        <v> </v>
      </c>
      <c r="C3047" s="403" t="str">
        <f>B3047*'Summary Sheet'!$C$49</f>
        <v>#VALUE!</v>
      </c>
    </row>
    <row r="3048">
      <c r="A3048" s="403" t="str">
        <f>IF(ISBLANK('Unit Type (47)'!B63), " ", 'Unit Type (47)'!B63)</f>
        <v> </v>
      </c>
      <c r="B3048" s="403" t="str">
        <f>IF(ISBLANK('Unit Type (47)'!C63), " ", 'Unit Type (47)'!C63)</f>
        <v> </v>
      </c>
      <c r="C3048" s="403" t="str">
        <f>B3048*'Summary Sheet'!$C$49</f>
        <v>#VALUE!</v>
      </c>
    </row>
    <row r="3049">
      <c r="A3049" s="403" t="str">
        <f>IF(ISBLANK('Unit Type (47)'!B64), " ", 'Unit Type (47)'!B64)</f>
        <v> </v>
      </c>
      <c r="B3049" s="403" t="str">
        <f>IF(ISBLANK('Unit Type (47)'!C64), " ", 'Unit Type (47)'!C64)</f>
        <v> </v>
      </c>
      <c r="C3049" s="403" t="str">
        <f>B3049*'Summary Sheet'!$C$49</f>
        <v>#VALUE!</v>
      </c>
    </row>
    <row r="3050">
      <c r="A3050" s="403" t="str">
        <f>IF(ISBLANK('Unit Type (47)'!B65), " ", 'Unit Type (47)'!B65)</f>
        <v> </v>
      </c>
      <c r="B3050" s="403" t="str">
        <f>IF(ISBLANK('Unit Type (47)'!C65), " ", 'Unit Type (47)'!C65)</f>
        <v> </v>
      </c>
      <c r="C3050" s="403" t="str">
        <f>B3050*'Summary Sheet'!$C$49</f>
        <v>#VALUE!</v>
      </c>
    </row>
    <row r="3051">
      <c r="A3051" s="403" t="str">
        <f>IF(ISBLANK('Unit Type (47)'!B66), " ", 'Unit Type (47)'!B66)</f>
        <v> </v>
      </c>
      <c r="B3051" s="403" t="str">
        <f>IF(ISBLANK('Unit Type (47)'!C66), " ", 'Unit Type (47)'!C66)</f>
        <v> </v>
      </c>
      <c r="C3051" s="403" t="str">
        <f>B3051*'Summary Sheet'!$C$49</f>
        <v>#VALUE!</v>
      </c>
    </row>
    <row r="3052">
      <c r="A3052" s="403" t="str">
        <f>IF(ISBLANK('Unit Type (47)'!B67), " ", 'Unit Type (47)'!B67)</f>
        <v> </v>
      </c>
      <c r="B3052" s="403" t="str">
        <f>IF(ISBLANK('Unit Type (47)'!C67), " ", 'Unit Type (47)'!C67)</f>
        <v> </v>
      </c>
      <c r="C3052" s="403" t="str">
        <f>B3052*'Summary Sheet'!$C$49</f>
        <v>#VALUE!</v>
      </c>
    </row>
    <row r="3053">
      <c r="A3053" s="403" t="str">
        <f>IF(ISBLANK('Unit Type (47)'!B68), " ", 'Unit Type (47)'!B68)</f>
        <v> </v>
      </c>
      <c r="B3053" s="403" t="str">
        <f>IF(ISBLANK('Unit Type (47)'!C68), " ", 'Unit Type (47)'!C68)</f>
        <v> </v>
      </c>
      <c r="C3053" s="403" t="str">
        <f>B3053*'Summary Sheet'!$C$49</f>
        <v>#VALUE!</v>
      </c>
    </row>
    <row r="3054">
      <c r="A3054" s="403" t="str">
        <f>IF(ISBLANK('Unit Type (47)'!B69), " ", 'Unit Type (47)'!B69)</f>
        <v> </v>
      </c>
      <c r="B3054" s="403" t="str">
        <f>IF(ISBLANK('Unit Type (47)'!C69), " ", 'Unit Type (47)'!C69)</f>
        <v> </v>
      </c>
      <c r="C3054" s="403" t="str">
        <f>B3054*'Summary Sheet'!$C$49</f>
        <v>#VALUE!</v>
      </c>
    </row>
    <row r="3055">
      <c r="A3055" s="403" t="str">
        <f>IF(ISBLANK('Unit Type (47)'!B70), " ", 'Unit Type (47)'!B70)</f>
        <v> </v>
      </c>
      <c r="B3055" s="403" t="str">
        <f>IF(ISBLANK('Unit Type (47)'!C70), " ", 'Unit Type (47)'!C70)</f>
        <v> </v>
      </c>
      <c r="C3055" s="403" t="str">
        <f>B3055*'Summary Sheet'!$C$49</f>
        <v>#VALUE!</v>
      </c>
    </row>
    <row r="3056">
      <c r="A3056" s="403" t="str">
        <f>IF(ISBLANK('Unit Type (48)'!B6), " ", 'Unit Type (48)'!B6)</f>
        <v> </v>
      </c>
      <c r="B3056" s="403" t="str">
        <f>IF(ISBLANK('Unit Type (48)'!C6), " ", 'Unit Type (48)'!C6)</f>
        <v> </v>
      </c>
      <c r="C3056" s="403" t="str">
        <f>B3056*'Summary Sheet'!$C$50</f>
        <v>#VALUE!</v>
      </c>
    </row>
    <row r="3057">
      <c r="A3057" s="403" t="str">
        <f>IF(ISBLANK('Unit Type (48)'!B7), " ", 'Unit Type (48)'!B7)</f>
        <v> </v>
      </c>
      <c r="B3057" s="403" t="str">
        <f>IF(ISBLANK('Unit Type (48)'!C7), " ", 'Unit Type (48)'!C7)</f>
        <v> </v>
      </c>
      <c r="C3057" s="403" t="str">
        <f>B3057*'Summary Sheet'!$C$50</f>
        <v>#VALUE!</v>
      </c>
    </row>
    <row r="3058">
      <c r="A3058" s="403" t="str">
        <f>IF(ISBLANK('Unit Type (48)'!B8), " ", 'Unit Type (48)'!B8)</f>
        <v> </v>
      </c>
      <c r="B3058" s="403" t="str">
        <f>IF(ISBLANK('Unit Type (48)'!C8), " ", 'Unit Type (48)'!C8)</f>
        <v> </v>
      </c>
      <c r="C3058" s="403" t="str">
        <f>B3058*'Summary Sheet'!$C$50</f>
        <v>#VALUE!</v>
      </c>
    </row>
    <row r="3059">
      <c r="A3059" s="403" t="str">
        <f>IF(ISBLANK('Unit Type (48)'!B9), " ", 'Unit Type (48)'!B9)</f>
        <v> </v>
      </c>
      <c r="B3059" s="403" t="str">
        <f>IF(ISBLANK('Unit Type (48)'!C9), " ", 'Unit Type (48)'!C9)</f>
        <v> </v>
      </c>
      <c r="C3059" s="403" t="str">
        <f>B3059*'Summary Sheet'!$C$50</f>
        <v>#VALUE!</v>
      </c>
    </row>
    <row r="3060">
      <c r="A3060" s="403" t="str">
        <f>IF(ISBLANK('Unit Type (48)'!B10), " ", 'Unit Type (48)'!B10)</f>
        <v> </v>
      </c>
      <c r="B3060" s="403" t="str">
        <f>IF(ISBLANK('Unit Type (48)'!C10), " ", 'Unit Type (48)'!C10)</f>
        <v> </v>
      </c>
      <c r="C3060" s="403" t="str">
        <f>B3060*'Summary Sheet'!$C$50</f>
        <v>#VALUE!</v>
      </c>
    </row>
    <row r="3061">
      <c r="A3061" s="403" t="str">
        <f>IF(ISBLANK('Unit Type (48)'!B11), " ", 'Unit Type (48)'!B11)</f>
        <v> </v>
      </c>
      <c r="B3061" s="403" t="str">
        <f>IF(ISBLANK('Unit Type (48)'!C11), " ", 'Unit Type (48)'!C11)</f>
        <v> </v>
      </c>
      <c r="C3061" s="403" t="str">
        <f>B3061*'Summary Sheet'!$C$50</f>
        <v>#VALUE!</v>
      </c>
    </row>
    <row r="3062">
      <c r="A3062" s="403" t="str">
        <f>IF(ISBLANK('Unit Type (48)'!B12), " ", 'Unit Type (48)'!B12)</f>
        <v> </v>
      </c>
      <c r="B3062" s="403" t="str">
        <f>IF(ISBLANK('Unit Type (48)'!C12), " ", 'Unit Type (48)'!C12)</f>
        <v> </v>
      </c>
      <c r="C3062" s="403" t="str">
        <f>B3062*'Summary Sheet'!$C$50</f>
        <v>#VALUE!</v>
      </c>
    </row>
    <row r="3063">
      <c r="A3063" s="403" t="str">
        <f>IF(ISBLANK('Unit Type (48)'!B13), " ", 'Unit Type (48)'!B13)</f>
        <v> </v>
      </c>
      <c r="B3063" s="403" t="str">
        <f>IF(ISBLANK('Unit Type (48)'!C13), " ", 'Unit Type (48)'!C13)</f>
        <v> </v>
      </c>
      <c r="C3063" s="403" t="str">
        <f>B3063*'Summary Sheet'!$C$50</f>
        <v>#VALUE!</v>
      </c>
    </row>
    <row r="3064">
      <c r="A3064" s="403" t="str">
        <f>IF(ISBLANK('Unit Type (48)'!B14), " ", 'Unit Type (48)'!B14)</f>
        <v> </v>
      </c>
      <c r="B3064" s="403" t="str">
        <f>IF(ISBLANK('Unit Type (48)'!C14), " ", 'Unit Type (48)'!C14)</f>
        <v> </v>
      </c>
      <c r="C3064" s="403" t="str">
        <f>B3064*'Summary Sheet'!$C$50</f>
        <v>#VALUE!</v>
      </c>
    </row>
    <row r="3065">
      <c r="A3065" s="403" t="str">
        <f>IF(ISBLANK('Unit Type (48)'!B15), " ", 'Unit Type (48)'!B15)</f>
        <v> </v>
      </c>
      <c r="B3065" s="403" t="str">
        <f>IF(ISBLANK('Unit Type (48)'!C15), " ", 'Unit Type (48)'!C15)</f>
        <v> </v>
      </c>
      <c r="C3065" s="403" t="str">
        <f>B3065*'Summary Sheet'!$C$50</f>
        <v>#VALUE!</v>
      </c>
    </row>
    <row r="3066">
      <c r="A3066" s="403" t="str">
        <f>IF(ISBLANK('Unit Type (48)'!B16), " ", 'Unit Type (48)'!B16)</f>
        <v> </v>
      </c>
      <c r="B3066" s="403" t="str">
        <f>IF(ISBLANK('Unit Type (48)'!C16), " ", 'Unit Type (48)'!C16)</f>
        <v> </v>
      </c>
      <c r="C3066" s="403" t="str">
        <f>B3066*'Summary Sheet'!$C$50</f>
        <v>#VALUE!</v>
      </c>
    </row>
    <row r="3067">
      <c r="A3067" s="403" t="str">
        <f>IF(ISBLANK('Unit Type (48)'!B17), " ", 'Unit Type (48)'!B17)</f>
        <v> </v>
      </c>
      <c r="B3067" s="403" t="str">
        <f>IF(ISBLANK('Unit Type (48)'!C17), " ", 'Unit Type (48)'!C17)</f>
        <v> </v>
      </c>
      <c r="C3067" s="403" t="str">
        <f>B3067*'Summary Sheet'!$C$50</f>
        <v>#VALUE!</v>
      </c>
    </row>
    <row r="3068">
      <c r="A3068" s="403" t="str">
        <f>IF(ISBLANK('Unit Type (48)'!B18), " ", 'Unit Type (48)'!B18)</f>
        <v> </v>
      </c>
      <c r="B3068" s="403" t="str">
        <f>IF(ISBLANK('Unit Type (48)'!C18), " ", 'Unit Type (48)'!C18)</f>
        <v> </v>
      </c>
      <c r="C3068" s="403" t="str">
        <f>B3068*'Summary Sheet'!$C$50</f>
        <v>#VALUE!</v>
      </c>
    </row>
    <row r="3069">
      <c r="A3069" s="403" t="str">
        <f>IF(ISBLANK('Unit Type (48)'!B19), " ", 'Unit Type (48)'!B19)</f>
        <v> </v>
      </c>
      <c r="B3069" s="403" t="str">
        <f>IF(ISBLANK('Unit Type (48)'!C19), " ", 'Unit Type (48)'!C19)</f>
        <v> </v>
      </c>
      <c r="C3069" s="403" t="str">
        <f>B3069*'Summary Sheet'!$C$50</f>
        <v>#VALUE!</v>
      </c>
    </row>
    <row r="3070">
      <c r="A3070" s="403" t="str">
        <f>IF(ISBLANK('Unit Type (48)'!B20), " ", 'Unit Type (48)'!B20)</f>
        <v> </v>
      </c>
      <c r="B3070" s="403" t="str">
        <f>IF(ISBLANK('Unit Type (48)'!C20), " ", 'Unit Type (48)'!C20)</f>
        <v> </v>
      </c>
      <c r="C3070" s="403" t="str">
        <f>B3070*'Summary Sheet'!$C$50</f>
        <v>#VALUE!</v>
      </c>
    </row>
    <row r="3071">
      <c r="A3071" s="403" t="str">
        <f>IF(ISBLANK('Unit Type (48)'!B21), " ", 'Unit Type (48)'!B21)</f>
        <v> </v>
      </c>
      <c r="B3071" s="403" t="str">
        <f>IF(ISBLANK('Unit Type (48)'!C21), " ", 'Unit Type (48)'!C21)</f>
        <v> </v>
      </c>
      <c r="C3071" s="403" t="str">
        <f>B3071*'Summary Sheet'!$C$50</f>
        <v>#VALUE!</v>
      </c>
    </row>
    <row r="3072">
      <c r="A3072" s="403" t="str">
        <f>IF(ISBLANK('Unit Type (48)'!B22), " ", 'Unit Type (48)'!B22)</f>
        <v> </v>
      </c>
      <c r="B3072" s="403" t="str">
        <f>IF(ISBLANK('Unit Type (48)'!C22), " ", 'Unit Type (48)'!C22)</f>
        <v> </v>
      </c>
      <c r="C3072" s="403" t="str">
        <f>B3072*'Summary Sheet'!$C$50</f>
        <v>#VALUE!</v>
      </c>
    </row>
    <row r="3073">
      <c r="A3073" s="403" t="str">
        <f>IF(ISBLANK('Unit Type (48)'!B23), " ", 'Unit Type (48)'!B23)</f>
        <v> </v>
      </c>
      <c r="B3073" s="403" t="str">
        <f>IF(ISBLANK('Unit Type (48)'!C23), " ", 'Unit Type (48)'!C23)</f>
        <v> </v>
      </c>
      <c r="C3073" s="403" t="str">
        <f>B3073*'Summary Sheet'!$C$50</f>
        <v>#VALUE!</v>
      </c>
    </row>
    <row r="3074">
      <c r="A3074" s="403" t="str">
        <f>IF(ISBLANK('Unit Type (48)'!B24), " ", 'Unit Type (48)'!B24)</f>
        <v> </v>
      </c>
      <c r="B3074" s="403" t="str">
        <f>IF(ISBLANK('Unit Type (48)'!C24), " ", 'Unit Type (48)'!C24)</f>
        <v> </v>
      </c>
      <c r="C3074" s="403" t="str">
        <f>B3074*'Summary Sheet'!$C$50</f>
        <v>#VALUE!</v>
      </c>
    </row>
    <row r="3075">
      <c r="A3075" s="403" t="str">
        <f>IF(ISBLANK('Unit Type (48)'!B25), " ", 'Unit Type (48)'!B25)</f>
        <v> </v>
      </c>
      <c r="B3075" s="403" t="str">
        <f>IF(ISBLANK('Unit Type (48)'!C25), " ", 'Unit Type (48)'!C25)</f>
        <v> </v>
      </c>
      <c r="C3075" s="403" t="str">
        <f>B3075*'Summary Sheet'!$C$50</f>
        <v>#VALUE!</v>
      </c>
    </row>
    <row r="3076">
      <c r="A3076" s="403" t="str">
        <f>IF(ISBLANK('Unit Type (48)'!B26), " ", 'Unit Type (48)'!B26)</f>
        <v> </v>
      </c>
      <c r="B3076" s="403" t="str">
        <f>IF(ISBLANK('Unit Type (48)'!C26), " ", 'Unit Type (48)'!C26)</f>
        <v> </v>
      </c>
      <c r="C3076" s="403" t="str">
        <f>B3076*'Summary Sheet'!$C$50</f>
        <v>#VALUE!</v>
      </c>
    </row>
    <row r="3077">
      <c r="A3077" s="403" t="str">
        <f>IF(ISBLANK('Unit Type (48)'!B27), " ", 'Unit Type (48)'!B27)</f>
        <v> </v>
      </c>
      <c r="B3077" s="403" t="str">
        <f>IF(ISBLANK('Unit Type (48)'!C27), " ", 'Unit Type (48)'!C27)</f>
        <v> </v>
      </c>
      <c r="C3077" s="403" t="str">
        <f>B3077*'Summary Sheet'!$C$50</f>
        <v>#VALUE!</v>
      </c>
    </row>
    <row r="3078">
      <c r="A3078" s="403" t="str">
        <f>IF(ISBLANK('Unit Type (48)'!B28), " ", 'Unit Type (48)'!B28)</f>
        <v> </v>
      </c>
      <c r="B3078" s="403" t="str">
        <f>IF(ISBLANK('Unit Type (48)'!C28), " ", 'Unit Type (48)'!C28)</f>
        <v> </v>
      </c>
      <c r="C3078" s="403" t="str">
        <f>B3078*'Summary Sheet'!$C$50</f>
        <v>#VALUE!</v>
      </c>
    </row>
    <row r="3079">
      <c r="A3079" s="403" t="str">
        <f>IF(ISBLANK('Unit Type (48)'!B29), " ", 'Unit Type (48)'!B29)</f>
        <v> </v>
      </c>
      <c r="B3079" s="403" t="str">
        <f>IF(ISBLANK('Unit Type (48)'!C29), " ", 'Unit Type (48)'!C29)</f>
        <v> </v>
      </c>
      <c r="C3079" s="403" t="str">
        <f>B3079*'Summary Sheet'!$C$50</f>
        <v>#VALUE!</v>
      </c>
    </row>
    <row r="3080">
      <c r="A3080" s="403" t="str">
        <f>IF(ISBLANK('Unit Type (48)'!B30), " ", 'Unit Type (48)'!B30)</f>
        <v> </v>
      </c>
      <c r="B3080" s="403" t="str">
        <f>IF(ISBLANK('Unit Type (48)'!C30), " ", 'Unit Type (48)'!C30)</f>
        <v> </v>
      </c>
      <c r="C3080" s="403" t="str">
        <f>B3080*'Summary Sheet'!$C$50</f>
        <v>#VALUE!</v>
      </c>
    </row>
    <row r="3081">
      <c r="A3081" s="403" t="str">
        <f>IF(ISBLANK('Unit Type (48)'!B31), " ", 'Unit Type (48)'!B31)</f>
        <v> </v>
      </c>
      <c r="B3081" s="403" t="str">
        <f>IF(ISBLANK('Unit Type (48)'!C31), " ", 'Unit Type (48)'!C31)</f>
        <v> </v>
      </c>
      <c r="C3081" s="403" t="str">
        <f>B3081*'Summary Sheet'!$C$50</f>
        <v>#VALUE!</v>
      </c>
    </row>
    <row r="3082">
      <c r="A3082" s="403" t="str">
        <f>IF(ISBLANK('Unit Type (48)'!B32), " ", 'Unit Type (48)'!B32)</f>
        <v> </v>
      </c>
      <c r="B3082" s="403" t="str">
        <f>IF(ISBLANK('Unit Type (48)'!C32), " ", 'Unit Type (48)'!C32)</f>
        <v> </v>
      </c>
      <c r="C3082" s="403" t="str">
        <f>B3082*'Summary Sheet'!$C$50</f>
        <v>#VALUE!</v>
      </c>
    </row>
    <row r="3083">
      <c r="A3083" s="403" t="str">
        <f>IF(ISBLANK('Unit Type (48)'!B33), " ", 'Unit Type (48)'!B33)</f>
        <v> </v>
      </c>
      <c r="B3083" s="403" t="str">
        <f>IF(ISBLANK('Unit Type (48)'!C33), " ", 'Unit Type (48)'!C33)</f>
        <v> </v>
      </c>
      <c r="C3083" s="403" t="str">
        <f>B3083*'Summary Sheet'!$C$50</f>
        <v>#VALUE!</v>
      </c>
    </row>
    <row r="3084">
      <c r="A3084" s="403" t="str">
        <f>IF(ISBLANK('Unit Type (48)'!B34), " ", 'Unit Type (48)'!B34)</f>
        <v> </v>
      </c>
      <c r="B3084" s="403" t="str">
        <f>IF(ISBLANK('Unit Type (48)'!C34), " ", 'Unit Type (48)'!C34)</f>
        <v> </v>
      </c>
      <c r="C3084" s="403" t="str">
        <f>B3084*'Summary Sheet'!$C$50</f>
        <v>#VALUE!</v>
      </c>
    </row>
    <row r="3085">
      <c r="A3085" s="403" t="str">
        <f>IF(ISBLANK('Unit Type (48)'!B35), " ", 'Unit Type (48)'!B35)</f>
        <v> </v>
      </c>
      <c r="B3085" s="403" t="str">
        <f>IF(ISBLANK('Unit Type (48)'!C35), " ", 'Unit Type (48)'!C35)</f>
        <v> </v>
      </c>
      <c r="C3085" s="403" t="str">
        <f>B3085*'Summary Sheet'!$C$50</f>
        <v>#VALUE!</v>
      </c>
    </row>
    <row r="3086">
      <c r="A3086" s="403" t="str">
        <f>IF(ISBLANK('Unit Type (48)'!B36), " ", 'Unit Type (48)'!B36)</f>
        <v> </v>
      </c>
      <c r="B3086" s="403" t="str">
        <f>IF(ISBLANK('Unit Type (48)'!C36), " ", 'Unit Type (48)'!C36)</f>
        <v> </v>
      </c>
      <c r="C3086" s="403" t="str">
        <f>B3086*'Summary Sheet'!$C$50</f>
        <v>#VALUE!</v>
      </c>
    </row>
    <row r="3087">
      <c r="A3087" s="403" t="str">
        <f>IF(ISBLANK('Unit Type (48)'!B37), " ", 'Unit Type (48)'!B37)</f>
        <v> </v>
      </c>
      <c r="B3087" s="403" t="str">
        <f>IF(ISBLANK('Unit Type (48)'!C37), " ", 'Unit Type (48)'!C37)</f>
        <v> </v>
      </c>
      <c r="C3087" s="403" t="str">
        <f>B3087*'Summary Sheet'!$C$50</f>
        <v>#VALUE!</v>
      </c>
    </row>
    <row r="3088">
      <c r="A3088" s="403" t="str">
        <f>IF(ISBLANK('Unit Type (48)'!B38), " ", 'Unit Type (48)'!B38)</f>
        <v> </v>
      </c>
      <c r="B3088" s="403" t="str">
        <f>IF(ISBLANK('Unit Type (48)'!C38), " ", 'Unit Type (48)'!C38)</f>
        <v> </v>
      </c>
      <c r="C3088" s="403" t="str">
        <f>B3088*'Summary Sheet'!$C$50</f>
        <v>#VALUE!</v>
      </c>
    </row>
    <row r="3089">
      <c r="A3089" s="403" t="str">
        <f>IF(ISBLANK('Unit Type (48)'!B39), " ", 'Unit Type (48)'!B39)</f>
        <v> </v>
      </c>
      <c r="B3089" s="403" t="str">
        <f>IF(ISBLANK('Unit Type (48)'!C39), " ", 'Unit Type (48)'!C39)</f>
        <v> </v>
      </c>
      <c r="C3089" s="403" t="str">
        <f>B3089*'Summary Sheet'!$C$50</f>
        <v>#VALUE!</v>
      </c>
    </row>
    <row r="3090">
      <c r="A3090" s="403" t="str">
        <f>IF(ISBLANK('Unit Type (48)'!B40), " ", 'Unit Type (48)'!B40)</f>
        <v> </v>
      </c>
      <c r="B3090" s="403" t="str">
        <f>IF(ISBLANK('Unit Type (48)'!C40), " ", 'Unit Type (48)'!C40)</f>
        <v> </v>
      </c>
      <c r="C3090" s="403" t="str">
        <f>B3090*'Summary Sheet'!$C$50</f>
        <v>#VALUE!</v>
      </c>
    </row>
    <row r="3091">
      <c r="A3091" s="403" t="str">
        <f>IF(ISBLANK('Unit Type (48)'!B41), " ", 'Unit Type (48)'!B41)</f>
        <v> </v>
      </c>
      <c r="B3091" s="403" t="str">
        <f>IF(ISBLANK('Unit Type (48)'!C41), " ", 'Unit Type (48)'!C41)</f>
        <v> </v>
      </c>
      <c r="C3091" s="403" t="str">
        <f>B3091*'Summary Sheet'!$C$50</f>
        <v>#VALUE!</v>
      </c>
    </row>
    <row r="3092">
      <c r="A3092" s="403" t="str">
        <f>IF(ISBLANK('Unit Type (48)'!B42), " ", 'Unit Type (48)'!B42)</f>
        <v> </v>
      </c>
      <c r="B3092" s="403" t="str">
        <f>IF(ISBLANK('Unit Type (48)'!C42), " ", 'Unit Type (48)'!C42)</f>
        <v> </v>
      </c>
      <c r="C3092" s="403" t="str">
        <f>B3092*'Summary Sheet'!$C$50</f>
        <v>#VALUE!</v>
      </c>
    </row>
    <row r="3093">
      <c r="A3093" s="403" t="str">
        <f>IF(ISBLANK('Unit Type (48)'!B43), " ", 'Unit Type (48)'!B43)</f>
        <v> </v>
      </c>
      <c r="B3093" s="403" t="str">
        <f>IF(ISBLANK('Unit Type (48)'!C43), " ", 'Unit Type (48)'!C43)</f>
        <v> </v>
      </c>
      <c r="C3093" s="403" t="str">
        <f>B3093*'Summary Sheet'!$C$50</f>
        <v>#VALUE!</v>
      </c>
    </row>
    <row r="3094">
      <c r="A3094" s="403" t="str">
        <f>IF(ISBLANK('Unit Type (48)'!B44), " ", 'Unit Type (48)'!B44)</f>
        <v> </v>
      </c>
      <c r="B3094" s="403" t="str">
        <f>IF(ISBLANK('Unit Type (48)'!C44), " ", 'Unit Type (48)'!C44)</f>
        <v> </v>
      </c>
      <c r="C3094" s="403" t="str">
        <f>B3094*'Summary Sheet'!$C$50</f>
        <v>#VALUE!</v>
      </c>
    </row>
    <row r="3095">
      <c r="A3095" s="403" t="str">
        <f>IF(ISBLANK('Unit Type (48)'!B45), " ", 'Unit Type (48)'!B45)</f>
        <v> </v>
      </c>
      <c r="B3095" s="403" t="str">
        <f>IF(ISBLANK('Unit Type (48)'!C45), " ", 'Unit Type (48)'!C45)</f>
        <v> </v>
      </c>
      <c r="C3095" s="403" t="str">
        <f>B3095*'Summary Sheet'!$C$50</f>
        <v>#VALUE!</v>
      </c>
    </row>
    <row r="3096">
      <c r="A3096" s="403" t="str">
        <f>IF(ISBLANK('Unit Type (48)'!B46), " ", 'Unit Type (48)'!B46)</f>
        <v> </v>
      </c>
      <c r="B3096" s="403" t="str">
        <f>IF(ISBLANK('Unit Type (48)'!C46), " ", 'Unit Type (48)'!C46)</f>
        <v> </v>
      </c>
      <c r="C3096" s="403" t="str">
        <f>B3096*'Summary Sheet'!$C$50</f>
        <v>#VALUE!</v>
      </c>
    </row>
    <row r="3097">
      <c r="A3097" s="403" t="str">
        <f>IF(ISBLANK('Unit Type (48)'!B47), " ", 'Unit Type (48)'!B47)</f>
        <v> </v>
      </c>
      <c r="B3097" s="403" t="str">
        <f>IF(ISBLANK('Unit Type (48)'!C47), " ", 'Unit Type (48)'!C47)</f>
        <v> </v>
      </c>
      <c r="C3097" s="403" t="str">
        <f>B3097*'Summary Sheet'!$C$50</f>
        <v>#VALUE!</v>
      </c>
    </row>
    <row r="3098">
      <c r="A3098" s="403" t="str">
        <f>IF(ISBLANK('Unit Type (48)'!B48), " ", 'Unit Type (48)'!B48)</f>
        <v> </v>
      </c>
      <c r="B3098" s="403" t="str">
        <f>IF(ISBLANK('Unit Type (48)'!C48), " ", 'Unit Type (48)'!C48)</f>
        <v> </v>
      </c>
      <c r="C3098" s="403" t="str">
        <f>B3098*'Summary Sheet'!$C$50</f>
        <v>#VALUE!</v>
      </c>
    </row>
    <row r="3099">
      <c r="A3099" s="403" t="str">
        <f>IF(ISBLANK('Unit Type (48)'!B49), " ", 'Unit Type (48)'!B49)</f>
        <v> </v>
      </c>
      <c r="B3099" s="403" t="str">
        <f>IF(ISBLANK('Unit Type (48)'!C49), " ", 'Unit Type (48)'!C49)</f>
        <v> </v>
      </c>
      <c r="C3099" s="403" t="str">
        <f>B3099*'Summary Sheet'!$C$50</f>
        <v>#VALUE!</v>
      </c>
    </row>
    <row r="3100">
      <c r="A3100" s="403" t="str">
        <f>IF(ISBLANK('Unit Type (48)'!B50), " ", 'Unit Type (48)'!B50)</f>
        <v> </v>
      </c>
      <c r="B3100" s="403" t="str">
        <f>IF(ISBLANK('Unit Type (48)'!C50), " ", 'Unit Type (48)'!C50)</f>
        <v> </v>
      </c>
      <c r="C3100" s="403" t="str">
        <f>B3100*'Summary Sheet'!$C$50</f>
        <v>#VALUE!</v>
      </c>
    </row>
    <row r="3101">
      <c r="A3101" s="403" t="str">
        <f>IF(ISBLANK('Unit Type (48)'!B51), " ", 'Unit Type (48)'!B51)</f>
        <v> </v>
      </c>
      <c r="B3101" s="403" t="str">
        <f>IF(ISBLANK('Unit Type (48)'!C51), " ", 'Unit Type (48)'!C51)</f>
        <v> </v>
      </c>
      <c r="C3101" s="403" t="str">
        <f>B3101*'Summary Sheet'!$C$50</f>
        <v>#VALUE!</v>
      </c>
    </row>
    <row r="3102">
      <c r="A3102" s="403" t="str">
        <f>IF(ISBLANK('Unit Type (48)'!B52), " ", 'Unit Type (48)'!B52)</f>
        <v> </v>
      </c>
      <c r="B3102" s="403" t="str">
        <f>IF(ISBLANK('Unit Type (48)'!C52), " ", 'Unit Type (48)'!C52)</f>
        <v> </v>
      </c>
      <c r="C3102" s="403" t="str">
        <f>B3102*'Summary Sheet'!$C$50</f>
        <v>#VALUE!</v>
      </c>
    </row>
    <row r="3103">
      <c r="A3103" s="403" t="str">
        <f>IF(ISBLANK('Unit Type (48)'!B53), " ", 'Unit Type (48)'!B53)</f>
        <v> </v>
      </c>
      <c r="B3103" s="403" t="str">
        <f>IF(ISBLANK('Unit Type (48)'!C53), " ", 'Unit Type (48)'!C53)</f>
        <v> </v>
      </c>
      <c r="C3103" s="403" t="str">
        <f>B3103*'Summary Sheet'!$C$50</f>
        <v>#VALUE!</v>
      </c>
    </row>
    <row r="3104">
      <c r="A3104" s="403" t="str">
        <f>IF(ISBLANK('Unit Type (48)'!B54), " ", 'Unit Type (48)'!B54)</f>
        <v> </v>
      </c>
      <c r="B3104" s="403" t="str">
        <f>IF(ISBLANK('Unit Type (48)'!C54), " ", 'Unit Type (48)'!C54)</f>
        <v> </v>
      </c>
      <c r="C3104" s="403" t="str">
        <f>B3104*'Summary Sheet'!$C$50</f>
        <v>#VALUE!</v>
      </c>
    </row>
    <row r="3105">
      <c r="A3105" s="403" t="str">
        <f>IF(ISBLANK('Unit Type (48)'!B55), " ", 'Unit Type (48)'!B55)</f>
        <v> </v>
      </c>
      <c r="B3105" s="403" t="str">
        <f>IF(ISBLANK('Unit Type (48)'!C55), " ", 'Unit Type (48)'!C55)</f>
        <v> </v>
      </c>
      <c r="C3105" s="403" t="str">
        <f>B3105*'Summary Sheet'!$C$50</f>
        <v>#VALUE!</v>
      </c>
    </row>
    <row r="3106">
      <c r="A3106" s="403" t="str">
        <f>IF(ISBLANK('Unit Type (48)'!B56), " ", 'Unit Type (48)'!B56)</f>
        <v> </v>
      </c>
      <c r="B3106" s="403" t="str">
        <f>IF(ISBLANK('Unit Type (48)'!C56), " ", 'Unit Type (48)'!C56)</f>
        <v> </v>
      </c>
      <c r="C3106" s="403" t="str">
        <f>B3106*'Summary Sheet'!$C$50</f>
        <v>#VALUE!</v>
      </c>
    </row>
    <row r="3107">
      <c r="A3107" s="403" t="str">
        <f>IF(ISBLANK('Unit Type (48)'!B57), " ", 'Unit Type (48)'!B57)</f>
        <v> </v>
      </c>
      <c r="B3107" s="403" t="str">
        <f>IF(ISBLANK('Unit Type (48)'!C57), " ", 'Unit Type (48)'!C57)</f>
        <v> </v>
      </c>
      <c r="C3107" s="403" t="str">
        <f>B3107*'Summary Sheet'!$C$50</f>
        <v>#VALUE!</v>
      </c>
    </row>
    <row r="3108">
      <c r="A3108" s="403" t="str">
        <f>IF(ISBLANK('Unit Type (48)'!B58), " ", 'Unit Type (48)'!B58)</f>
        <v> </v>
      </c>
      <c r="B3108" s="403" t="str">
        <f>IF(ISBLANK('Unit Type (48)'!C58), " ", 'Unit Type (48)'!C58)</f>
        <v> </v>
      </c>
      <c r="C3108" s="403" t="str">
        <f>B3108*'Summary Sheet'!$C$50</f>
        <v>#VALUE!</v>
      </c>
    </row>
    <row r="3109">
      <c r="A3109" s="403" t="str">
        <f>IF(ISBLANK('Unit Type (48)'!B59), " ", 'Unit Type (48)'!B59)</f>
        <v> </v>
      </c>
      <c r="B3109" s="403" t="str">
        <f>IF(ISBLANK('Unit Type (48)'!C59), " ", 'Unit Type (48)'!C59)</f>
        <v> </v>
      </c>
      <c r="C3109" s="403" t="str">
        <f>B3109*'Summary Sheet'!$C$50</f>
        <v>#VALUE!</v>
      </c>
    </row>
    <row r="3110">
      <c r="A3110" s="403" t="str">
        <f>IF(ISBLANK('Unit Type (48)'!B60), " ", 'Unit Type (48)'!B60)</f>
        <v> </v>
      </c>
      <c r="B3110" s="403" t="str">
        <f>IF(ISBLANK('Unit Type (48)'!C60), " ", 'Unit Type (48)'!C60)</f>
        <v> </v>
      </c>
      <c r="C3110" s="403" t="str">
        <f>B3110*'Summary Sheet'!$C$50</f>
        <v>#VALUE!</v>
      </c>
    </row>
    <row r="3111">
      <c r="A3111" s="403" t="str">
        <f>IF(ISBLANK('Unit Type (48)'!B61), " ", 'Unit Type (48)'!B61)</f>
        <v> </v>
      </c>
      <c r="B3111" s="403" t="str">
        <f>IF(ISBLANK('Unit Type (48)'!C61), " ", 'Unit Type (48)'!C61)</f>
        <v> </v>
      </c>
      <c r="C3111" s="403" t="str">
        <f>B3111*'Summary Sheet'!$C$50</f>
        <v>#VALUE!</v>
      </c>
    </row>
    <row r="3112">
      <c r="A3112" s="403" t="str">
        <f>IF(ISBLANK('Unit Type (48)'!B62), " ", 'Unit Type (48)'!B62)</f>
        <v> </v>
      </c>
      <c r="B3112" s="403" t="str">
        <f>IF(ISBLANK('Unit Type (48)'!C62), " ", 'Unit Type (48)'!C62)</f>
        <v> </v>
      </c>
      <c r="C3112" s="403" t="str">
        <f>B3112*'Summary Sheet'!$C$50</f>
        <v>#VALUE!</v>
      </c>
    </row>
    <row r="3113">
      <c r="A3113" s="403" t="str">
        <f>IF(ISBLANK('Unit Type (48)'!B63), " ", 'Unit Type (48)'!B63)</f>
        <v> </v>
      </c>
      <c r="B3113" s="403" t="str">
        <f>IF(ISBLANK('Unit Type (48)'!C63), " ", 'Unit Type (48)'!C63)</f>
        <v> </v>
      </c>
      <c r="C3113" s="403" t="str">
        <f>B3113*'Summary Sheet'!$C$50</f>
        <v>#VALUE!</v>
      </c>
    </row>
    <row r="3114">
      <c r="A3114" s="403" t="str">
        <f>IF(ISBLANK('Unit Type (48)'!B64), " ", 'Unit Type (48)'!B64)</f>
        <v> </v>
      </c>
      <c r="B3114" s="403" t="str">
        <f>IF(ISBLANK('Unit Type (48)'!C64), " ", 'Unit Type (48)'!C64)</f>
        <v> </v>
      </c>
      <c r="C3114" s="403" t="str">
        <f>B3114*'Summary Sheet'!$C$50</f>
        <v>#VALUE!</v>
      </c>
    </row>
    <row r="3115">
      <c r="A3115" s="403" t="str">
        <f>IF(ISBLANK('Unit Type (48)'!B65), " ", 'Unit Type (48)'!B65)</f>
        <v> </v>
      </c>
      <c r="B3115" s="403" t="str">
        <f>IF(ISBLANK('Unit Type (48)'!C65), " ", 'Unit Type (48)'!C65)</f>
        <v> </v>
      </c>
      <c r="C3115" s="403" t="str">
        <f>B3115*'Summary Sheet'!$C$50</f>
        <v>#VALUE!</v>
      </c>
    </row>
    <row r="3116">
      <c r="A3116" s="403" t="str">
        <f>IF(ISBLANK('Unit Type (48)'!B66), " ", 'Unit Type (48)'!B66)</f>
        <v> </v>
      </c>
      <c r="B3116" s="403" t="str">
        <f>IF(ISBLANK('Unit Type (48)'!C66), " ", 'Unit Type (48)'!C66)</f>
        <v> </v>
      </c>
      <c r="C3116" s="403" t="str">
        <f>B3116*'Summary Sheet'!$C$50</f>
        <v>#VALUE!</v>
      </c>
    </row>
    <row r="3117">
      <c r="A3117" s="403" t="str">
        <f>IF(ISBLANK('Unit Type (48)'!B67), " ", 'Unit Type (48)'!B67)</f>
        <v> </v>
      </c>
      <c r="B3117" s="403" t="str">
        <f>IF(ISBLANK('Unit Type (48)'!C67), " ", 'Unit Type (48)'!C67)</f>
        <v> </v>
      </c>
      <c r="C3117" s="403" t="str">
        <f>B3117*'Summary Sheet'!$C$50</f>
        <v>#VALUE!</v>
      </c>
    </row>
    <row r="3118">
      <c r="A3118" s="403" t="str">
        <f>IF(ISBLANK('Unit Type (48)'!B68), " ", 'Unit Type (48)'!B68)</f>
        <v> </v>
      </c>
      <c r="B3118" s="403" t="str">
        <f>IF(ISBLANK('Unit Type (48)'!C68), " ", 'Unit Type (48)'!C68)</f>
        <v> </v>
      </c>
      <c r="C3118" s="403" t="str">
        <f>B3118*'Summary Sheet'!$C$50</f>
        <v>#VALUE!</v>
      </c>
    </row>
    <row r="3119">
      <c r="A3119" s="403" t="str">
        <f>IF(ISBLANK('Unit Type (48)'!B69), " ", 'Unit Type (48)'!B69)</f>
        <v> </v>
      </c>
      <c r="B3119" s="403" t="str">
        <f>IF(ISBLANK('Unit Type (48)'!C69), " ", 'Unit Type (48)'!C69)</f>
        <v> </v>
      </c>
      <c r="C3119" s="403" t="str">
        <f>B3119*'Summary Sheet'!$C$50</f>
        <v>#VALUE!</v>
      </c>
    </row>
    <row r="3120">
      <c r="A3120" s="403" t="str">
        <f>IF(ISBLANK('Unit Type (48)'!B70), " ", 'Unit Type (48)'!B70)</f>
        <v> </v>
      </c>
      <c r="B3120" s="403" t="str">
        <f>IF(ISBLANK('Unit Type (48)'!C70), " ", 'Unit Type (48)'!C70)</f>
        <v> </v>
      </c>
      <c r="C3120" s="403" t="str">
        <f>B3120*'Summary Sheet'!$C$50</f>
        <v>#VALUE!</v>
      </c>
    </row>
    <row r="3121">
      <c r="A3121" s="403" t="str">
        <f>IF(ISBLANK('Unit Type (49)'!B6), " ", 'Unit Type (49)'!B6)</f>
        <v> </v>
      </c>
      <c r="B3121" s="403" t="str">
        <f>IF(ISBLANK('Unit Type (49)'!C6), " ", 'Unit Type (49)'!C6)</f>
        <v> </v>
      </c>
      <c r="C3121" s="403" t="str">
        <f>B3121*'Summary Sheet'!$C$51</f>
        <v>#VALUE!</v>
      </c>
    </row>
    <row r="3122">
      <c r="A3122" s="403" t="str">
        <f>IF(ISBLANK('Unit Type (49)'!B7), " ", 'Unit Type (49)'!B7)</f>
        <v> </v>
      </c>
      <c r="B3122" s="403" t="str">
        <f>IF(ISBLANK('Unit Type (49)'!C7), " ", 'Unit Type (49)'!C7)</f>
        <v> </v>
      </c>
      <c r="C3122" s="403" t="str">
        <f>B3122*'Summary Sheet'!$C$51</f>
        <v>#VALUE!</v>
      </c>
    </row>
    <row r="3123">
      <c r="A3123" s="403" t="str">
        <f>IF(ISBLANK('Unit Type (49)'!B8), " ", 'Unit Type (49)'!B8)</f>
        <v> </v>
      </c>
      <c r="B3123" s="403" t="str">
        <f>IF(ISBLANK('Unit Type (49)'!C8), " ", 'Unit Type (49)'!C8)</f>
        <v> </v>
      </c>
      <c r="C3123" s="403" t="str">
        <f>B3123*'Summary Sheet'!$C$51</f>
        <v>#VALUE!</v>
      </c>
    </row>
    <row r="3124">
      <c r="A3124" s="403" t="str">
        <f>IF(ISBLANK('Unit Type (49)'!B9), " ", 'Unit Type (49)'!B9)</f>
        <v> </v>
      </c>
      <c r="B3124" s="403" t="str">
        <f>IF(ISBLANK('Unit Type (49)'!C9), " ", 'Unit Type (49)'!C9)</f>
        <v> </v>
      </c>
      <c r="C3124" s="403" t="str">
        <f>B3124*'Summary Sheet'!$C$51</f>
        <v>#VALUE!</v>
      </c>
    </row>
    <row r="3125">
      <c r="A3125" s="403" t="str">
        <f>IF(ISBLANK('Unit Type (49)'!B10), " ", 'Unit Type (49)'!B10)</f>
        <v> </v>
      </c>
      <c r="B3125" s="403" t="str">
        <f>IF(ISBLANK('Unit Type (49)'!C10), " ", 'Unit Type (49)'!C10)</f>
        <v> </v>
      </c>
      <c r="C3125" s="403" t="str">
        <f>B3125*'Summary Sheet'!$C$51</f>
        <v>#VALUE!</v>
      </c>
    </row>
    <row r="3126">
      <c r="A3126" s="403" t="str">
        <f>IF(ISBLANK('Unit Type (49)'!B11), " ", 'Unit Type (49)'!B11)</f>
        <v> </v>
      </c>
      <c r="B3126" s="403" t="str">
        <f>IF(ISBLANK('Unit Type (49)'!C11), " ", 'Unit Type (49)'!C11)</f>
        <v> </v>
      </c>
      <c r="C3126" s="403" t="str">
        <f>B3126*'Summary Sheet'!$C$51</f>
        <v>#VALUE!</v>
      </c>
    </row>
    <row r="3127">
      <c r="A3127" s="403" t="str">
        <f>IF(ISBLANK('Unit Type (49)'!B12), " ", 'Unit Type (49)'!B12)</f>
        <v> </v>
      </c>
      <c r="B3127" s="403" t="str">
        <f>IF(ISBLANK('Unit Type (49)'!C12), " ", 'Unit Type (49)'!C12)</f>
        <v> </v>
      </c>
      <c r="C3127" s="403" t="str">
        <f>B3127*'Summary Sheet'!$C$51</f>
        <v>#VALUE!</v>
      </c>
    </row>
    <row r="3128">
      <c r="A3128" s="403" t="str">
        <f>IF(ISBLANK('Unit Type (49)'!B13), " ", 'Unit Type (49)'!B13)</f>
        <v> </v>
      </c>
      <c r="B3128" s="403" t="str">
        <f>IF(ISBLANK('Unit Type (49)'!C13), " ", 'Unit Type (49)'!C13)</f>
        <v> </v>
      </c>
      <c r="C3128" s="403" t="str">
        <f>B3128*'Summary Sheet'!$C$51</f>
        <v>#VALUE!</v>
      </c>
    </row>
    <row r="3129">
      <c r="A3129" s="403" t="str">
        <f>IF(ISBLANK('Unit Type (49)'!B14), " ", 'Unit Type (49)'!B14)</f>
        <v> </v>
      </c>
      <c r="B3129" s="403" t="str">
        <f>IF(ISBLANK('Unit Type (49)'!C14), " ", 'Unit Type (49)'!C14)</f>
        <v> </v>
      </c>
      <c r="C3129" s="403" t="str">
        <f>B3129*'Summary Sheet'!$C$51</f>
        <v>#VALUE!</v>
      </c>
    </row>
    <row r="3130">
      <c r="A3130" s="403" t="str">
        <f>IF(ISBLANK('Unit Type (49)'!B15), " ", 'Unit Type (49)'!B15)</f>
        <v> </v>
      </c>
      <c r="B3130" s="403" t="str">
        <f>IF(ISBLANK('Unit Type (49)'!C15), " ", 'Unit Type (49)'!C15)</f>
        <v> </v>
      </c>
      <c r="C3130" s="403" t="str">
        <f>B3130*'Summary Sheet'!$C$51</f>
        <v>#VALUE!</v>
      </c>
    </row>
    <row r="3131">
      <c r="A3131" s="403" t="str">
        <f>IF(ISBLANK('Unit Type (49)'!B16), " ", 'Unit Type (49)'!B16)</f>
        <v> </v>
      </c>
      <c r="B3131" s="403" t="str">
        <f>IF(ISBLANK('Unit Type (49)'!C16), " ", 'Unit Type (49)'!C16)</f>
        <v> </v>
      </c>
      <c r="C3131" s="403" t="str">
        <f>B3131*'Summary Sheet'!$C$51</f>
        <v>#VALUE!</v>
      </c>
    </row>
    <row r="3132">
      <c r="A3132" s="403" t="str">
        <f>IF(ISBLANK('Unit Type (49)'!B17), " ", 'Unit Type (49)'!B17)</f>
        <v> </v>
      </c>
      <c r="B3132" s="403" t="str">
        <f>IF(ISBLANK('Unit Type (49)'!C17), " ", 'Unit Type (49)'!C17)</f>
        <v> </v>
      </c>
      <c r="C3132" s="403" t="str">
        <f>B3132*'Summary Sheet'!$C$51</f>
        <v>#VALUE!</v>
      </c>
    </row>
    <row r="3133">
      <c r="A3133" s="403" t="str">
        <f>IF(ISBLANK('Unit Type (49)'!B18), " ", 'Unit Type (49)'!B18)</f>
        <v> </v>
      </c>
      <c r="B3133" s="403" t="str">
        <f>IF(ISBLANK('Unit Type (49)'!C18), " ", 'Unit Type (49)'!C18)</f>
        <v> </v>
      </c>
      <c r="C3133" s="403" t="str">
        <f>B3133*'Summary Sheet'!$C$51</f>
        <v>#VALUE!</v>
      </c>
    </row>
    <row r="3134">
      <c r="A3134" s="403" t="str">
        <f>IF(ISBLANK('Unit Type (49)'!B19), " ", 'Unit Type (49)'!B19)</f>
        <v> </v>
      </c>
      <c r="B3134" s="403" t="str">
        <f>IF(ISBLANK('Unit Type (49)'!C19), " ", 'Unit Type (49)'!C19)</f>
        <v> </v>
      </c>
      <c r="C3134" s="403" t="str">
        <f>B3134*'Summary Sheet'!$C$51</f>
        <v>#VALUE!</v>
      </c>
    </row>
    <row r="3135">
      <c r="A3135" s="403" t="str">
        <f>IF(ISBLANK('Unit Type (49)'!B20), " ", 'Unit Type (49)'!B20)</f>
        <v> </v>
      </c>
      <c r="B3135" s="403" t="str">
        <f>IF(ISBLANK('Unit Type (49)'!C20), " ", 'Unit Type (49)'!C20)</f>
        <v> </v>
      </c>
      <c r="C3135" s="403" t="str">
        <f>B3135*'Summary Sheet'!$C$51</f>
        <v>#VALUE!</v>
      </c>
    </row>
    <row r="3136">
      <c r="A3136" s="403" t="str">
        <f>IF(ISBLANK('Unit Type (49)'!B21), " ", 'Unit Type (49)'!B21)</f>
        <v> </v>
      </c>
      <c r="B3136" s="403" t="str">
        <f>IF(ISBLANK('Unit Type (49)'!C21), " ", 'Unit Type (49)'!C21)</f>
        <v> </v>
      </c>
      <c r="C3136" s="403" t="str">
        <f>B3136*'Summary Sheet'!$C$51</f>
        <v>#VALUE!</v>
      </c>
    </row>
    <row r="3137">
      <c r="A3137" s="403" t="str">
        <f>IF(ISBLANK('Unit Type (49)'!B22), " ", 'Unit Type (49)'!B22)</f>
        <v> </v>
      </c>
      <c r="B3137" s="403" t="str">
        <f>IF(ISBLANK('Unit Type (49)'!C22), " ", 'Unit Type (49)'!C22)</f>
        <v> </v>
      </c>
      <c r="C3137" s="403" t="str">
        <f>B3137*'Summary Sheet'!$C$51</f>
        <v>#VALUE!</v>
      </c>
    </row>
    <row r="3138">
      <c r="A3138" s="403" t="str">
        <f>IF(ISBLANK('Unit Type (49)'!B23), " ", 'Unit Type (49)'!B23)</f>
        <v> </v>
      </c>
      <c r="B3138" s="403" t="str">
        <f>IF(ISBLANK('Unit Type (49)'!C23), " ", 'Unit Type (49)'!C23)</f>
        <v> </v>
      </c>
      <c r="C3138" s="403" t="str">
        <f>B3138*'Summary Sheet'!$C$51</f>
        <v>#VALUE!</v>
      </c>
    </row>
    <row r="3139">
      <c r="A3139" s="403" t="str">
        <f>IF(ISBLANK('Unit Type (49)'!B24), " ", 'Unit Type (49)'!B24)</f>
        <v> </v>
      </c>
      <c r="B3139" s="403" t="str">
        <f>IF(ISBLANK('Unit Type (49)'!C24), " ", 'Unit Type (49)'!C24)</f>
        <v> </v>
      </c>
      <c r="C3139" s="403" t="str">
        <f>B3139*'Summary Sheet'!$C$51</f>
        <v>#VALUE!</v>
      </c>
    </row>
    <row r="3140">
      <c r="A3140" s="403" t="str">
        <f>IF(ISBLANK('Unit Type (49)'!B25), " ", 'Unit Type (49)'!B25)</f>
        <v> </v>
      </c>
      <c r="B3140" s="403" t="str">
        <f>IF(ISBLANK('Unit Type (49)'!C25), " ", 'Unit Type (49)'!C25)</f>
        <v> </v>
      </c>
      <c r="C3140" s="403" t="str">
        <f>B3140*'Summary Sheet'!$C$51</f>
        <v>#VALUE!</v>
      </c>
    </row>
    <row r="3141">
      <c r="A3141" s="403" t="str">
        <f>IF(ISBLANK('Unit Type (49)'!B26), " ", 'Unit Type (49)'!B26)</f>
        <v> </v>
      </c>
      <c r="B3141" s="403" t="str">
        <f>IF(ISBLANK('Unit Type (49)'!C26), " ", 'Unit Type (49)'!C26)</f>
        <v> </v>
      </c>
      <c r="C3141" s="403" t="str">
        <f>B3141*'Summary Sheet'!$C$51</f>
        <v>#VALUE!</v>
      </c>
    </row>
    <row r="3142">
      <c r="A3142" s="403" t="str">
        <f>IF(ISBLANK('Unit Type (49)'!B27), " ", 'Unit Type (49)'!B27)</f>
        <v> </v>
      </c>
      <c r="B3142" s="403" t="str">
        <f>IF(ISBLANK('Unit Type (49)'!C27), " ", 'Unit Type (49)'!C27)</f>
        <v> </v>
      </c>
      <c r="C3142" s="403" t="str">
        <f>B3142*'Summary Sheet'!$C$51</f>
        <v>#VALUE!</v>
      </c>
    </row>
    <row r="3143">
      <c r="A3143" s="403" t="str">
        <f>IF(ISBLANK('Unit Type (49)'!B28), " ", 'Unit Type (49)'!B28)</f>
        <v> </v>
      </c>
      <c r="B3143" s="403" t="str">
        <f>IF(ISBLANK('Unit Type (49)'!C28), " ", 'Unit Type (49)'!C28)</f>
        <v> </v>
      </c>
      <c r="C3143" s="403" t="str">
        <f>B3143*'Summary Sheet'!$C$51</f>
        <v>#VALUE!</v>
      </c>
    </row>
    <row r="3144">
      <c r="A3144" s="403" t="str">
        <f>IF(ISBLANK('Unit Type (49)'!B29), " ", 'Unit Type (49)'!B29)</f>
        <v> </v>
      </c>
      <c r="B3144" s="403" t="str">
        <f>IF(ISBLANK('Unit Type (49)'!C29), " ", 'Unit Type (49)'!C29)</f>
        <v> </v>
      </c>
      <c r="C3144" s="403" t="str">
        <f>B3144*'Summary Sheet'!$C$51</f>
        <v>#VALUE!</v>
      </c>
    </row>
    <row r="3145">
      <c r="A3145" s="403" t="str">
        <f>IF(ISBLANK('Unit Type (49)'!B30), " ", 'Unit Type (49)'!B30)</f>
        <v> </v>
      </c>
      <c r="B3145" s="403" t="str">
        <f>IF(ISBLANK('Unit Type (49)'!C30), " ", 'Unit Type (49)'!C30)</f>
        <v> </v>
      </c>
      <c r="C3145" s="403" t="str">
        <f>B3145*'Summary Sheet'!$C$51</f>
        <v>#VALUE!</v>
      </c>
    </row>
    <row r="3146">
      <c r="A3146" s="403" t="str">
        <f>IF(ISBLANK('Unit Type (49)'!B31), " ", 'Unit Type (49)'!B31)</f>
        <v> </v>
      </c>
      <c r="B3146" s="403" t="str">
        <f>IF(ISBLANK('Unit Type (49)'!C31), " ", 'Unit Type (49)'!C31)</f>
        <v> </v>
      </c>
      <c r="C3146" s="403" t="str">
        <f>B3146*'Summary Sheet'!$C$51</f>
        <v>#VALUE!</v>
      </c>
    </row>
    <row r="3147">
      <c r="A3147" s="403" t="str">
        <f>IF(ISBLANK('Unit Type (49)'!B32), " ", 'Unit Type (49)'!B32)</f>
        <v> </v>
      </c>
      <c r="B3147" s="403" t="str">
        <f>IF(ISBLANK('Unit Type (49)'!C32), " ", 'Unit Type (49)'!C32)</f>
        <v> </v>
      </c>
      <c r="C3147" s="403" t="str">
        <f>B3147*'Summary Sheet'!$C$51</f>
        <v>#VALUE!</v>
      </c>
    </row>
    <row r="3148">
      <c r="A3148" s="403" t="str">
        <f>IF(ISBLANK('Unit Type (49)'!B33), " ", 'Unit Type (49)'!B33)</f>
        <v> </v>
      </c>
      <c r="B3148" s="403" t="str">
        <f>IF(ISBLANK('Unit Type (49)'!C33), " ", 'Unit Type (49)'!C33)</f>
        <v> </v>
      </c>
      <c r="C3148" s="403" t="str">
        <f>B3148*'Summary Sheet'!$C$51</f>
        <v>#VALUE!</v>
      </c>
    </row>
    <row r="3149">
      <c r="A3149" s="403" t="str">
        <f>IF(ISBLANK('Unit Type (49)'!B34), " ", 'Unit Type (49)'!B34)</f>
        <v> </v>
      </c>
      <c r="B3149" s="403" t="str">
        <f>IF(ISBLANK('Unit Type (49)'!C34), " ", 'Unit Type (49)'!C34)</f>
        <v> </v>
      </c>
      <c r="C3149" s="403" t="str">
        <f>B3149*'Summary Sheet'!$C$51</f>
        <v>#VALUE!</v>
      </c>
    </row>
    <row r="3150">
      <c r="A3150" s="403" t="str">
        <f>IF(ISBLANK('Unit Type (49)'!B35), " ", 'Unit Type (49)'!B35)</f>
        <v> </v>
      </c>
      <c r="B3150" s="403" t="str">
        <f>IF(ISBLANK('Unit Type (49)'!C35), " ", 'Unit Type (49)'!C35)</f>
        <v> </v>
      </c>
      <c r="C3150" s="403" t="str">
        <f>B3150*'Summary Sheet'!$C$51</f>
        <v>#VALUE!</v>
      </c>
    </row>
    <row r="3151">
      <c r="A3151" s="403" t="str">
        <f>IF(ISBLANK('Unit Type (49)'!B36), " ", 'Unit Type (49)'!B36)</f>
        <v> </v>
      </c>
      <c r="B3151" s="403" t="str">
        <f>IF(ISBLANK('Unit Type (49)'!C36), " ", 'Unit Type (49)'!C36)</f>
        <v> </v>
      </c>
      <c r="C3151" s="403" t="str">
        <f>B3151*'Summary Sheet'!$C$51</f>
        <v>#VALUE!</v>
      </c>
    </row>
    <row r="3152">
      <c r="A3152" s="403" t="str">
        <f>IF(ISBLANK('Unit Type (49)'!B37), " ", 'Unit Type (49)'!B37)</f>
        <v> </v>
      </c>
      <c r="B3152" s="403" t="str">
        <f>IF(ISBLANK('Unit Type (49)'!C37), " ", 'Unit Type (49)'!C37)</f>
        <v> </v>
      </c>
      <c r="C3152" s="403" t="str">
        <f>B3152*'Summary Sheet'!$C$51</f>
        <v>#VALUE!</v>
      </c>
    </row>
    <row r="3153">
      <c r="A3153" s="403" t="str">
        <f>IF(ISBLANK('Unit Type (49)'!B38), " ", 'Unit Type (49)'!B38)</f>
        <v> </v>
      </c>
      <c r="B3153" s="403" t="str">
        <f>IF(ISBLANK('Unit Type (49)'!C38), " ", 'Unit Type (49)'!C38)</f>
        <v> </v>
      </c>
      <c r="C3153" s="403" t="str">
        <f>B3153*'Summary Sheet'!$C$51</f>
        <v>#VALUE!</v>
      </c>
    </row>
    <row r="3154">
      <c r="A3154" s="403" t="str">
        <f>IF(ISBLANK('Unit Type (49)'!B39), " ", 'Unit Type (49)'!B39)</f>
        <v> </v>
      </c>
      <c r="B3154" s="403" t="str">
        <f>IF(ISBLANK('Unit Type (49)'!C39), " ", 'Unit Type (49)'!C39)</f>
        <v> </v>
      </c>
      <c r="C3154" s="403" t="str">
        <f>B3154*'Summary Sheet'!$C$51</f>
        <v>#VALUE!</v>
      </c>
    </row>
    <row r="3155">
      <c r="A3155" s="403" t="str">
        <f>IF(ISBLANK('Unit Type (49)'!B40), " ", 'Unit Type (49)'!B40)</f>
        <v> </v>
      </c>
      <c r="B3155" s="403" t="str">
        <f>IF(ISBLANK('Unit Type (49)'!C40), " ", 'Unit Type (49)'!C40)</f>
        <v> </v>
      </c>
      <c r="C3155" s="403" t="str">
        <f>B3155*'Summary Sheet'!$C$51</f>
        <v>#VALUE!</v>
      </c>
    </row>
    <row r="3156">
      <c r="A3156" s="403" t="str">
        <f>IF(ISBLANK('Unit Type (49)'!B41), " ", 'Unit Type (49)'!B41)</f>
        <v> </v>
      </c>
      <c r="B3156" s="403" t="str">
        <f>IF(ISBLANK('Unit Type (49)'!C41), " ", 'Unit Type (49)'!C41)</f>
        <v> </v>
      </c>
      <c r="C3156" s="403" t="str">
        <f>B3156*'Summary Sheet'!$C$51</f>
        <v>#VALUE!</v>
      </c>
    </row>
    <row r="3157">
      <c r="A3157" s="403" t="str">
        <f>IF(ISBLANK('Unit Type (49)'!B42), " ", 'Unit Type (49)'!B42)</f>
        <v> </v>
      </c>
      <c r="B3157" s="403" t="str">
        <f>IF(ISBLANK('Unit Type (49)'!C42), " ", 'Unit Type (49)'!C42)</f>
        <v> </v>
      </c>
      <c r="C3157" s="403" t="str">
        <f>B3157*'Summary Sheet'!$C$51</f>
        <v>#VALUE!</v>
      </c>
    </row>
    <row r="3158">
      <c r="A3158" s="403" t="str">
        <f>IF(ISBLANK('Unit Type (49)'!B43), " ", 'Unit Type (49)'!B43)</f>
        <v> </v>
      </c>
      <c r="B3158" s="403" t="str">
        <f>IF(ISBLANK('Unit Type (49)'!C43), " ", 'Unit Type (49)'!C43)</f>
        <v> </v>
      </c>
      <c r="C3158" s="403" t="str">
        <f>B3158*'Summary Sheet'!$C$51</f>
        <v>#VALUE!</v>
      </c>
    </row>
    <row r="3159">
      <c r="A3159" s="403" t="str">
        <f>IF(ISBLANK('Unit Type (49)'!B44), " ", 'Unit Type (49)'!B44)</f>
        <v> </v>
      </c>
      <c r="B3159" s="403" t="str">
        <f>IF(ISBLANK('Unit Type (49)'!C44), " ", 'Unit Type (49)'!C44)</f>
        <v> </v>
      </c>
      <c r="C3159" s="403" t="str">
        <f>B3159*'Summary Sheet'!$C$51</f>
        <v>#VALUE!</v>
      </c>
    </row>
    <row r="3160">
      <c r="A3160" s="403" t="str">
        <f>IF(ISBLANK('Unit Type (49)'!B45), " ", 'Unit Type (49)'!B45)</f>
        <v> </v>
      </c>
      <c r="B3160" s="403" t="str">
        <f>IF(ISBLANK('Unit Type (49)'!C45), " ", 'Unit Type (49)'!C45)</f>
        <v> </v>
      </c>
      <c r="C3160" s="403" t="str">
        <f>B3160*'Summary Sheet'!$C$51</f>
        <v>#VALUE!</v>
      </c>
    </row>
    <row r="3161">
      <c r="A3161" s="403" t="str">
        <f>IF(ISBLANK('Unit Type (49)'!B46), " ", 'Unit Type (49)'!B46)</f>
        <v> </v>
      </c>
      <c r="B3161" s="403" t="str">
        <f>IF(ISBLANK('Unit Type (49)'!C46), " ", 'Unit Type (49)'!C46)</f>
        <v> </v>
      </c>
      <c r="C3161" s="403" t="str">
        <f>B3161*'Summary Sheet'!$C$51</f>
        <v>#VALUE!</v>
      </c>
    </row>
    <row r="3162">
      <c r="A3162" s="403" t="str">
        <f>IF(ISBLANK('Unit Type (49)'!B47), " ", 'Unit Type (49)'!B47)</f>
        <v> </v>
      </c>
      <c r="B3162" s="403" t="str">
        <f>IF(ISBLANK('Unit Type (49)'!C47), " ", 'Unit Type (49)'!C47)</f>
        <v> </v>
      </c>
      <c r="C3162" s="403" t="str">
        <f>B3162*'Summary Sheet'!$C$51</f>
        <v>#VALUE!</v>
      </c>
    </row>
    <row r="3163">
      <c r="A3163" s="403" t="str">
        <f>IF(ISBLANK('Unit Type (49)'!B48), " ", 'Unit Type (49)'!B48)</f>
        <v> </v>
      </c>
      <c r="B3163" s="403" t="str">
        <f>IF(ISBLANK('Unit Type (49)'!C48), " ", 'Unit Type (49)'!C48)</f>
        <v> </v>
      </c>
      <c r="C3163" s="403" t="str">
        <f>B3163*'Summary Sheet'!$C$51</f>
        <v>#VALUE!</v>
      </c>
    </row>
    <row r="3164">
      <c r="A3164" s="403" t="str">
        <f>IF(ISBLANK('Unit Type (49)'!B49), " ", 'Unit Type (49)'!B49)</f>
        <v> </v>
      </c>
      <c r="B3164" s="403" t="str">
        <f>IF(ISBLANK('Unit Type (49)'!C49), " ", 'Unit Type (49)'!C49)</f>
        <v> </v>
      </c>
      <c r="C3164" s="403" t="str">
        <f>B3164*'Summary Sheet'!$C$51</f>
        <v>#VALUE!</v>
      </c>
    </row>
    <row r="3165">
      <c r="A3165" s="403" t="str">
        <f>IF(ISBLANK('Unit Type (49)'!B50), " ", 'Unit Type (49)'!B50)</f>
        <v> </v>
      </c>
      <c r="B3165" s="403" t="str">
        <f>IF(ISBLANK('Unit Type (49)'!C50), " ", 'Unit Type (49)'!C50)</f>
        <v> </v>
      </c>
      <c r="C3165" s="403" t="str">
        <f>B3165*'Summary Sheet'!$C$51</f>
        <v>#VALUE!</v>
      </c>
    </row>
    <row r="3166">
      <c r="A3166" s="403" t="str">
        <f>IF(ISBLANK('Unit Type (49)'!B51), " ", 'Unit Type (49)'!B51)</f>
        <v> </v>
      </c>
      <c r="B3166" s="403" t="str">
        <f>IF(ISBLANK('Unit Type (49)'!C51), " ", 'Unit Type (49)'!C51)</f>
        <v> </v>
      </c>
      <c r="C3166" s="403" t="str">
        <f>B3166*'Summary Sheet'!$C$51</f>
        <v>#VALUE!</v>
      </c>
    </row>
    <row r="3167">
      <c r="A3167" s="403" t="str">
        <f>IF(ISBLANK('Unit Type (49)'!B52), " ", 'Unit Type (49)'!B52)</f>
        <v> </v>
      </c>
      <c r="B3167" s="403" t="str">
        <f>IF(ISBLANK('Unit Type (49)'!C52), " ", 'Unit Type (49)'!C52)</f>
        <v> </v>
      </c>
      <c r="C3167" s="403" t="str">
        <f>B3167*'Summary Sheet'!$C$51</f>
        <v>#VALUE!</v>
      </c>
    </row>
    <row r="3168">
      <c r="A3168" s="403" t="str">
        <f>IF(ISBLANK('Unit Type (49)'!B53), " ", 'Unit Type (49)'!B53)</f>
        <v> </v>
      </c>
      <c r="B3168" s="403" t="str">
        <f>IF(ISBLANK('Unit Type (49)'!C53), " ", 'Unit Type (49)'!C53)</f>
        <v> </v>
      </c>
      <c r="C3168" s="403" t="str">
        <f>B3168*'Summary Sheet'!$C$51</f>
        <v>#VALUE!</v>
      </c>
    </row>
    <row r="3169">
      <c r="A3169" s="403" t="str">
        <f>IF(ISBLANK('Unit Type (49)'!B54), " ", 'Unit Type (49)'!B54)</f>
        <v> </v>
      </c>
      <c r="B3169" s="403" t="str">
        <f>IF(ISBLANK('Unit Type (49)'!C54), " ", 'Unit Type (49)'!C54)</f>
        <v> </v>
      </c>
      <c r="C3169" s="403" t="str">
        <f>B3169*'Summary Sheet'!$C$51</f>
        <v>#VALUE!</v>
      </c>
    </row>
    <row r="3170">
      <c r="A3170" s="403" t="str">
        <f>IF(ISBLANK('Unit Type (49)'!B55), " ", 'Unit Type (49)'!B55)</f>
        <v> </v>
      </c>
      <c r="B3170" s="403" t="str">
        <f>IF(ISBLANK('Unit Type (49)'!C55), " ", 'Unit Type (49)'!C55)</f>
        <v> </v>
      </c>
      <c r="C3170" s="403" t="str">
        <f>B3170*'Summary Sheet'!$C$51</f>
        <v>#VALUE!</v>
      </c>
    </row>
    <row r="3171">
      <c r="A3171" s="403" t="str">
        <f>IF(ISBLANK('Unit Type (49)'!B56), " ", 'Unit Type (49)'!B56)</f>
        <v> </v>
      </c>
      <c r="B3171" s="403" t="str">
        <f>IF(ISBLANK('Unit Type (49)'!C56), " ", 'Unit Type (49)'!C56)</f>
        <v> </v>
      </c>
      <c r="C3171" s="403" t="str">
        <f>B3171*'Summary Sheet'!$C$51</f>
        <v>#VALUE!</v>
      </c>
    </row>
    <row r="3172">
      <c r="A3172" s="403" t="str">
        <f>IF(ISBLANK('Unit Type (49)'!B57), " ", 'Unit Type (49)'!B57)</f>
        <v> </v>
      </c>
      <c r="B3172" s="403" t="str">
        <f>IF(ISBLANK('Unit Type (49)'!C57), " ", 'Unit Type (49)'!C57)</f>
        <v> </v>
      </c>
      <c r="C3172" s="403" t="str">
        <f>B3172*'Summary Sheet'!$C$51</f>
        <v>#VALUE!</v>
      </c>
    </row>
    <row r="3173">
      <c r="A3173" s="403" t="str">
        <f>IF(ISBLANK('Unit Type (49)'!B58), " ", 'Unit Type (49)'!B58)</f>
        <v> </v>
      </c>
      <c r="B3173" s="403" t="str">
        <f>IF(ISBLANK('Unit Type (49)'!C58), " ", 'Unit Type (49)'!C58)</f>
        <v> </v>
      </c>
      <c r="C3173" s="403" t="str">
        <f>B3173*'Summary Sheet'!$C$51</f>
        <v>#VALUE!</v>
      </c>
    </row>
    <row r="3174">
      <c r="A3174" s="403" t="str">
        <f>IF(ISBLANK('Unit Type (49)'!B59), " ", 'Unit Type (49)'!B59)</f>
        <v> </v>
      </c>
      <c r="B3174" s="403" t="str">
        <f>IF(ISBLANK('Unit Type (49)'!C59), " ", 'Unit Type (49)'!C59)</f>
        <v> </v>
      </c>
      <c r="C3174" s="403" t="str">
        <f>B3174*'Summary Sheet'!$C$51</f>
        <v>#VALUE!</v>
      </c>
    </row>
    <row r="3175">
      <c r="A3175" s="403" t="str">
        <f>IF(ISBLANK('Unit Type (49)'!B60), " ", 'Unit Type (49)'!B60)</f>
        <v> </v>
      </c>
      <c r="B3175" s="403" t="str">
        <f>IF(ISBLANK('Unit Type (49)'!C60), " ", 'Unit Type (49)'!C60)</f>
        <v> </v>
      </c>
      <c r="C3175" s="403" t="str">
        <f>B3175*'Summary Sheet'!$C$51</f>
        <v>#VALUE!</v>
      </c>
    </row>
    <row r="3176">
      <c r="A3176" s="403" t="str">
        <f>IF(ISBLANK('Unit Type (49)'!B61), " ", 'Unit Type (49)'!B61)</f>
        <v> </v>
      </c>
      <c r="B3176" s="403" t="str">
        <f>IF(ISBLANK('Unit Type (49)'!C61), " ", 'Unit Type (49)'!C61)</f>
        <v> </v>
      </c>
      <c r="C3176" s="403" t="str">
        <f>B3176*'Summary Sheet'!$C$51</f>
        <v>#VALUE!</v>
      </c>
    </row>
    <row r="3177">
      <c r="A3177" s="403" t="str">
        <f>IF(ISBLANK('Unit Type (49)'!B62), " ", 'Unit Type (49)'!B62)</f>
        <v> </v>
      </c>
      <c r="B3177" s="403" t="str">
        <f>IF(ISBLANK('Unit Type (49)'!C62), " ", 'Unit Type (49)'!C62)</f>
        <v> </v>
      </c>
      <c r="C3177" s="403" t="str">
        <f>B3177*'Summary Sheet'!$C$51</f>
        <v>#VALUE!</v>
      </c>
    </row>
    <row r="3178">
      <c r="A3178" s="403" t="str">
        <f>IF(ISBLANK('Unit Type (49)'!B63), " ", 'Unit Type (49)'!B63)</f>
        <v> </v>
      </c>
      <c r="B3178" s="403" t="str">
        <f>IF(ISBLANK('Unit Type (49)'!C63), " ", 'Unit Type (49)'!C63)</f>
        <v> </v>
      </c>
      <c r="C3178" s="403" t="str">
        <f>B3178*'Summary Sheet'!$C$51</f>
        <v>#VALUE!</v>
      </c>
    </row>
    <row r="3179">
      <c r="A3179" s="403" t="str">
        <f>IF(ISBLANK('Unit Type (49)'!B64), " ", 'Unit Type (49)'!B64)</f>
        <v> </v>
      </c>
      <c r="B3179" s="403" t="str">
        <f>IF(ISBLANK('Unit Type (49)'!C64), " ", 'Unit Type (49)'!C64)</f>
        <v> </v>
      </c>
      <c r="C3179" s="403" t="str">
        <f>B3179*'Summary Sheet'!$C$51</f>
        <v>#VALUE!</v>
      </c>
    </row>
    <row r="3180">
      <c r="A3180" s="403" t="str">
        <f>IF(ISBLANK('Unit Type (49)'!B65), " ", 'Unit Type (49)'!B65)</f>
        <v> </v>
      </c>
      <c r="B3180" s="403" t="str">
        <f>IF(ISBLANK('Unit Type (49)'!C65), " ", 'Unit Type (49)'!C65)</f>
        <v> </v>
      </c>
      <c r="C3180" s="403" t="str">
        <f>B3180*'Summary Sheet'!$C$51</f>
        <v>#VALUE!</v>
      </c>
    </row>
    <row r="3181">
      <c r="A3181" s="403" t="str">
        <f>IF(ISBLANK('Unit Type (49)'!B66), " ", 'Unit Type (49)'!B66)</f>
        <v> </v>
      </c>
      <c r="B3181" s="403" t="str">
        <f>IF(ISBLANK('Unit Type (49)'!C66), " ", 'Unit Type (49)'!C66)</f>
        <v> </v>
      </c>
      <c r="C3181" s="403" t="str">
        <f>B3181*'Summary Sheet'!$C$51</f>
        <v>#VALUE!</v>
      </c>
    </row>
    <row r="3182">
      <c r="A3182" s="403" t="str">
        <f>IF(ISBLANK('Unit Type (49)'!B67), " ", 'Unit Type (49)'!B67)</f>
        <v> </v>
      </c>
      <c r="B3182" s="403" t="str">
        <f>IF(ISBLANK('Unit Type (49)'!C67), " ", 'Unit Type (49)'!C67)</f>
        <v> </v>
      </c>
      <c r="C3182" s="403" t="str">
        <f>B3182*'Summary Sheet'!$C$51</f>
        <v>#VALUE!</v>
      </c>
    </row>
    <row r="3183">
      <c r="A3183" s="403" t="str">
        <f>IF(ISBLANK('Unit Type (49)'!B68), " ", 'Unit Type (49)'!B68)</f>
        <v> </v>
      </c>
      <c r="B3183" s="403" t="str">
        <f>IF(ISBLANK('Unit Type (49)'!C68), " ", 'Unit Type (49)'!C68)</f>
        <v> </v>
      </c>
      <c r="C3183" s="403" t="str">
        <f>B3183*'Summary Sheet'!$C$51</f>
        <v>#VALUE!</v>
      </c>
    </row>
    <row r="3184">
      <c r="A3184" s="403" t="str">
        <f>IF(ISBLANK('Unit Type (49)'!B69), " ", 'Unit Type (49)'!B69)</f>
        <v> </v>
      </c>
      <c r="B3184" s="403" t="str">
        <f>IF(ISBLANK('Unit Type (49)'!C69), " ", 'Unit Type (49)'!C69)</f>
        <v> </v>
      </c>
      <c r="C3184" s="403" t="str">
        <f>B3184*'Summary Sheet'!$C$51</f>
        <v>#VALUE!</v>
      </c>
    </row>
    <row r="3185">
      <c r="A3185" s="403" t="str">
        <f>IF(ISBLANK('Unit Type (49)'!B70), " ", 'Unit Type (49)'!B70)</f>
        <v> </v>
      </c>
      <c r="B3185" s="403" t="str">
        <f>IF(ISBLANK('Unit Type (49)'!C70), " ", 'Unit Type (49)'!C70)</f>
        <v> </v>
      </c>
      <c r="C3185" s="403" t="str">
        <f>B3185*'Summary Sheet'!$C$51</f>
        <v>#VALUE!</v>
      </c>
    </row>
    <row r="3186">
      <c r="A3186" s="403" t="str">
        <f>IF(ISBLANK('Unit Type (50)'!B6), " ", 'Unit Type (50)'!B6)</f>
        <v> </v>
      </c>
      <c r="B3186" s="403" t="str">
        <f>IF(ISBLANK('Unit Type (50)'!C6), " ", 'Unit Type (50)'!C6)</f>
        <v> </v>
      </c>
      <c r="C3186" s="403" t="str">
        <f>B3186*'Summary Sheet'!$C$52</f>
        <v>#VALUE!</v>
      </c>
    </row>
    <row r="3187">
      <c r="A3187" s="403" t="str">
        <f>IF(ISBLANK('Unit Type (50)'!B7), " ", 'Unit Type (50)'!B7)</f>
        <v> </v>
      </c>
      <c r="B3187" s="403" t="str">
        <f>IF(ISBLANK('Unit Type (50)'!C7), " ", 'Unit Type (50)'!C7)</f>
        <v> </v>
      </c>
      <c r="C3187" s="403" t="str">
        <f>B3187*'Summary Sheet'!$C$52</f>
        <v>#VALUE!</v>
      </c>
    </row>
    <row r="3188">
      <c r="A3188" s="403" t="str">
        <f>IF(ISBLANK('Unit Type (50)'!B8), " ", 'Unit Type (50)'!B8)</f>
        <v> </v>
      </c>
      <c r="B3188" s="403" t="str">
        <f>IF(ISBLANK('Unit Type (50)'!C8), " ", 'Unit Type (50)'!C8)</f>
        <v> </v>
      </c>
      <c r="C3188" s="403" t="str">
        <f>B3188*'Summary Sheet'!$C$52</f>
        <v>#VALUE!</v>
      </c>
    </row>
    <row r="3189">
      <c r="A3189" s="403" t="str">
        <f>IF(ISBLANK('Unit Type (50)'!B9), " ", 'Unit Type (50)'!B9)</f>
        <v> </v>
      </c>
      <c r="B3189" s="403" t="str">
        <f>IF(ISBLANK('Unit Type (50)'!C9), " ", 'Unit Type (50)'!C9)</f>
        <v> </v>
      </c>
      <c r="C3189" s="403" t="str">
        <f>B3189*'Summary Sheet'!$C$52</f>
        <v>#VALUE!</v>
      </c>
    </row>
    <row r="3190">
      <c r="A3190" s="403" t="str">
        <f>IF(ISBLANK('Unit Type (50)'!B10), " ", 'Unit Type (50)'!B10)</f>
        <v> </v>
      </c>
      <c r="B3190" s="403" t="str">
        <f>IF(ISBLANK('Unit Type (50)'!C10), " ", 'Unit Type (50)'!C10)</f>
        <v> </v>
      </c>
      <c r="C3190" s="403" t="str">
        <f>B3190*'Summary Sheet'!$C$52</f>
        <v>#VALUE!</v>
      </c>
    </row>
    <row r="3191">
      <c r="A3191" s="403" t="str">
        <f>IF(ISBLANK('Unit Type (50)'!B11), " ", 'Unit Type (50)'!B11)</f>
        <v> </v>
      </c>
      <c r="B3191" s="403" t="str">
        <f>IF(ISBLANK('Unit Type (50)'!C11), " ", 'Unit Type (50)'!C11)</f>
        <v> </v>
      </c>
      <c r="C3191" s="403" t="str">
        <f>B3191*'Summary Sheet'!$C$52</f>
        <v>#VALUE!</v>
      </c>
    </row>
    <row r="3192">
      <c r="A3192" s="403" t="str">
        <f>IF(ISBLANK('Unit Type (50)'!B12), " ", 'Unit Type (50)'!B12)</f>
        <v> </v>
      </c>
      <c r="B3192" s="403" t="str">
        <f>IF(ISBLANK('Unit Type (50)'!C12), " ", 'Unit Type (50)'!C12)</f>
        <v> </v>
      </c>
      <c r="C3192" s="403" t="str">
        <f>B3192*'Summary Sheet'!$C$52</f>
        <v>#VALUE!</v>
      </c>
    </row>
    <row r="3193">
      <c r="A3193" s="403" t="str">
        <f>IF(ISBLANK('Unit Type (50)'!B13), " ", 'Unit Type (50)'!B13)</f>
        <v> </v>
      </c>
      <c r="B3193" s="403" t="str">
        <f>IF(ISBLANK('Unit Type (50)'!C13), " ", 'Unit Type (50)'!C13)</f>
        <v> </v>
      </c>
      <c r="C3193" s="403" t="str">
        <f>B3193*'Summary Sheet'!$C$52</f>
        <v>#VALUE!</v>
      </c>
    </row>
    <row r="3194">
      <c r="A3194" s="403" t="str">
        <f>IF(ISBLANK('Unit Type (50)'!B14), " ", 'Unit Type (50)'!B14)</f>
        <v> </v>
      </c>
      <c r="B3194" s="403" t="str">
        <f>IF(ISBLANK('Unit Type (50)'!C14), " ", 'Unit Type (50)'!C14)</f>
        <v> </v>
      </c>
      <c r="C3194" s="403" t="str">
        <f>B3194*'Summary Sheet'!$C$52</f>
        <v>#VALUE!</v>
      </c>
    </row>
    <row r="3195">
      <c r="A3195" s="403" t="str">
        <f>IF(ISBLANK('Unit Type (50)'!B15), " ", 'Unit Type (50)'!B15)</f>
        <v> </v>
      </c>
      <c r="B3195" s="403" t="str">
        <f>IF(ISBLANK('Unit Type (50)'!C15), " ", 'Unit Type (50)'!C15)</f>
        <v> </v>
      </c>
      <c r="C3195" s="403" t="str">
        <f>B3195*'Summary Sheet'!$C$52</f>
        <v>#VALUE!</v>
      </c>
    </row>
    <row r="3196">
      <c r="A3196" s="403" t="str">
        <f>IF(ISBLANK('Unit Type (50)'!B16), " ", 'Unit Type (50)'!B16)</f>
        <v> </v>
      </c>
      <c r="B3196" s="403" t="str">
        <f>IF(ISBLANK('Unit Type (50)'!C16), " ", 'Unit Type (50)'!C16)</f>
        <v> </v>
      </c>
      <c r="C3196" s="403" t="str">
        <f>B3196*'Summary Sheet'!$C$52</f>
        <v>#VALUE!</v>
      </c>
    </row>
    <row r="3197">
      <c r="A3197" s="403" t="str">
        <f>IF(ISBLANK('Unit Type (50)'!B17), " ", 'Unit Type (50)'!B17)</f>
        <v> </v>
      </c>
      <c r="B3197" s="403" t="str">
        <f>IF(ISBLANK('Unit Type (50)'!C17), " ", 'Unit Type (50)'!C17)</f>
        <v> </v>
      </c>
      <c r="C3197" s="403" t="str">
        <f>B3197*'Summary Sheet'!$C$52</f>
        <v>#VALUE!</v>
      </c>
    </row>
    <row r="3198">
      <c r="A3198" s="403" t="str">
        <f>IF(ISBLANK('Unit Type (50)'!B18), " ", 'Unit Type (50)'!B18)</f>
        <v> </v>
      </c>
      <c r="B3198" s="403" t="str">
        <f>IF(ISBLANK('Unit Type (50)'!C18), " ", 'Unit Type (50)'!C18)</f>
        <v> </v>
      </c>
      <c r="C3198" s="403" t="str">
        <f>B3198*'Summary Sheet'!$C$52</f>
        <v>#VALUE!</v>
      </c>
    </row>
    <row r="3199">
      <c r="A3199" s="403" t="str">
        <f>IF(ISBLANK('Unit Type (50)'!B19), " ", 'Unit Type (50)'!B19)</f>
        <v> </v>
      </c>
      <c r="B3199" s="403" t="str">
        <f>IF(ISBLANK('Unit Type (50)'!C19), " ", 'Unit Type (50)'!C19)</f>
        <v> </v>
      </c>
      <c r="C3199" s="403" t="str">
        <f>B3199*'Summary Sheet'!$C$52</f>
        <v>#VALUE!</v>
      </c>
    </row>
    <row r="3200">
      <c r="A3200" s="403" t="str">
        <f>IF(ISBLANK('Unit Type (50)'!B20), " ", 'Unit Type (50)'!B20)</f>
        <v> </v>
      </c>
      <c r="B3200" s="403" t="str">
        <f>IF(ISBLANK('Unit Type (50)'!C20), " ", 'Unit Type (50)'!C20)</f>
        <v> </v>
      </c>
      <c r="C3200" s="403" t="str">
        <f>B3200*'Summary Sheet'!$C$52</f>
        <v>#VALUE!</v>
      </c>
    </row>
    <row r="3201">
      <c r="A3201" s="403" t="str">
        <f>IF(ISBLANK('Unit Type (50)'!B21), " ", 'Unit Type (50)'!B21)</f>
        <v> </v>
      </c>
      <c r="B3201" s="403" t="str">
        <f>IF(ISBLANK('Unit Type (50)'!C21), " ", 'Unit Type (50)'!C21)</f>
        <v> </v>
      </c>
      <c r="C3201" s="403" t="str">
        <f>B3201*'Summary Sheet'!$C$52</f>
        <v>#VALUE!</v>
      </c>
    </row>
    <row r="3202">
      <c r="A3202" s="403" t="str">
        <f>IF(ISBLANK('Unit Type (50)'!B22), " ", 'Unit Type (50)'!B22)</f>
        <v> </v>
      </c>
      <c r="B3202" s="403" t="str">
        <f>IF(ISBLANK('Unit Type (50)'!C22), " ", 'Unit Type (50)'!C22)</f>
        <v> </v>
      </c>
      <c r="C3202" s="403" t="str">
        <f>B3202*'Summary Sheet'!$C$52</f>
        <v>#VALUE!</v>
      </c>
    </row>
    <row r="3203">
      <c r="A3203" s="403" t="str">
        <f>IF(ISBLANK('Unit Type (50)'!B23), " ", 'Unit Type (50)'!B23)</f>
        <v> </v>
      </c>
      <c r="B3203" s="403" t="str">
        <f>IF(ISBLANK('Unit Type (50)'!C23), " ", 'Unit Type (50)'!C23)</f>
        <v> </v>
      </c>
      <c r="C3203" s="403" t="str">
        <f>B3203*'Summary Sheet'!$C$52</f>
        <v>#VALUE!</v>
      </c>
    </row>
    <row r="3204">
      <c r="A3204" s="403" t="str">
        <f>IF(ISBLANK('Unit Type (50)'!B24), " ", 'Unit Type (50)'!B24)</f>
        <v> </v>
      </c>
      <c r="B3204" s="403" t="str">
        <f>IF(ISBLANK('Unit Type (50)'!C24), " ", 'Unit Type (50)'!C24)</f>
        <v> </v>
      </c>
      <c r="C3204" s="403" t="str">
        <f>B3204*'Summary Sheet'!$C$52</f>
        <v>#VALUE!</v>
      </c>
    </row>
    <row r="3205">
      <c r="A3205" s="403" t="str">
        <f>IF(ISBLANK('Unit Type (50)'!B25), " ", 'Unit Type (50)'!B25)</f>
        <v> </v>
      </c>
      <c r="B3205" s="403" t="str">
        <f>IF(ISBLANK('Unit Type (50)'!C25), " ", 'Unit Type (50)'!C25)</f>
        <v> </v>
      </c>
      <c r="C3205" s="403" t="str">
        <f>B3205*'Summary Sheet'!$C$52</f>
        <v>#VALUE!</v>
      </c>
    </row>
    <row r="3206">
      <c r="A3206" s="403" t="str">
        <f>IF(ISBLANK('Unit Type (50)'!B26), " ", 'Unit Type (50)'!B26)</f>
        <v> </v>
      </c>
      <c r="B3206" s="403" t="str">
        <f>IF(ISBLANK('Unit Type (50)'!C26), " ", 'Unit Type (50)'!C26)</f>
        <v> </v>
      </c>
      <c r="C3206" s="403" t="str">
        <f>B3206*'Summary Sheet'!$C$52</f>
        <v>#VALUE!</v>
      </c>
    </row>
    <row r="3207">
      <c r="A3207" s="403" t="str">
        <f>IF(ISBLANK('Unit Type (50)'!B27), " ", 'Unit Type (50)'!B27)</f>
        <v> </v>
      </c>
      <c r="B3207" s="403" t="str">
        <f>IF(ISBLANK('Unit Type (50)'!C27), " ", 'Unit Type (50)'!C27)</f>
        <v> </v>
      </c>
      <c r="C3207" s="403" t="str">
        <f>B3207*'Summary Sheet'!$C$52</f>
        <v>#VALUE!</v>
      </c>
    </row>
    <row r="3208">
      <c r="A3208" s="403" t="str">
        <f>IF(ISBLANK('Unit Type (50)'!B28), " ", 'Unit Type (50)'!B28)</f>
        <v> </v>
      </c>
      <c r="B3208" s="403" t="str">
        <f>IF(ISBLANK('Unit Type (50)'!C28), " ", 'Unit Type (50)'!C28)</f>
        <v> </v>
      </c>
      <c r="C3208" s="403" t="str">
        <f>B3208*'Summary Sheet'!$C$52</f>
        <v>#VALUE!</v>
      </c>
    </row>
    <row r="3209">
      <c r="A3209" s="403" t="str">
        <f>IF(ISBLANK('Unit Type (50)'!B29), " ", 'Unit Type (50)'!B29)</f>
        <v> </v>
      </c>
      <c r="B3209" s="403" t="str">
        <f>IF(ISBLANK('Unit Type (50)'!C29), " ", 'Unit Type (50)'!C29)</f>
        <v> </v>
      </c>
      <c r="C3209" s="403" t="str">
        <f>B3209*'Summary Sheet'!$C$52</f>
        <v>#VALUE!</v>
      </c>
    </row>
    <row r="3210">
      <c r="A3210" s="403" t="str">
        <f>IF(ISBLANK('Unit Type (50)'!B30), " ", 'Unit Type (50)'!B30)</f>
        <v> </v>
      </c>
      <c r="B3210" s="403" t="str">
        <f>IF(ISBLANK('Unit Type (50)'!C30), " ", 'Unit Type (50)'!C30)</f>
        <v> </v>
      </c>
      <c r="C3210" s="403" t="str">
        <f>B3210*'Summary Sheet'!$C$52</f>
        <v>#VALUE!</v>
      </c>
    </row>
    <row r="3211">
      <c r="A3211" s="403" t="str">
        <f>IF(ISBLANK('Unit Type (50)'!B31), " ", 'Unit Type (50)'!B31)</f>
        <v> </v>
      </c>
      <c r="B3211" s="403" t="str">
        <f>IF(ISBLANK('Unit Type (50)'!C31), " ", 'Unit Type (50)'!C31)</f>
        <v> </v>
      </c>
      <c r="C3211" s="403" t="str">
        <f>B3211*'Summary Sheet'!$C$52</f>
        <v>#VALUE!</v>
      </c>
    </row>
    <row r="3212">
      <c r="A3212" s="403" t="str">
        <f>IF(ISBLANK('Unit Type (50)'!B32), " ", 'Unit Type (50)'!B32)</f>
        <v> </v>
      </c>
      <c r="B3212" s="403" t="str">
        <f>IF(ISBLANK('Unit Type (50)'!C32), " ", 'Unit Type (50)'!C32)</f>
        <v> </v>
      </c>
      <c r="C3212" s="403" t="str">
        <f>B3212*'Summary Sheet'!$C$52</f>
        <v>#VALUE!</v>
      </c>
    </row>
    <row r="3213">
      <c r="A3213" s="403" t="str">
        <f>IF(ISBLANK('Unit Type (50)'!B33), " ", 'Unit Type (50)'!B33)</f>
        <v> </v>
      </c>
      <c r="B3213" s="403" t="str">
        <f>IF(ISBLANK('Unit Type (50)'!C33), " ", 'Unit Type (50)'!C33)</f>
        <v> </v>
      </c>
      <c r="C3213" s="403" t="str">
        <f>B3213*'Summary Sheet'!$C$52</f>
        <v>#VALUE!</v>
      </c>
    </row>
    <row r="3214">
      <c r="A3214" s="403" t="str">
        <f>IF(ISBLANK('Unit Type (50)'!B34), " ", 'Unit Type (50)'!B34)</f>
        <v> </v>
      </c>
      <c r="B3214" s="403" t="str">
        <f>IF(ISBLANK('Unit Type (50)'!C34), " ", 'Unit Type (50)'!C34)</f>
        <v> </v>
      </c>
      <c r="C3214" s="403" t="str">
        <f>B3214*'Summary Sheet'!$C$52</f>
        <v>#VALUE!</v>
      </c>
    </row>
    <row r="3215">
      <c r="A3215" s="403" t="str">
        <f>IF(ISBLANK('Unit Type (50)'!B35), " ", 'Unit Type (50)'!B35)</f>
        <v> </v>
      </c>
      <c r="B3215" s="403" t="str">
        <f>IF(ISBLANK('Unit Type (50)'!C35), " ", 'Unit Type (50)'!C35)</f>
        <v> </v>
      </c>
      <c r="C3215" s="403" t="str">
        <f>B3215*'Summary Sheet'!$C$52</f>
        <v>#VALUE!</v>
      </c>
    </row>
    <row r="3216">
      <c r="A3216" s="403" t="str">
        <f>IF(ISBLANK('Unit Type (50)'!B36), " ", 'Unit Type (50)'!B36)</f>
        <v> </v>
      </c>
      <c r="B3216" s="403" t="str">
        <f>IF(ISBLANK('Unit Type (50)'!C36), " ", 'Unit Type (50)'!C36)</f>
        <v> </v>
      </c>
      <c r="C3216" s="403" t="str">
        <f>B3216*'Summary Sheet'!$C$52</f>
        <v>#VALUE!</v>
      </c>
    </row>
    <row r="3217">
      <c r="A3217" s="403" t="str">
        <f>IF(ISBLANK('Unit Type (50)'!B37), " ", 'Unit Type (50)'!B37)</f>
        <v> </v>
      </c>
      <c r="B3217" s="403" t="str">
        <f>IF(ISBLANK('Unit Type (50)'!C37), " ", 'Unit Type (50)'!C37)</f>
        <v> </v>
      </c>
      <c r="C3217" s="403" t="str">
        <f>B3217*'Summary Sheet'!$C$52</f>
        <v>#VALUE!</v>
      </c>
    </row>
    <row r="3218">
      <c r="A3218" s="403" t="str">
        <f>IF(ISBLANK('Unit Type (50)'!B38), " ", 'Unit Type (50)'!B38)</f>
        <v> </v>
      </c>
      <c r="B3218" s="403" t="str">
        <f>IF(ISBLANK('Unit Type (50)'!C38), " ", 'Unit Type (50)'!C38)</f>
        <v> </v>
      </c>
      <c r="C3218" s="403" t="str">
        <f>B3218*'Summary Sheet'!$C$52</f>
        <v>#VALUE!</v>
      </c>
    </row>
    <row r="3219">
      <c r="A3219" s="403" t="str">
        <f>IF(ISBLANK('Unit Type (50)'!B39), " ", 'Unit Type (50)'!B39)</f>
        <v> </v>
      </c>
      <c r="B3219" s="403" t="str">
        <f>IF(ISBLANK('Unit Type (50)'!C39), " ", 'Unit Type (50)'!C39)</f>
        <v> </v>
      </c>
      <c r="C3219" s="403" t="str">
        <f>B3219*'Summary Sheet'!$C$52</f>
        <v>#VALUE!</v>
      </c>
    </row>
    <row r="3220">
      <c r="A3220" s="403" t="str">
        <f>IF(ISBLANK('Unit Type (50)'!B40), " ", 'Unit Type (50)'!B40)</f>
        <v> </v>
      </c>
      <c r="B3220" s="403" t="str">
        <f>IF(ISBLANK('Unit Type (50)'!C40), " ", 'Unit Type (50)'!C40)</f>
        <v> </v>
      </c>
      <c r="C3220" s="403" t="str">
        <f>B3220*'Summary Sheet'!$C$52</f>
        <v>#VALUE!</v>
      </c>
    </row>
    <row r="3221">
      <c r="A3221" s="403" t="str">
        <f>IF(ISBLANK('Unit Type (50)'!B41), " ", 'Unit Type (50)'!B41)</f>
        <v> </v>
      </c>
      <c r="B3221" s="403" t="str">
        <f>IF(ISBLANK('Unit Type (50)'!C41), " ", 'Unit Type (50)'!C41)</f>
        <v> </v>
      </c>
      <c r="C3221" s="403" t="str">
        <f>B3221*'Summary Sheet'!$C$52</f>
        <v>#VALUE!</v>
      </c>
    </row>
    <row r="3222">
      <c r="A3222" s="403" t="str">
        <f>IF(ISBLANK('Unit Type (50)'!B42), " ", 'Unit Type (50)'!B42)</f>
        <v> </v>
      </c>
      <c r="B3222" s="403" t="str">
        <f>IF(ISBLANK('Unit Type (50)'!C42), " ", 'Unit Type (50)'!C42)</f>
        <v> </v>
      </c>
      <c r="C3222" s="403" t="str">
        <f>B3222*'Summary Sheet'!$C$52</f>
        <v>#VALUE!</v>
      </c>
    </row>
    <row r="3223">
      <c r="A3223" s="403" t="str">
        <f>IF(ISBLANK('Unit Type (50)'!B43), " ", 'Unit Type (50)'!B43)</f>
        <v> </v>
      </c>
      <c r="B3223" s="403" t="str">
        <f>IF(ISBLANK('Unit Type (50)'!C43), " ", 'Unit Type (50)'!C43)</f>
        <v> </v>
      </c>
      <c r="C3223" s="403" t="str">
        <f>B3223*'Summary Sheet'!$C$52</f>
        <v>#VALUE!</v>
      </c>
    </row>
    <row r="3224">
      <c r="A3224" s="403" t="str">
        <f>IF(ISBLANK('Unit Type (50)'!B44), " ", 'Unit Type (50)'!B44)</f>
        <v> </v>
      </c>
      <c r="B3224" s="403" t="str">
        <f>IF(ISBLANK('Unit Type (50)'!C44), " ", 'Unit Type (50)'!C44)</f>
        <v> </v>
      </c>
      <c r="C3224" s="403" t="str">
        <f>B3224*'Summary Sheet'!$C$52</f>
        <v>#VALUE!</v>
      </c>
    </row>
    <row r="3225">
      <c r="A3225" s="403" t="str">
        <f>IF(ISBLANK('Unit Type (50)'!B45), " ", 'Unit Type (50)'!B45)</f>
        <v> </v>
      </c>
      <c r="B3225" s="403" t="str">
        <f>IF(ISBLANK('Unit Type (50)'!C45), " ", 'Unit Type (50)'!C45)</f>
        <v> </v>
      </c>
      <c r="C3225" s="403" t="str">
        <f>B3225*'Summary Sheet'!$C$52</f>
        <v>#VALUE!</v>
      </c>
    </row>
    <row r="3226">
      <c r="A3226" s="403" t="str">
        <f>IF(ISBLANK('Unit Type (50)'!B46), " ", 'Unit Type (50)'!B46)</f>
        <v> </v>
      </c>
      <c r="B3226" s="403" t="str">
        <f>IF(ISBLANK('Unit Type (50)'!C46), " ", 'Unit Type (50)'!C46)</f>
        <v> </v>
      </c>
      <c r="C3226" s="403" t="str">
        <f>B3226*'Summary Sheet'!$C$52</f>
        <v>#VALUE!</v>
      </c>
    </row>
    <row r="3227">
      <c r="A3227" s="403" t="str">
        <f>IF(ISBLANK('Unit Type (50)'!B47), " ", 'Unit Type (50)'!B47)</f>
        <v> </v>
      </c>
      <c r="B3227" s="403" t="str">
        <f>IF(ISBLANK('Unit Type (50)'!C47), " ", 'Unit Type (50)'!C47)</f>
        <v> </v>
      </c>
      <c r="C3227" s="403" t="str">
        <f>B3227*'Summary Sheet'!$C$52</f>
        <v>#VALUE!</v>
      </c>
    </row>
    <row r="3228">
      <c r="A3228" s="403" t="str">
        <f>IF(ISBLANK('Unit Type (50)'!B48), " ", 'Unit Type (50)'!B48)</f>
        <v> </v>
      </c>
      <c r="B3228" s="403" t="str">
        <f>IF(ISBLANK('Unit Type (50)'!C48), " ", 'Unit Type (50)'!C48)</f>
        <v> </v>
      </c>
      <c r="C3228" s="403" t="str">
        <f>B3228*'Summary Sheet'!$C$52</f>
        <v>#VALUE!</v>
      </c>
    </row>
    <row r="3229">
      <c r="A3229" s="403" t="str">
        <f>IF(ISBLANK('Unit Type (50)'!B49), " ", 'Unit Type (50)'!B49)</f>
        <v> </v>
      </c>
      <c r="B3229" s="403" t="str">
        <f>IF(ISBLANK('Unit Type (50)'!C49), " ", 'Unit Type (50)'!C49)</f>
        <v> </v>
      </c>
      <c r="C3229" s="403" t="str">
        <f>B3229*'Summary Sheet'!$C$52</f>
        <v>#VALUE!</v>
      </c>
    </row>
    <row r="3230">
      <c r="A3230" s="403" t="str">
        <f>IF(ISBLANK('Unit Type (50)'!B50), " ", 'Unit Type (50)'!B50)</f>
        <v> </v>
      </c>
      <c r="B3230" s="403" t="str">
        <f>IF(ISBLANK('Unit Type (50)'!C50), " ", 'Unit Type (50)'!C50)</f>
        <v> </v>
      </c>
      <c r="C3230" s="403" t="str">
        <f>B3230*'Summary Sheet'!$C$52</f>
        <v>#VALUE!</v>
      </c>
    </row>
    <row r="3231">
      <c r="A3231" s="403" t="str">
        <f>IF(ISBLANK('Unit Type (50)'!B51), " ", 'Unit Type (50)'!B51)</f>
        <v> </v>
      </c>
      <c r="B3231" s="403" t="str">
        <f>IF(ISBLANK('Unit Type (50)'!C51), " ", 'Unit Type (50)'!C51)</f>
        <v> </v>
      </c>
      <c r="C3231" s="403" t="str">
        <f>B3231*'Summary Sheet'!$C$52</f>
        <v>#VALUE!</v>
      </c>
    </row>
    <row r="3232">
      <c r="A3232" s="403" t="str">
        <f>IF(ISBLANK('Unit Type (50)'!B52), " ", 'Unit Type (50)'!B52)</f>
        <v> </v>
      </c>
      <c r="B3232" s="403" t="str">
        <f>IF(ISBLANK('Unit Type (50)'!C52), " ", 'Unit Type (50)'!C52)</f>
        <v> </v>
      </c>
      <c r="C3232" s="403" t="str">
        <f>B3232*'Summary Sheet'!$C$52</f>
        <v>#VALUE!</v>
      </c>
    </row>
    <row r="3233">
      <c r="A3233" s="403" t="str">
        <f>IF(ISBLANK('Unit Type (50)'!B53), " ", 'Unit Type (50)'!B53)</f>
        <v> </v>
      </c>
      <c r="B3233" s="403" t="str">
        <f>IF(ISBLANK('Unit Type (50)'!C53), " ", 'Unit Type (50)'!C53)</f>
        <v> </v>
      </c>
      <c r="C3233" s="403" t="str">
        <f>B3233*'Summary Sheet'!$C$52</f>
        <v>#VALUE!</v>
      </c>
    </row>
    <row r="3234">
      <c r="A3234" s="403" t="str">
        <f>IF(ISBLANK('Unit Type (50)'!B54), " ", 'Unit Type (50)'!B54)</f>
        <v> </v>
      </c>
      <c r="B3234" s="403" t="str">
        <f>IF(ISBLANK('Unit Type (50)'!C54), " ", 'Unit Type (50)'!C54)</f>
        <v> </v>
      </c>
      <c r="C3234" s="403" t="str">
        <f>B3234*'Summary Sheet'!$C$52</f>
        <v>#VALUE!</v>
      </c>
    </row>
    <row r="3235">
      <c r="A3235" s="403" t="str">
        <f>IF(ISBLANK('Unit Type (50)'!B55), " ", 'Unit Type (50)'!B55)</f>
        <v> </v>
      </c>
      <c r="B3235" s="403" t="str">
        <f>IF(ISBLANK('Unit Type (50)'!C55), " ", 'Unit Type (50)'!C55)</f>
        <v> </v>
      </c>
      <c r="C3235" s="403" t="str">
        <f>B3235*'Summary Sheet'!$C$52</f>
        <v>#VALUE!</v>
      </c>
    </row>
    <row r="3236">
      <c r="A3236" s="403" t="str">
        <f>IF(ISBLANK('Unit Type (50)'!B56), " ", 'Unit Type (50)'!B56)</f>
        <v> </v>
      </c>
      <c r="B3236" s="403" t="str">
        <f>IF(ISBLANK('Unit Type (50)'!C56), " ", 'Unit Type (50)'!C56)</f>
        <v> </v>
      </c>
      <c r="C3236" s="403" t="str">
        <f>B3236*'Summary Sheet'!$C$52</f>
        <v>#VALUE!</v>
      </c>
    </row>
    <row r="3237">
      <c r="A3237" s="403" t="str">
        <f>IF(ISBLANK('Unit Type (50)'!B57), " ", 'Unit Type (50)'!B57)</f>
        <v> </v>
      </c>
      <c r="B3237" s="403" t="str">
        <f>IF(ISBLANK('Unit Type (50)'!C57), " ", 'Unit Type (50)'!C57)</f>
        <v> </v>
      </c>
      <c r="C3237" s="403" t="str">
        <f>B3237*'Summary Sheet'!$C$52</f>
        <v>#VALUE!</v>
      </c>
    </row>
    <row r="3238">
      <c r="A3238" s="403" t="str">
        <f>IF(ISBLANK('Unit Type (50)'!B58), " ", 'Unit Type (50)'!B58)</f>
        <v> </v>
      </c>
      <c r="B3238" s="403" t="str">
        <f>IF(ISBLANK('Unit Type (50)'!C58), " ", 'Unit Type (50)'!C58)</f>
        <v> </v>
      </c>
      <c r="C3238" s="403" t="str">
        <f>B3238*'Summary Sheet'!$C$52</f>
        <v>#VALUE!</v>
      </c>
    </row>
    <row r="3239">
      <c r="A3239" s="403" t="str">
        <f>IF(ISBLANK('Unit Type (50)'!B59), " ", 'Unit Type (50)'!B59)</f>
        <v> </v>
      </c>
      <c r="B3239" s="403" t="str">
        <f>IF(ISBLANK('Unit Type (50)'!C59), " ", 'Unit Type (50)'!C59)</f>
        <v> </v>
      </c>
      <c r="C3239" s="403" t="str">
        <f>B3239*'Summary Sheet'!$C$52</f>
        <v>#VALUE!</v>
      </c>
    </row>
    <row r="3240">
      <c r="A3240" s="403" t="str">
        <f>IF(ISBLANK('Unit Type (50)'!B60), " ", 'Unit Type (50)'!B60)</f>
        <v> </v>
      </c>
      <c r="B3240" s="403" t="str">
        <f>IF(ISBLANK('Unit Type (50)'!C60), " ", 'Unit Type (50)'!C60)</f>
        <v> </v>
      </c>
      <c r="C3240" s="403" t="str">
        <f>B3240*'Summary Sheet'!$C$52</f>
        <v>#VALUE!</v>
      </c>
    </row>
    <row r="3241">
      <c r="A3241" s="403" t="str">
        <f>IF(ISBLANK('Unit Type (50)'!B61), " ", 'Unit Type (50)'!B61)</f>
        <v> </v>
      </c>
      <c r="B3241" s="403" t="str">
        <f>IF(ISBLANK('Unit Type (50)'!C61), " ", 'Unit Type (50)'!C61)</f>
        <v> </v>
      </c>
      <c r="C3241" s="403" t="str">
        <f>B3241*'Summary Sheet'!$C$52</f>
        <v>#VALUE!</v>
      </c>
    </row>
    <row r="3242">
      <c r="A3242" s="403" t="str">
        <f>IF(ISBLANK('Unit Type (50)'!B62), " ", 'Unit Type (50)'!B62)</f>
        <v> </v>
      </c>
      <c r="B3242" s="403" t="str">
        <f>IF(ISBLANK('Unit Type (50)'!C62), " ", 'Unit Type (50)'!C62)</f>
        <v> </v>
      </c>
      <c r="C3242" s="403" t="str">
        <f>B3242*'Summary Sheet'!$C$52</f>
        <v>#VALUE!</v>
      </c>
    </row>
    <row r="3243">
      <c r="A3243" s="403" t="str">
        <f>IF(ISBLANK('Unit Type (50)'!B63), " ", 'Unit Type (50)'!B63)</f>
        <v> </v>
      </c>
      <c r="B3243" s="403" t="str">
        <f>IF(ISBLANK('Unit Type (50)'!C63), " ", 'Unit Type (50)'!C63)</f>
        <v> </v>
      </c>
      <c r="C3243" s="403" t="str">
        <f>B3243*'Summary Sheet'!$C$52</f>
        <v>#VALUE!</v>
      </c>
    </row>
    <row r="3244">
      <c r="A3244" s="403" t="str">
        <f>IF(ISBLANK('Unit Type (50)'!B64), " ", 'Unit Type (50)'!B64)</f>
        <v> </v>
      </c>
      <c r="B3244" s="403" t="str">
        <f>IF(ISBLANK('Unit Type (50)'!C64), " ", 'Unit Type (50)'!C64)</f>
        <v> </v>
      </c>
      <c r="C3244" s="403" t="str">
        <f>B3244*'Summary Sheet'!$C$52</f>
        <v>#VALUE!</v>
      </c>
    </row>
    <row r="3245">
      <c r="A3245" s="403" t="str">
        <f>IF(ISBLANK('Unit Type (50)'!B65), " ", 'Unit Type (50)'!B65)</f>
        <v> </v>
      </c>
      <c r="B3245" s="403" t="str">
        <f>IF(ISBLANK('Unit Type (50)'!C65), " ", 'Unit Type (50)'!C65)</f>
        <v> </v>
      </c>
      <c r="C3245" s="403" t="str">
        <f>B3245*'Summary Sheet'!$C$52</f>
        <v>#VALUE!</v>
      </c>
    </row>
    <row r="3246">
      <c r="A3246" s="403" t="str">
        <f>IF(ISBLANK('Unit Type (50)'!B66), " ", 'Unit Type (50)'!B66)</f>
        <v> </v>
      </c>
      <c r="B3246" s="403" t="str">
        <f>IF(ISBLANK('Unit Type (50)'!C66), " ", 'Unit Type (50)'!C66)</f>
        <v> </v>
      </c>
      <c r="C3246" s="403" t="str">
        <f>B3246*'Summary Sheet'!$C$52</f>
        <v>#VALUE!</v>
      </c>
    </row>
    <row r="3247">
      <c r="A3247" s="403" t="str">
        <f>IF(ISBLANK('Unit Type (50)'!B67), " ", 'Unit Type (50)'!B67)</f>
        <v> </v>
      </c>
      <c r="B3247" s="403" t="str">
        <f>IF(ISBLANK('Unit Type (50)'!C67), " ", 'Unit Type (50)'!C67)</f>
        <v> </v>
      </c>
      <c r="C3247" s="403" t="str">
        <f>B3247*'Summary Sheet'!$C$52</f>
        <v>#VALUE!</v>
      </c>
    </row>
    <row r="3248">
      <c r="A3248" s="403" t="str">
        <f>IF(ISBLANK('Unit Type (50)'!B68), " ", 'Unit Type (50)'!B68)</f>
        <v> </v>
      </c>
      <c r="B3248" s="403" t="str">
        <f>IF(ISBLANK('Unit Type (50)'!C68), " ", 'Unit Type (50)'!C68)</f>
        <v> </v>
      </c>
      <c r="C3248" s="403" t="str">
        <f>B3248*'Summary Sheet'!$C$52</f>
        <v>#VALUE!</v>
      </c>
    </row>
    <row r="3249">
      <c r="A3249" s="403" t="str">
        <f>IF(ISBLANK('Unit Type (50)'!B69), " ", 'Unit Type (50)'!B69)</f>
        <v> </v>
      </c>
      <c r="B3249" s="403" t="str">
        <f>IF(ISBLANK('Unit Type (50)'!C69), " ", 'Unit Type (50)'!C69)</f>
        <v> </v>
      </c>
      <c r="C3249" s="403" t="str">
        <f>B3249*'Summary Sheet'!$C$52</f>
        <v>#VALUE!</v>
      </c>
    </row>
    <row r="3250">
      <c r="A3250" s="403" t="str">
        <f>IF(ISBLANK('Unit Type (50)'!B70), " ", 'Unit Type (50)'!B70)</f>
        <v> </v>
      </c>
      <c r="B3250" s="403" t="str">
        <f>IF(ISBLANK('Unit Type (50)'!C70), " ", 'Unit Type (50)'!C70)</f>
        <v> </v>
      </c>
      <c r="C3250" s="403" t="str">
        <f>B3250*'Summary Sheet'!$C$52</f>
        <v>#VALUE!</v>
      </c>
    </row>
    <row r="3251">
      <c r="A3251" s="404"/>
      <c r="B3251" s="404"/>
      <c r="C3251" s="403"/>
    </row>
    <row r="3252">
      <c r="A3252" s="404"/>
      <c r="B3252" s="404"/>
      <c r="C3252" s="403"/>
    </row>
    <row r="3253">
      <c r="A3253" s="404"/>
      <c r="B3253" s="404"/>
      <c r="C3253" s="403"/>
    </row>
    <row r="3254">
      <c r="A3254" s="404"/>
      <c r="B3254" s="404"/>
      <c r="C3254" s="403"/>
    </row>
    <row r="3255">
      <c r="A3255" s="404"/>
      <c r="B3255" s="404"/>
      <c r="C3255" s="403"/>
    </row>
    <row r="3256">
      <c r="A3256" s="404"/>
      <c r="B3256" s="404"/>
      <c r="C3256" s="403"/>
    </row>
    <row r="3257">
      <c r="A3257" s="404"/>
      <c r="B3257" s="404"/>
      <c r="C3257" s="403"/>
    </row>
    <row r="3258">
      <c r="A3258" s="404"/>
      <c r="B3258" s="404"/>
      <c r="C3258" s="403"/>
    </row>
    <row r="3259">
      <c r="A3259" s="404"/>
      <c r="B3259" s="404"/>
      <c r="C3259" s="403"/>
    </row>
    <row r="3260">
      <c r="A3260" s="404"/>
      <c r="B3260" s="404"/>
      <c r="C3260" s="403"/>
    </row>
    <row r="3261">
      <c r="A3261" s="404"/>
      <c r="B3261" s="404"/>
      <c r="C3261" s="403"/>
    </row>
    <row r="3262">
      <c r="A3262" s="404"/>
      <c r="B3262" s="404"/>
      <c r="C3262" s="403"/>
    </row>
    <row r="3263">
      <c r="A3263" s="404"/>
      <c r="B3263" s="404"/>
      <c r="C3263" s="403"/>
    </row>
    <row r="3264">
      <c r="A3264" s="404"/>
      <c r="B3264" s="404"/>
      <c r="C3264" s="403"/>
    </row>
    <row r="3265">
      <c r="A3265" s="404"/>
      <c r="B3265" s="404"/>
      <c r="C3265" s="403"/>
    </row>
    <row r="3266">
      <c r="A3266" s="404"/>
      <c r="B3266" s="404"/>
      <c r="C3266" s="403"/>
    </row>
    <row r="3267">
      <c r="A3267" s="404"/>
      <c r="B3267" s="404"/>
      <c r="C3267" s="403"/>
    </row>
    <row r="3268">
      <c r="A3268" s="404"/>
      <c r="B3268" s="404"/>
      <c r="C3268" s="403"/>
    </row>
    <row r="3269">
      <c r="A3269" s="404"/>
      <c r="B3269" s="404"/>
      <c r="C3269" s="403"/>
    </row>
    <row r="3270">
      <c r="A3270" s="404"/>
      <c r="B3270" s="404"/>
      <c r="C3270" s="403"/>
    </row>
    <row r="3271">
      <c r="A3271" s="404"/>
      <c r="B3271" s="404"/>
      <c r="C3271" s="403"/>
    </row>
    <row r="3272">
      <c r="A3272" s="404"/>
      <c r="B3272" s="404"/>
      <c r="C3272" s="403"/>
    </row>
    <row r="3273">
      <c r="A3273" s="404"/>
      <c r="B3273" s="404"/>
      <c r="C3273" s="403"/>
    </row>
    <row r="3274">
      <c r="A3274" s="404"/>
      <c r="B3274" s="404"/>
      <c r="C3274" s="403"/>
    </row>
    <row r="3275">
      <c r="A3275" s="404"/>
      <c r="B3275" s="404"/>
      <c r="C3275" s="403"/>
    </row>
    <row r="3276">
      <c r="A3276" s="404"/>
      <c r="B3276" s="404"/>
      <c r="C3276" s="403"/>
    </row>
    <row r="3277">
      <c r="A3277" s="404"/>
      <c r="B3277" s="404"/>
      <c r="C3277" s="403"/>
    </row>
    <row r="3278">
      <c r="A3278" s="404"/>
      <c r="B3278" s="404"/>
      <c r="C3278" s="403"/>
    </row>
    <row r="3279">
      <c r="A3279" s="404"/>
      <c r="B3279" s="404"/>
      <c r="C3279" s="403"/>
    </row>
    <row r="3280">
      <c r="A3280" s="404"/>
      <c r="B3280" s="404"/>
      <c r="C3280" s="403"/>
    </row>
    <row r="3281">
      <c r="A3281" s="404"/>
      <c r="B3281" s="404"/>
      <c r="C3281" s="403"/>
    </row>
    <row r="3282">
      <c r="A3282" s="404"/>
      <c r="B3282" s="404"/>
      <c r="C3282" s="403"/>
    </row>
    <row r="3283">
      <c r="A3283" s="404"/>
      <c r="B3283" s="404"/>
      <c r="C3283" s="403"/>
    </row>
    <row r="3284">
      <c r="A3284" s="404"/>
      <c r="B3284" s="404"/>
      <c r="C3284" s="403"/>
    </row>
    <row r="3285">
      <c r="A3285" s="404"/>
      <c r="B3285" s="404"/>
      <c r="C3285" s="403"/>
    </row>
    <row r="3286">
      <c r="A3286" s="404"/>
      <c r="B3286" s="404"/>
      <c r="C3286" s="403"/>
    </row>
    <row r="3287">
      <c r="A3287" s="404"/>
      <c r="B3287" s="404"/>
      <c r="C3287" s="403"/>
    </row>
    <row r="3288">
      <c r="A3288" s="404"/>
      <c r="B3288" s="404"/>
      <c r="C3288" s="403"/>
    </row>
    <row r="3289">
      <c r="A3289" s="404"/>
      <c r="B3289" s="404"/>
      <c r="C3289" s="403"/>
    </row>
    <row r="3290">
      <c r="A3290" s="404"/>
      <c r="B3290" s="404"/>
      <c r="C3290" s="403"/>
    </row>
    <row r="3291">
      <c r="A3291" s="404"/>
      <c r="B3291" s="404"/>
      <c r="C3291" s="403"/>
    </row>
    <row r="3292">
      <c r="A3292" s="404"/>
      <c r="B3292" s="404"/>
      <c r="C3292" s="403"/>
    </row>
    <row r="3293">
      <c r="A3293" s="404"/>
      <c r="B3293" s="404"/>
      <c r="C3293" s="403"/>
    </row>
    <row r="3294">
      <c r="A3294" s="404"/>
      <c r="B3294" s="404"/>
      <c r="C3294" s="403"/>
    </row>
    <row r="3295">
      <c r="A3295" s="404"/>
      <c r="B3295" s="404"/>
      <c r="C3295" s="403"/>
    </row>
    <row r="3296">
      <c r="A3296" s="404"/>
      <c r="B3296" s="404"/>
      <c r="C3296" s="403"/>
    </row>
    <row r="3297">
      <c r="A3297" s="404"/>
      <c r="B3297" s="404"/>
      <c r="C3297" s="403"/>
    </row>
    <row r="3298">
      <c r="A3298" s="404"/>
      <c r="B3298" s="404"/>
      <c r="C3298" s="403"/>
    </row>
    <row r="3299">
      <c r="A3299" s="404"/>
      <c r="B3299" s="404"/>
      <c r="C3299" s="403"/>
    </row>
    <row r="3300">
      <c r="A3300" s="404"/>
      <c r="B3300" s="404"/>
      <c r="C3300" s="403"/>
    </row>
    <row r="3301">
      <c r="A3301" s="404"/>
      <c r="B3301" s="404"/>
      <c r="C3301" s="403"/>
    </row>
    <row r="3302">
      <c r="A3302" s="404"/>
      <c r="B3302" s="404"/>
      <c r="C3302" s="403"/>
    </row>
    <row r="3303">
      <c r="A3303" s="404"/>
      <c r="B3303" s="404"/>
      <c r="C3303" s="403"/>
    </row>
    <row r="3304">
      <c r="A3304" s="404"/>
      <c r="B3304" s="404"/>
      <c r="C3304" s="403"/>
    </row>
    <row r="3305">
      <c r="A3305" s="404"/>
      <c r="B3305" s="404"/>
      <c r="C3305" s="403"/>
    </row>
    <row r="3306">
      <c r="A3306" s="404"/>
      <c r="B3306" s="404"/>
      <c r="C3306" s="403"/>
    </row>
    <row r="3307">
      <c r="A3307" s="404"/>
      <c r="B3307" s="404"/>
      <c r="C3307" s="403"/>
    </row>
    <row r="3308">
      <c r="A3308" s="404"/>
      <c r="B3308" s="404"/>
      <c r="C3308" s="403"/>
    </row>
    <row r="3309">
      <c r="A3309" s="404"/>
      <c r="B3309" s="404"/>
      <c r="C3309" s="403"/>
    </row>
    <row r="3310">
      <c r="A3310" s="404"/>
      <c r="B3310" s="404"/>
      <c r="C3310" s="403"/>
    </row>
    <row r="3311">
      <c r="A3311" s="404"/>
      <c r="B3311" s="404"/>
      <c r="C3311" s="403"/>
    </row>
    <row r="3312">
      <c r="A3312" s="404"/>
      <c r="B3312" s="404"/>
      <c r="C3312" s="403"/>
    </row>
    <row r="3313">
      <c r="A3313" s="404"/>
      <c r="B3313" s="404"/>
      <c r="C3313" s="403"/>
    </row>
    <row r="3314">
      <c r="A3314" s="404"/>
      <c r="B3314" s="404"/>
      <c r="C3314" s="403"/>
    </row>
    <row r="3315">
      <c r="A3315" s="404"/>
      <c r="B3315" s="404"/>
      <c r="C3315" s="403"/>
    </row>
    <row r="3316">
      <c r="A3316" s="404"/>
      <c r="B3316" s="404"/>
      <c r="C3316" s="403"/>
    </row>
    <row r="3317">
      <c r="A3317" s="404"/>
      <c r="B3317" s="404"/>
      <c r="C3317" s="403"/>
    </row>
    <row r="3318">
      <c r="A3318" s="404"/>
      <c r="B3318" s="404"/>
      <c r="C3318" s="403"/>
    </row>
    <row r="3319">
      <c r="A3319" s="404"/>
      <c r="B3319" s="404"/>
      <c r="C3319" s="403"/>
    </row>
    <row r="3320">
      <c r="A3320" s="404"/>
      <c r="B3320" s="404"/>
      <c r="C3320" s="403"/>
    </row>
    <row r="3321">
      <c r="A3321" s="404"/>
      <c r="B3321" s="404"/>
      <c r="C3321" s="403"/>
    </row>
    <row r="3322">
      <c r="A3322" s="404"/>
      <c r="B3322" s="404"/>
      <c r="C3322" s="403"/>
    </row>
    <row r="3323">
      <c r="A3323" s="404"/>
      <c r="B3323" s="404"/>
      <c r="C3323" s="403"/>
    </row>
    <row r="3324">
      <c r="A3324" s="404"/>
      <c r="B3324" s="404"/>
      <c r="C3324" s="403"/>
    </row>
    <row r="3325">
      <c r="A3325" s="404"/>
      <c r="B3325" s="404"/>
      <c r="C3325" s="403"/>
    </row>
    <row r="3326">
      <c r="A3326" s="404"/>
      <c r="B3326" s="404"/>
      <c r="C3326" s="403"/>
    </row>
    <row r="3327">
      <c r="A3327" s="404"/>
      <c r="B3327" s="404"/>
      <c r="C3327" s="403"/>
    </row>
    <row r="3328">
      <c r="A3328" s="404"/>
      <c r="B3328" s="404"/>
      <c r="C3328" s="403"/>
    </row>
    <row r="3329">
      <c r="A3329" s="404"/>
      <c r="B3329" s="404"/>
      <c r="C3329" s="403"/>
    </row>
    <row r="3330">
      <c r="A3330" s="404"/>
      <c r="B3330" s="404"/>
      <c r="C3330" s="403"/>
    </row>
    <row r="3331">
      <c r="A3331" s="404"/>
      <c r="B3331" s="404"/>
      <c r="C3331" s="403"/>
    </row>
    <row r="3332">
      <c r="A3332" s="404"/>
      <c r="B3332" s="404"/>
      <c r="C3332" s="403"/>
    </row>
    <row r="3333">
      <c r="A3333" s="404"/>
      <c r="B3333" s="404"/>
      <c r="C3333" s="403"/>
    </row>
    <row r="3334">
      <c r="A3334" s="404"/>
      <c r="B3334" s="404"/>
      <c r="C3334" s="403"/>
    </row>
    <row r="3335">
      <c r="A3335" s="404"/>
      <c r="B3335" s="404"/>
      <c r="C3335" s="403"/>
    </row>
    <row r="3336">
      <c r="A3336" s="404"/>
      <c r="B3336" s="404"/>
      <c r="C3336" s="403"/>
    </row>
    <row r="3337">
      <c r="A3337" s="404"/>
      <c r="B3337" s="404"/>
      <c r="C3337" s="403"/>
    </row>
    <row r="3338">
      <c r="A3338" s="404"/>
      <c r="B3338" s="404"/>
      <c r="C3338" s="403"/>
    </row>
    <row r="3339">
      <c r="A3339" s="404"/>
      <c r="B3339" s="404"/>
      <c r="C3339" s="403"/>
    </row>
    <row r="3340">
      <c r="A3340" s="404"/>
      <c r="B3340" s="404"/>
      <c r="C3340" s="403"/>
    </row>
    <row r="3341">
      <c r="A3341" s="404"/>
      <c r="B3341" s="404"/>
      <c r="C3341" s="403"/>
    </row>
    <row r="3342">
      <c r="A3342" s="404"/>
      <c r="B3342" s="404"/>
      <c r="C3342" s="403"/>
    </row>
    <row r="3343">
      <c r="A3343" s="404"/>
      <c r="B3343" s="404"/>
      <c r="C3343" s="403"/>
    </row>
    <row r="3344">
      <c r="A3344" s="404"/>
      <c r="B3344" s="404"/>
      <c r="C3344" s="403"/>
    </row>
    <row r="3345">
      <c r="A3345" s="404"/>
      <c r="B3345" s="404"/>
      <c r="C3345" s="403"/>
    </row>
    <row r="3346">
      <c r="A3346" s="404"/>
      <c r="B3346" s="404"/>
      <c r="C3346" s="403"/>
    </row>
    <row r="3347">
      <c r="A3347" s="404"/>
      <c r="B3347" s="404"/>
      <c r="C3347" s="403"/>
    </row>
    <row r="3348">
      <c r="A3348" s="404"/>
      <c r="B3348" s="404"/>
      <c r="C3348" s="403"/>
    </row>
    <row r="3349">
      <c r="A3349" s="404"/>
      <c r="B3349" s="404"/>
      <c r="C3349" s="403"/>
    </row>
    <row r="3350">
      <c r="A3350" s="404"/>
      <c r="B3350" s="404"/>
      <c r="C3350" s="403"/>
    </row>
    <row r="3351">
      <c r="A3351" s="404"/>
      <c r="B3351" s="404"/>
      <c r="C3351" s="403"/>
    </row>
    <row r="3352">
      <c r="A3352" s="404"/>
      <c r="B3352" s="404"/>
      <c r="C3352" s="403"/>
    </row>
    <row r="3353">
      <c r="A3353" s="404"/>
      <c r="B3353" s="404"/>
      <c r="C3353" s="403"/>
    </row>
    <row r="3354">
      <c r="A3354" s="404"/>
      <c r="B3354" s="404"/>
      <c r="C3354" s="403"/>
    </row>
    <row r="3355">
      <c r="A3355" s="404"/>
      <c r="B3355" s="404"/>
      <c r="C3355" s="403"/>
    </row>
    <row r="3356">
      <c r="A3356" s="404"/>
      <c r="B3356" s="404"/>
      <c r="C3356" s="403"/>
    </row>
    <row r="3357">
      <c r="A3357" s="404"/>
      <c r="B3357" s="404"/>
      <c r="C3357" s="403"/>
    </row>
    <row r="3358">
      <c r="A3358" s="404"/>
      <c r="B3358" s="404"/>
      <c r="C3358" s="403"/>
    </row>
    <row r="3359">
      <c r="A3359" s="404"/>
      <c r="B3359" s="404"/>
      <c r="C3359" s="403"/>
    </row>
    <row r="3360">
      <c r="A3360" s="404"/>
      <c r="B3360" s="404"/>
      <c r="C3360" s="403"/>
    </row>
    <row r="3361">
      <c r="A3361" s="404"/>
      <c r="B3361" s="404"/>
      <c r="C3361" s="403"/>
    </row>
    <row r="3362">
      <c r="A3362" s="404"/>
      <c r="B3362" s="404"/>
      <c r="C3362" s="403"/>
    </row>
    <row r="3363">
      <c r="A3363" s="404"/>
      <c r="B3363" s="404"/>
      <c r="C3363" s="403"/>
    </row>
    <row r="3364">
      <c r="A3364" s="404"/>
      <c r="B3364" s="404"/>
      <c r="C3364" s="403"/>
    </row>
    <row r="3365">
      <c r="A3365" s="404"/>
      <c r="B3365" s="404"/>
      <c r="C3365" s="403"/>
    </row>
    <row r="3366">
      <c r="A3366" s="404"/>
      <c r="B3366" s="404"/>
      <c r="C3366" s="403"/>
    </row>
    <row r="3367">
      <c r="A3367" s="404"/>
      <c r="B3367" s="404"/>
      <c r="C3367" s="403"/>
    </row>
    <row r="3368">
      <c r="A3368" s="404"/>
      <c r="B3368" s="404"/>
      <c r="C3368" s="403"/>
    </row>
    <row r="3369">
      <c r="A3369" s="404"/>
      <c r="B3369" s="404"/>
      <c r="C3369" s="403"/>
    </row>
    <row r="3370">
      <c r="A3370" s="404"/>
      <c r="B3370" s="404"/>
      <c r="C3370" s="403"/>
    </row>
    <row r="3371">
      <c r="A3371" s="404"/>
      <c r="B3371" s="404"/>
      <c r="C3371" s="403"/>
    </row>
    <row r="3372">
      <c r="A3372" s="404"/>
      <c r="B3372" s="404"/>
      <c r="C3372" s="403"/>
    </row>
    <row r="3373">
      <c r="A3373" s="404"/>
      <c r="B3373" s="404"/>
      <c r="C3373" s="403"/>
    </row>
    <row r="3374">
      <c r="A3374" s="404"/>
      <c r="B3374" s="404"/>
      <c r="C3374" s="403"/>
    </row>
    <row r="3375">
      <c r="A3375" s="404"/>
      <c r="B3375" s="404"/>
      <c r="C3375" s="403"/>
    </row>
    <row r="3376">
      <c r="A3376" s="404"/>
      <c r="B3376" s="404"/>
      <c r="C3376" s="403"/>
    </row>
    <row r="3377">
      <c r="A3377" s="404"/>
      <c r="B3377" s="404"/>
      <c r="C3377" s="403"/>
    </row>
    <row r="3378">
      <c r="A3378" s="404"/>
      <c r="B3378" s="404"/>
      <c r="C3378" s="403"/>
    </row>
    <row r="3379">
      <c r="A3379" s="404"/>
      <c r="B3379" s="404"/>
      <c r="C3379" s="403"/>
    </row>
    <row r="3380">
      <c r="A3380" s="404"/>
      <c r="B3380" s="404"/>
      <c r="C3380" s="403"/>
    </row>
    <row r="3381">
      <c r="A3381" s="404"/>
      <c r="B3381" s="404"/>
      <c r="C3381" s="403"/>
    </row>
    <row r="3382">
      <c r="A3382" s="404"/>
      <c r="B3382" s="404"/>
      <c r="C3382" s="403"/>
    </row>
    <row r="3383">
      <c r="A3383" s="404"/>
      <c r="B3383" s="404"/>
      <c r="C3383" s="403"/>
    </row>
    <row r="3384">
      <c r="A3384" s="404"/>
      <c r="B3384" s="404"/>
      <c r="C3384" s="403"/>
    </row>
    <row r="3385">
      <c r="A3385" s="404"/>
      <c r="B3385" s="404"/>
      <c r="C3385" s="403"/>
    </row>
    <row r="3386">
      <c r="A3386" s="404"/>
      <c r="B3386" s="404"/>
      <c r="C3386" s="403"/>
    </row>
    <row r="3387">
      <c r="A3387" s="404"/>
      <c r="B3387" s="404"/>
      <c r="C3387" s="403"/>
    </row>
    <row r="3388">
      <c r="A3388" s="404"/>
      <c r="B3388" s="404"/>
      <c r="C3388" s="403"/>
    </row>
    <row r="3389">
      <c r="A3389" s="404"/>
      <c r="B3389" s="404"/>
      <c r="C3389" s="403"/>
    </row>
    <row r="3390">
      <c r="A3390" s="404"/>
      <c r="B3390" s="404"/>
      <c r="C3390" s="403"/>
    </row>
    <row r="3391">
      <c r="A3391" s="404"/>
      <c r="B3391" s="404"/>
      <c r="C3391" s="403"/>
    </row>
    <row r="3392">
      <c r="A3392" s="404"/>
      <c r="B3392" s="404"/>
      <c r="C3392" s="403"/>
    </row>
    <row r="3393">
      <c r="A3393" s="404"/>
      <c r="B3393" s="404"/>
      <c r="C3393" s="403"/>
    </row>
    <row r="3394">
      <c r="A3394" s="404"/>
      <c r="B3394" s="404"/>
      <c r="C3394" s="403"/>
    </row>
    <row r="3395">
      <c r="A3395" s="404"/>
      <c r="B3395" s="404"/>
      <c r="C3395" s="403"/>
    </row>
    <row r="3396">
      <c r="A3396" s="404"/>
      <c r="B3396" s="404"/>
      <c r="C3396" s="403"/>
    </row>
    <row r="3397">
      <c r="A3397" s="404"/>
      <c r="B3397" s="404"/>
      <c r="C3397" s="403"/>
    </row>
    <row r="3398">
      <c r="A3398" s="404"/>
      <c r="B3398" s="404"/>
      <c r="C3398" s="403"/>
    </row>
    <row r="3399">
      <c r="A3399" s="404"/>
      <c r="B3399" s="404"/>
      <c r="C3399" s="403"/>
    </row>
    <row r="3400">
      <c r="A3400" s="404"/>
      <c r="B3400" s="404"/>
      <c r="C3400" s="403"/>
    </row>
    <row r="3401">
      <c r="A3401" s="404"/>
      <c r="B3401" s="404"/>
      <c r="C3401" s="403"/>
    </row>
    <row r="3402">
      <c r="A3402" s="404"/>
      <c r="B3402" s="404"/>
      <c r="C3402" s="403"/>
    </row>
    <row r="3403">
      <c r="A3403" s="404"/>
      <c r="B3403" s="404"/>
      <c r="C3403" s="403"/>
    </row>
    <row r="3404">
      <c r="A3404" s="404"/>
      <c r="B3404" s="404"/>
      <c r="C3404" s="403"/>
    </row>
    <row r="3405">
      <c r="A3405" s="404"/>
      <c r="B3405" s="404"/>
      <c r="C3405" s="403"/>
    </row>
    <row r="3406">
      <c r="A3406" s="404"/>
      <c r="B3406" s="404"/>
      <c r="C3406" s="403"/>
    </row>
    <row r="3407">
      <c r="A3407" s="404"/>
      <c r="B3407" s="404"/>
      <c r="C3407" s="403"/>
    </row>
    <row r="3408">
      <c r="A3408" s="404"/>
      <c r="B3408" s="404"/>
      <c r="C3408" s="403"/>
    </row>
    <row r="3409">
      <c r="A3409" s="404"/>
      <c r="B3409" s="404"/>
      <c r="C3409" s="403"/>
    </row>
    <row r="3410">
      <c r="A3410" s="404"/>
      <c r="B3410" s="404"/>
      <c r="C3410" s="403"/>
    </row>
    <row r="3411">
      <c r="A3411" s="404"/>
      <c r="B3411" s="404"/>
      <c r="C3411" s="403"/>
    </row>
    <row r="3412">
      <c r="A3412" s="404"/>
      <c r="B3412" s="404"/>
      <c r="C3412" s="403"/>
    </row>
    <row r="3413">
      <c r="A3413" s="404"/>
      <c r="B3413" s="404"/>
      <c r="C3413" s="403"/>
    </row>
    <row r="3414">
      <c r="A3414" s="404"/>
      <c r="B3414" s="404"/>
      <c r="C3414" s="403"/>
    </row>
    <row r="3415">
      <c r="A3415" s="404"/>
      <c r="B3415" s="404"/>
      <c r="C3415" s="403"/>
    </row>
    <row r="3416">
      <c r="A3416" s="404"/>
      <c r="B3416" s="404"/>
      <c r="C3416" s="403"/>
    </row>
    <row r="3417">
      <c r="A3417" s="404"/>
      <c r="B3417" s="404"/>
      <c r="C3417" s="403"/>
    </row>
    <row r="3418">
      <c r="A3418" s="404"/>
      <c r="B3418" s="404"/>
      <c r="C3418" s="403"/>
    </row>
    <row r="3419">
      <c r="A3419" s="404"/>
      <c r="B3419" s="404"/>
      <c r="C3419" s="403"/>
    </row>
    <row r="3420">
      <c r="A3420" s="404"/>
      <c r="B3420" s="404"/>
      <c r="C3420" s="403"/>
    </row>
    <row r="3421">
      <c r="A3421" s="404"/>
      <c r="B3421" s="404"/>
      <c r="C3421" s="403"/>
    </row>
    <row r="3422">
      <c r="A3422" s="404"/>
      <c r="B3422" s="404"/>
      <c r="C3422" s="403"/>
    </row>
    <row r="3423">
      <c r="A3423" s="404"/>
      <c r="B3423" s="404"/>
      <c r="C3423" s="403"/>
    </row>
    <row r="3424">
      <c r="A3424" s="404"/>
      <c r="B3424" s="404"/>
      <c r="C3424" s="403"/>
    </row>
    <row r="3425">
      <c r="A3425" s="404"/>
      <c r="B3425" s="404"/>
      <c r="C3425" s="403"/>
    </row>
    <row r="3426">
      <c r="A3426" s="404"/>
      <c r="B3426" s="404"/>
      <c r="C3426" s="403"/>
    </row>
    <row r="3427">
      <c r="A3427" s="404"/>
      <c r="B3427" s="404"/>
      <c r="C3427" s="403"/>
    </row>
    <row r="3428">
      <c r="A3428" s="404"/>
      <c r="B3428" s="404"/>
      <c r="C3428" s="403"/>
    </row>
    <row r="3429">
      <c r="A3429" s="404"/>
      <c r="B3429" s="404"/>
      <c r="C3429" s="403"/>
    </row>
    <row r="3430">
      <c r="A3430" s="404"/>
      <c r="B3430" s="404"/>
      <c r="C3430" s="403"/>
    </row>
    <row r="3431">
      <c r="A3431" s="404"/>
      <c r="B3431" s="404"/>
      <c r="C3431" s="403"/>
    </row>
    <row r="3432">
      <c r="A3432" s="404"/>
      <c r="B3432" s="404"/>
      <c r="C3432" s="403"/>
    </row>
    <row r="3433">
      <c r="A3433" s="404"/>
      <c r="B3433" s="404"/>
      <c r="C3433" s="403"/>
    </row>
    <row r="3434">
      <c r="A3434" s="404"/>
      <c r="B3434" s="404"/>
      <c r="C3434" s="403"/>
    </row>
    <row r="3435">
      <c r="A3435" s="404"/>
      <c r="B3435" s="404"/>
      <c r="C3435" s="403"/>
    </row>
    <row r="3436">
      <c r="A3436" s="404"/>
      <c r="B3436" s="404"/>
      <c r="C3436" s="403"/>
    </row>
    <row r="3437">
      <c r="A3437" s="404"/>
      <c r="B3437" s="404"/>
      <c r="C3437" s="403"/>
    </row>
    <row r="3438">
      <c r="A3438" s="404"/>
      <c r="B3438" s="404"/>
      <c r="C3438" s="403"/>
    </row>
    <row r="3439">
      <c r="A3439" s="404"/>
      <c r="B3439" s="404"/>
      <c r="C3439" s="403"/>
    </row>
    <row r="3440">
      <c r="A3440" s="404"/>
      <c r="B3440" s="404"/>
      <c r="C3440" s="403"/>
    </row>
    <row r="3441">
      <c r="A3441" s="404"/>
      <c r="B3441" s="404"/>
      <c r="C3441" s="403"/>
    </row>
    <row r="3442">
      <c r="A3442" s="404"/>
      <c r="B3442" s="404"/>
      <c r="C3442" s="403"/>
    </row>
    <row r="3443">
      <c r="A3443" s="404"/>
      <c r="B3443" s="404"/>
      <c r="C3443" s="403"/>
    </row>
    <row r="3444">
      <c r="A3444" s="404"/>
      <c r="B3444" s="404"/>
      <c r="C3444" s="403"/>
    </row>
    <row r="3445">
      <c r="A3445" s="404"/>
      <c r="B3445" s="404"/>
      <c r="C3445" s="403"/>
    </row>
    <row r="3446">
      <c r="A3446" s="404"/>
      <c r="B3446" s="404"/>
      <c r="C3446" s="403"/>
    </row>
    <row r="3447">
      <c r="A3447" s="404"/>
      <c r="B3447" s="404"/>
      <c r="C3447" s="403"/>
    </row>
    <row r="3448">
      <c r="A3448" s="404"/>
      <c r="B3448" s="404"/>
      <c r="C3448" s="403"/>
    </row>
    <row r="3449">
      <c r="A3449" s="404"/>
      <c r="B3449" s="404"/>
      <c r="C3449" s="403"/>
    </row>
    <row r="3450">
      <c r="A3450" s="404"/>
      <c r="B3450" s="404"/>
      <c r="C3450" s="403"/>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33"/>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21" width="9.11"/>
  </cols>
  <sheetData>
    <row r="1" ht="78.0" customHeight="1">
      <c r="A1" s="405" t="str">
        <f>IF(ISBLANK('Summary Sheet'!B3),"  ",'Summary Sheet'!B3)</f>
        <v>3B2B</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09" t="s">
        <v>1126</v>
      </c>
      <c r="L2" s="410"/>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7"/>
      <c r="L3" s="417"/>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7"/>
      <c r="L4" s="417"/>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24" t="s">
        <v>1135</v>
      </c>
      <c r="L5" s="169"/>
      <c r="M5" s="416"/>
      <c r="N5" s="416"/>
      <c r="O5" s="416"/>
      <c r="P5" s="416"/>
      <c r="Q5" s="416"/>
      <c r="R5" s="416"/>
      <c r="S5" s="416"/>
      <c r="T5" s="416"/>
      <c r="U5" s="416"/>
    </row>
    <row r="6" ht="19.5" customHeight="1">
      <c r="A6" s="425">
        <v>1.0</v>
      </c>
      <c r="B6" s="426" t="s">
        <v>113</v>
      </c>
      <c r="C6" s="427">
        <v>1.0</v>
      </c>
      <c r="D6" s="427" t="str">
        <f>IF(ISBLANK(B6)," ",IF('Summary Sheet'!$M$2="Framed",VLOOKUP(B6,'Framed Catalog List Price'!$B$5:$T$403,List!$C$75,FALSE),IF('Summary Sheet'!$M$2="Frameless",VLOOKUP(B6,'Frameless Catalog List Price'!$B$5:$Z$418,List!$D$75,FALSE))))</f>
        <v>MAW-SB36</v>
      </c>
      <c r="E6" s="428">
        <f>IF(ISBLANK(B6)," ",IF('Summary Sheet'!$M$2="Framed",VLOOKUP(B6,'Framed Catalog List Price'!$B$5:$T$403,List!$C$76,FALSE),IF('Summary Sheet'!$M$2="Frameless",VLOOKUP(B6,'Frameless Catalog List Price'!$B$5:$Z$418,List!$D$76,FALSE))))</f>
        <v>986.355</v>
      </c>
      <c r="F6" s="429">
        <f>IF(ISBLANK(B6), " ",E6*'Summary Sheet'!M$6)</f>
        <v>159.78951</v>
      </c>
      <c r="G6" s="429">
        <f t="shared" ref="G6:G70" si="1">IF(ISBLANK(B6), " ", C6*F6)</f>
        <v>159.78951</v>
      </c>
      <c r="H6" s="430">
        <f>IF(ISBLANK(B6)," ",IF('Summary Sheet'!$M$2="Framed",VLOOKUP(B6,'Framed Catalog List Price'!$B$5:$T$403,18,FALSE),IF('Summary Sheet'!$M$2="Frameless",VLOOKUP(B6,'Frameless Catalog List Price'!$B$5:$Z$418,24,FALSE))))</f>
        <v>2</v>
      </c>
      <c r="I6" s="431">
        <f>IF(ISBLANK(B6), " ", H6*C7)</f>
        <v>0</v>
      </c>
      <c r="J6" s="416"/>
      <c r="K6" s="432"/>
      <c r="L6" s="433"/>
      <c r="M6" s="416"/>
      <c r="N6" s="416"/>
      <c r="O6" s="416"/>
      <c r="P6" s="416"/>
      <c r="Q6" s="416"/>
      <c r="R6" s="416"/>
      <c r="S6" s="416"/>
      <c r="T6" s="416"/>
      <c r="U6" s="416"/>
    </row>
    <row r="7" ht="19.5" hidden="1" customHeight="1">
      <c r="A7" s="425">
        <v>2.0</v>
      </c>
      <c r="B7" s="426"/>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c r="G7" s="429" t="str">
        <f t="shared" si="1"/>
        <v> </v>
      </c>
      <c r="H7" s="430" t="str">
        <f>IF(ISBLANK(B7)," ",IF('Summary Sheet'!$M$2="Framed",VLOOKUP(B7,'Framed Catalog List Price'!$B$5:$T$403,18,FALSE),IF('Summary Sheet'!$M$2="Frameless",VLOOKUP(B7,'Frameless Catalog List Price'!$B$5:$Z$418,24,FALSE))))</f>
        <v> </v>
      </c>
      <c r="I7" s="431" t="str">
        <f>IF(ISBLANK(B7), " ", H7*#REF!)</f>
        <v> </v>
      </c>
      <c r="J7" s="416"/>
      <c r="K7" s="432"/>
      <c r="L7" s="433"/>
      <c r="M7" s="416"/>
      <c r="N7" s="416"/>
      <c r="O7" s="416"/>
      <c r="P7" s="416"/>
      <c r="Q7" s="416"/>
      <c r="R7" s="416"/>
      <c r="S7" s="416"/>
      <c r="T7" s="416"/>
      <c r="U7" s="416"/>
    </row>
    <row r="8" ht="19.5" customHeight="1">
      <c r="A8" s="425">
        <v>3.0</v>
      </c>
      <c r="B8" s="426" t="s">
        <v>87</v>
      </c>
      <c r="C8" s="427">
        <v>1.0</v>
      </c>
      <c r="D8" s="427" t="str">
        <f>IF(ISBLANK(B8)," ",IF('Summary Sheet'!$M$2="Framed",VLOOKUP(B8,'Framed Catalog List Price'!$B$5:$T$403,List!$C$75,FALSE),IF('Summary Sheet'!$M$2="Frameless",VLOOKUP(B8,'Frameless Catalog List Price'!$B$5:$Z$418,List!$D$75,FALSE))))</f>
        <v>MAW-3DB12</v>
      </c>
      <c r="E8" s="428">
        <f>IF(ISBLANK(B8)," ",IF('Summary Sheet'!$M$2="Framed",VLOOKUP(B8,'Framed Catalog List Price'!$B$5:$T$403,List!$C$76,FALSE),IF('Summary Sheet'!$M$2="Frameless",VLOOKUP(B8,'Frameless Catalog List Price'!$B$5:$Z$418,List!$D$76,FALSE))))</f>
        <v>1113.315</v>
      </c>
      <c r="F8" s="429">
        <f>IF(ISBLANK(B8), " ",E8*'Summary Sheet'!M$6)</f>
        <v>180.35703</v>
      </c>
      <c r="G8" s="429">
        <f t="shared" si="1"/>
        <v>180.35703</v>
      </c>
      <c r="H8" s="430">
        <f>IF(ISBLANK(B8)," ",IF('Summary Sheet'!$M$2="Framed",VLOOKUP(B8,'Framed Catalog List Price'!$B$5:$T$403,18,FALSE),IF('Summary Sheet'!$M$2="Frameless",VLOOKUP(B8,'Frameless Catalog List Price'!$B$5:$Z$418,24,FALSE))))</f>
        <v>3</v>
      </c>
      <c r="I8" s="431">
        <f t="shared" ref="I8:I50" si="2">IF(ISBLANK(B8), " ", H8*C8)</f>
        <v>3</v>
      </c>
      <c r="J8" s="416"/>
      <c r="K8" s="432"/>
      <c r="L8" s="433"/>
      <c r="M8" s="416"/>
      <c r="N8" s="416"/>
      <c r="O8" s="416"/>
      <c r="P8" s="416"/>
      <c r="Q8" s="416"/>
      <c r="R8" s="416"/>
      <c r="S8" s="416"/>
      <c r="T8" s="416"/>
      <c r="U8" s="416"/>
    </row>
    <row r="9" ht="19.5" customHeight="1">
      <c r="A9" s="425">
        <v>4.0</v>
      </c>
      <c r="B9" s="426" t="s">
        <v>69</v>
      </c>
      <c r="C9" s="427">
        <v>1.0</v>
      </c>
      <c r="D9" s="427" t="str">
        <f>IF(ISBLANK(B9)," ",IF('Summary Sheet'!$M$2="Framed",VLOOKUP(B9,'Framed Catalog List Price'!$B$5:$T$403,List!$C$75,FALSE),IF('Summary Sheet'!$M$2="Frameless",VLOOKUP(B9,'Frameless Catalog List Price'!$B$5:$Z$418,List!$D$75,FALSE))))</f>
        <v>MAW-B24</v>
      </c>
      <c r="E9" s="428">
        <f>IF(ISBLANK(B9)," ",IF('Summary Sheet'!$M$2="Framed",VLOOKUP(B9,'Framed Catalog List Price'!$B$5:$T$403,List!$C$76,FALSE),IF('Summary Sheet'!$M$2="Frameless",VLOOKUP(B9,'Frameless Catalog List Price'!$B$5:$Z$418,List!$D$76,FALSE))))</f>
        <v>1087.555</v>
      </c>
      <c r="F9" s="429">
        <f>IF(ISBLANK(B9), " ",E9*'Summary Sheet'!M$6)</f>
        <v>176.18391</v>
      </c>
      <c r="G9" s="429">
        <f t="shared" si="1"/>
        <v>176.18391</v>
      </c>
      <c r="H9" s="430">
        <f>IF(ISBLANK(B9)," ",IF('Summary Sheet'!$M$2="Framed",VLOOKUP(B9,'Framed Catalog List Price'!$B$5:$T$403,18,FALSE),IF('Summary Sheet'!$M$2="Frameless",VLOOKUP(B9,'Frameless Catalog List Price'!$B$5:$Z$418,24,FALSE))))</f>
        <v>3</v>
      </c>
      <c r="I9" s="431">
        <f t="shared" si="2"/>
        <v>3</v>
      </c>
      <c r="J9" s="416"/>
      <c r="K9" s="432"/>
      <c r="L9" s="433"/>
      <c r="M9" s="416"/>
      <c r="N9" s="416"/>
      <c r="O9" s="416"/>
      <c r="P9" s="416"/>
      <c r="Q9" s="416"/>
      <c r="R9" s="416"/>
      <c r="S9" s="416"/>
      <c r="T9" s="416"/>
      <c r="U9" s="416"/>
    </row>
    <row r="10" ht="19.5" customHeight="1">
      <c r="A10" s="425">
        <v>5.0</v>
      </c>
      <c r="B10" s="426" t="s">
        <v>584</v>
      </c>
      <c r="C10" s="427">
        <v>1.0</v>
      </c>
      <c r="D10" s="427" t="str">
        <f>IF(ISBLANK(B10)," ",IF('Summary Sheet'!$M$2="Framed",VLOOKUP(B10,'Framed Catalog List Price'!$B$5:$T$403,List!$C$75,FALSE),IF('Summary Sheet'!$M$2="Frameless",VLOOKUP(B10,'Frameless Catalog List Price'!$B$5:$Z$418,List!$D$75,FALSE))))</f>
        <v>MAW-B09FD</v>
      </c>
      <c r="E10" s="428">
        <f>IF(ISBLANK(B10)," ",IF('Summary Sheet'!$M$2="Framed",VLOOKUP(B10,'Framed Catalog List Price'!$B$5:$T$403,List!$C$76,FALSE),IF('Summary Sheet'!$M$2="Frameless",VLOOKUP(B10,'Frameless Catalog List Price'!$B$5:$Z$418,List!$D$76,FALSE))))</f>
        <v>515.43</v>
      </c>
      <c r="F10" s="429">
        <f>IF(ISBLANK(B10), " ",E10*'Summary Sheet'!M$6)</f>
        <v>83.49966</v>
      </c>
      <c r="G10" s="429">
        <f t="shared" si="1"/>
        <v>83.49966</v>
      </c>
      <c r="H10" s="430">
        <f>IF(ISBLANK(B10)," ",IF('Summary Sheet'!$M$2="Framed",VLOOKUP(B10,'Framed Catalog List Price'!$B$5:$T$403,18,FALSE),IF('Summary Sheet'!$M$2="Frameless",VLOOKUP(B10,'Frameless Catalog List Price'!$B$5:$Z$418,24,FALSE))))</f>
        <v>1</v>
      </c>
      <c r="I10" s="431">
        <f t="shared" si="2"/>
        <v>1</v>
      </c>
      <c r="J10" s="416"/>
      <c r="K10" s="434"/>
      <c r="L10" s="435"/>
      <c r="M10" s="416"/>
      <c r="N10" s="416"/>
      <c r="O10" s="416"/>
      <c r="P10" s="416"/>
      <c r="Q10" s="416"/>
      <c r="R10" s="416"/>
      <c r="S10" s="416"/>
      <c r="T10" s="416"/>
      <c r="U10" s="416"/>
    </row>
    <row r="11" ht="19.5" customHeight="1">
      <c r="A11" s="425">
        <v>6.0</v>
      </c>
      <c r="B11" s="426" t="s">
        <v>318</v>
      </c>
      <c r="C11" s="427">
        <v>1.0</v>
      </c>
      <c r="D11" s="427" t="str">
        <f>IF(ISBLANK(B11)," ",IF('Summary Sheet'!$M$2="Framed",VLOOKUP(B11,'Framed Catalog List Price'!$B$5:$T$403,List!$C$75,FALSE),IF('Summary Sheet'!$M$2="Frameless",VLOOKUP(B11,'Frameless Catalog List Price'!$B$5:$Z$418,List!$D$75,FALSE))))</f>
        <v>MAW-W362424</v>
      </c>
      <c r="E11" s="428">
        <f>IF(ISBLANK(B11)," ",IF('Summary Sheet'!$M$2="Framed",VLOOKUP(B11,'Framed Catalog List Price'!$B$5:$T$403,List!$C$76,FALSE),IF('Summary Sheet'!$M$2="Frameless",VLOOKUP(B11,'Frameless Catalog List Price'!$B$5:$Z$418,List!$D$76,FALSE))))</f>
        <v>1054.78</v>
      </c>
      <c r="F11" s="429">
        <f>IF(ISBLANK(B11), " ",E11*'Summary Sheet'!M$6)</f>
        <v>170.87436</v>
      </c>
      <c r="G11" s="429">
        <f t="shared" si="1"/>
        <v>170.87436</v>
      </c>
      <c r="H11" s="430">
        <f>IF(ISBLANK(B11)," ",IF('Summary Sheet'!$M$2="Framed",VLOOKUP(B11,'Framed Catalog List Price'!$B$5:$T$403,18,FALSE),IF('Summary Sheet'!$M$2="Frameless",VLOOKUP(B11,'Frameless Catalog List Price'!$B$5:$Z$418,24,FALSE))))</f>
        <v>2</v>
      </c>
      <c r="I11" s="431">
        <f t="shared" si="2"/>
        <v>2</v>
      </c>
      <c r="J11" s="416"/>
      <c r="K11" s="436" t="s">
        <v>1136</v>
      </c>
      <c r="L11" s="169"/>
      <c r="M11" s="416"/>
      <c r="N11" s="416"/>
      <c r="O11" s="416"/>
      <c r="P11" s="416"/>
      <c r="Q11" s="416"/>
      <c r="R11" s="416"/>
      <c r="S11" s="416"/>
      <c r="T11" s="416"/>
      <c r="U11" s="416"/>
    </row>
    <row r="12" ht="19.5" customHeight="1">
      <c r="A12" s="425">
        <v>7.0</v>
      </c>
      <c r="B12" s="437" t="s">
        <v>259</v>
      </c>
      <c r="C12" s="427">
        <v>1.0</v>
      </c>
      <c r="D12" s="427" t="str">
        <f>IF(ISBLANK(B12)," ",IF('Summary Sheet'!$M$2="Framed",VLOOKUP(B12,'Framed Catalog List Price'!$B$5:$T$403,List!$C$75,FALSE),IF('Summary Sheet'!$M$2="Frameless",VLOOKUP(B12,'Frameless Catalog List Price'!$B$5:$Z$418,List!$D$75,FALSE))))</f>
        <v>MAW-W2742</v>
      </c>
      <c r="E12" s="428">
        <f>IF(ISBLANK(B12)," ",IF('Summary Sheet'!$M$2="Framed",VLOOKUP(B12,'Framed Catalog List Price'!$B$5:$T$403,List!$C$76,FALSE),IF('Summary Sheet'!$M$2="Frameless",VLOOKUP(B12,'Frameless Catalog List Price'!$B$5:$Z$418,List!$D$76,FALSE))))</f>
        <v>1001.88</v>
      </c>
      <c r="F12" s="429">
        <f>IF(ISBLANK(B12), " ",E12*'Summary Sheet'!M$6)</f>
        <v>162.30456</v>
      </c>
      <c r="G12" s="429">
        <f t="shared" si="1"/>
        <v>162.30456</v>
      </c>
      <c r="H12" s="430">
        <f>IF(ISBLANK(B12)," ",IF('Summary Sheet'!$M$2="Framed",VLOOKUP(B12,'Framed Catalog List Price'!$B$5:$T$403,18,FALSE),IF('Summary Sheet'!$M$2="Frameless",VLOOKUP(B12,'Frameless Catalog List Price'!$B$5:$Z$418,24,FALSE))))</f>
        <v>2</v>
      </c>
      <c r="I12" s="431">
        <f t="shared" si="2"/>
        <v>2</v>
      </c>
      <c r="J12" s="416"/>
      <c r="K12" s="432"/>
      <c r="L12" s="433"/>
      <c r="M12" s="416"/>
      <c r="N12" s="416"/>
      <c r="O12" s="416"/>
      <c r="P12" s="416"/>
      <c r="Q12" s="416"/>
      <c r="R12" s="416"/>
      <c r="S12" s="416"/>
      <c r="T12" s="416"/>
      <c r="U12" s="416"/>
    </row>
    <row r="13" ht="19.5" customHeight="1">
      <c r="A13" s="425">
        <v>8.0</v>
      </c>
      <c r="B13" s="437" t="s">
        <v>307</v>
      </c>
      <c r="C13" s="427">
        <v>1.0</v>
      </c>
      <c r="D13" s="427" t="str">
        <f>IF(ISBLANK(B13)," ",IF('Summary Sheet'!$M$2="Framed",VLOOKUP(B13,'Framed Catalog List Price'!$B$5:$T$403,List!$C$75,FALSE),IF('Summary Sheet'!$M$2="Frameless",VLOOKUP(B13,'Frameless Catalog List Price'!$B$5:$Z$418,List!$D$75,FALSE))))</f>
        <v>MAW-W3624</v>
      </c>
      <c r="E13" s="428">
        <f>IF(ISBLANK(B13)," ",IF('Summary Sheet'!$M$2="Framed",VLOOKUP(B13,'Framed Catalog List Price'!$B$5:$T$403,List!$C$76,FALSE),IF('Summary Sheet'!$M$2="Frameless",VLOOKUP(B13,'Frameless Catalog List Price'!$B$5:$Z$418,List!$D$76,FALSE))))</f>
        <v>746.35</v>
      </c>
      <c r="F13" s="429">
        <f>IF(ISBLANK(B13), " ",E13*'Summary Sheet'!M$6)</f>
        <v>120.9087</v>
      </c>
      <c r="G13" s="429">
        <f t="shared" si="1"/>
        <v>120.9087</v>
      </c>
      <c r="H13" s="430">
        <f>IF(ISBLANK(B13)," ",IF('Summary Sheet'!$M$2="Framed",VLOOKUP(B13,'Framed Catalog List Price'!$B$5:$T$403,18,FALSE),IF('Summary Sheet'!$M$2="Frameless",VLOOKUP(B13,'Frameless Catalog List Price'!$B$5:$Z$418,24,FALSE))))</f>
        <v>2</v>
      </c>
      <c r="I13" s="431">
        <f t="shared" si="2"/>
        <v>2</v>
      </c>
      <c r="J13" s="416"/>
      <c r="K13" s="432"/>
      <c r="L13" s="433"/>
      <c r="M13" s="416"/>
      <c r="N13" s="416"/>
      <c r="O13" s="416"/>
      <c r="P13" s="416"/>
      <c r="Q13" s="416"/>
      <c r="R13" s="416"/>
      <c r="S13" s="416"/>
      <c r="T13" s="416"/>
      <c r="U13" s="416"/>
    </row>
    <row r="14" ht="19.5" customHeight="1">
      <c r="A14" s="425">
        <v>9.0</v>
      </c>
      <c r="B14" s="438" t="s">
        <v>253</v>
      </c>
      <c r="C14" s="427">
        <v>1.0</v>
      </c>
      <c r="D14" s="427" t="str">
        <f>IF(ISBLANK(B14)," ",IF('Summary Sheet'!$M$2="Framed",VLOOKUP(B14,'Framed Catalog List Price'!$B$5:$T$403,List!$C$75,FALSE),IF('Summary Sheet'!$M$2="Frameless",VLOOKUP(B14,'Frameless Catalog List Price'!$B$5:$Z$418,List!$D$75,FALSE))))</f>
        <v>MAW-W2442</v>
      </c>
      <c r="E14" s="428">
        <f>IF(ISBLANK(B14)," ",IF('Summary Sheet'!$M$2="Framed",VLOOKUP(B14,'Framed Catalog List Price'!$B$5:$T$403,List!$C$76,FALSE),IF('Summary Sheet'!$M$2="Frameless",VLOOKUP(B14,'Frameless Catalog List Price'!$B$5:$Z$418,List!$D$76,FALSE))))</f>
        <v>916.32</v>
      </c>
      <c r="F14" s="429">
        <f>IF(ISBLANK(B14), " ",E14*'Summary Sheet'!M$6)</f>
        <v>148.44384</v>
      </c>
      <c r="G14" s="429">
        <f t="shared" si="1"/>
        <v>148.44384</v>
      </c>
      <c r="H14" s="430">
        <f>IF(ISBLANK(B14)," ",IF('Summary Sheet'!$M$2="Framed",VLOOKUP(B14,'Framed Catalog List Price'!$B$5:$T$403,18,FALSE),IF('Summary Sheet'!$M$2="Frameless",VLOOKUP(B14,'Frameless Catalog List Price'!$B$5:$Z$418,24,FALSE))))</f>
        <v>2</v>
      </c>
      <c r="I14" s="431">
        <f t="shared" si="2"/>
        <v>2</v>
      </c>
      <c r="J14" s="416"/>
      <c r="K14" s="432"/>
      <c r="L14" s="433"/>
      <c r="M14" s="416"/>
      <c r="N14" s="416"/>
      <c r="O14" s="416"/>
      <c r="P14" s="416"/>
      <c r="Q14" s="416"/>
      <c r="R14" s="416"/>
      <c r="S14" s="416"/>
      <c r="T14" s="416"/>
      <c r="U14" s="416"/>
    </row>
    <row r="15" ht="19.5" customHeight="1">
      <c r="A15" s="425">
        <v>10.0</v>
      </c>
      <c r="B15" s="438" t="s">
        <v>225</v>
      </c>
      <c r="C15" s="427">
        <v>1.0</v>
      </c>
      <c r="D15" s="427" t="str">
        <f>IF(ISBLANK(B15)," ",IF('Summary Sheet'!$M$2="Framed",VLOOKUP(B15,'Framed Catalog List Price'!$B$5:$T$403,List!$C$75,FALSE),IF('Summary Sheet'!$M$2="Frameless",VLOOKUP(B15,'Frameless Catalog List Price'!$B$5:$Z$418,List!$D$75,FALSE))))</f>
        <v>MAW-W1242</v>
      </c>
      <c r="E15" s="428">
        <f>IF(ISBLANK(B15)," ",IF('Summary Sheet'!$M$2="Framed",VLOOKUP(B15,'Framed Catalog List Price'!$B$5:$T$403,List!$C$76,FALSE),IF('Summary Sheet'!$M$2="Frameless",VLOOKUP(B15,'Frameless Catalog List Price'!$B$5:$Z$418,List!$D$76,FALSE))))</f>
        <v>548.895</v>
      </c>
      <c r="F15" s="429">
        <f>IF(ISBLANK(B15), " ",E15*'Summary Sheet'!M$6)</f>
        <v>88.92099</v>
      </c>
      <c r="G15" s="429">
        <f t="shared" si="1"/>
        <v>88.92099</v>
      </c>
      <c r="H15" s="430">
        <f>IF(ISBLANK(B15)," ",IF('Summary Sheet'!$M$2="Framed",VLOOKUP(B15,'Framed Catalog List Price'!$B$5:$T$403,18,FALSE),IF('Summary Sheet'!$M$2="Frameless",VLOOKUP(B15,'Frameless Catalog List Price'!$B$5:$Z$418,24,FALSE))))</f>
        <v>1</v>
      </c>
      <c r="I15" s="431">
        <f t="shared" si="2"/>
        <v>1</v>
      </c>
      <c r="J15" s="416"/>
      <c r="K15" s="432"/>
      <c r="L15" s="433"/>
      <c r="M15" s="416"/>
      <c r="N15" s="416"/>
      <c r="O15" s="416"/>
      <c r="P15" s="416"/>
      <c r="Q15" s="416"/>
      <c r="R15" s="416"/>
      <c r="S15" s="416"/>
      <c r="T15" s="416"/>
      <c r="U15" s="416"/>
    </row>
    <row r="16" ht="19.5" customHeight="1">
      <c r="A16" s="425">
        <v>11.0</v>
      </c>
      <c r="B16" s="20" t="s">
        <v>253</v>
      </c>
      <c r="C16" s="427">
        <v>1.0</v>
      </c>
      <c r="D16" s="427" t="str">
        <f>IF(ISBLANK(B16)," ",IF('Summary Sheet'!$M$2="Framed",VLOOKUP(B16,'Framed Catalog List Price'!$B$5:$T$403,List!$C$75,FALSE),IF('Summary Sheet'!$M$2="Frameless",VLOOKUP(B16,'Frameless Catalog List Price'!$B$5:$Z$418,List!$D$75,FALSE))))</f>
        <v>MAW-W2442</v>
      </c>
      <c r="E16" s="428">
        <f>IF(ISBLANK(B16)," ",IF('Summary Sheet'!$M$2="Framed",VLOOKUP(B16,'Framed Catalog List Price'!$B$5:$T$403,List!$C$76,FALSE),IF('Summary Sheet'!$M$2="Frameless",VLOOKUP(B16,'Frameless Catalog List Price'!$B$5:$Z$418,List!$D$76,FALSE))))</f>
        <v>916.32</v>
      </c>
      <c r="F16" s="429">
        <f>IF(ISBLANK(B16), " ",E16*'Summary Sheet'!M$6)</f>
        <v>148.44384</v>
      </c>
      <c r="G16" s="429">
        <f t="shared" si="1"/>
        <v>148.44384</v>
      </c>
      <c r="H16" s="430">
        <f>IF(ISBLANK(B16)," ",IF('Summary Sheet'!$M$2="Framed",VLOOKUP(B16,'Framed Catalog List Price'!$B$5:$T$403,18,FALSE),IF('Summary Sheet'!$M$2="Frameless",VLOOKUP(B16,'Frameless Catalog List Price'!$B$5:$Z$418,24,FALSE))))</f>
        <v>2</v>
      </c>
      <c r="I16" s="431">
        <f t="shared" si="2"/>
        <v>2</v>
      </c>
      <c r="J16" s="416"/>
      <c r="K16" s="432"/>
      <c r="L16" s="433"/>
      <c r="M16" s="416"/>
      <c r="N16" s="416"/>
      <c r="O16" s="416"/>
      <c r="P16" s="416"/>
      <c r="Q16" s="416"/>
      <c r="R16" s="416"/>
      <c r="S16" s="416"/>
      <c r="T16" s="416"/>
      <c r="U16" s="416"/>
    </row>
    <row r="17" ht="19.5" customHeight="1">
      <c r="A17" s="425">
        <v>12.0</v>
      </c>
      <c r="B17" s="426" t="s">
        <v>283</v>
      </c>
      <c r="C17" s="427">
        <v>1.0</v>
      </c>
      <c r="D17" s="427" t="str">
        <f>IF(ISBLANK(B17)," ",IF('Summary Sheet'!$M$2="Framed",VLOOKUP(B17,'Framed Catalog List Price'!$B$5:$T$403,List!$C$75,FALSE),IF('Summary Sheet'!$M$2="Frameless",VLOOKUP(B17,'Frameless Catalog List Price'!$B$5:$Z$418,List!$D$75,FALSE))))</f>
        <v>MAW-W3024</v>
      </c>
      <c r="E17" s="428">
        <f>IF(ISBLANK(B17)," ",IF('Summary Sheet'!$M$2="Framed",VLOOKUP(B17,'Framed Catalog List Price'!$B$5:$T$403,List!$C$76,FALSE),IF('Summary Sheet'!$M$2="Frameless",VLOOKUP(B17,'Frameless Catalog List Price'!$B$5:$Z$418,List!$D$76,FALSE))))</f>
        <v>644.92</v>
      </c>
      <c r="F17" s="429">
        <f>IF(ISBLANK(B17), " ",E17*'Summary Sheet'!M$6)</f>
        <v>104.47704</v>
      </c>
      <c r="G17" s="429">
        <f t="shared" si="1"/>
        <v>104.47704</v>
      </c>
      <c r="H17" s="430">
        <f>IF(ISBLANK(B17)," ",IF('Summary Sheet'!$M$2="Framed",VLOOKUP(B17,'Framed Catalog List Price'!$B$5:$T$403,18,FALSE),IF('Summary Sheet'!$M$2="Frameless",VLOOKUP(B17,'Frameless Catalog List Price'!$B$5:$Z$418,24,FALSE))))</f>
        <v>2</v>
      </c>
      <c r="I17" s="431">
        <f t="shared" si="2"/>
        <v>2</v>
      </c>
      <c r="J17" s="416"/>
      <c r="K17" s="434"/>
      <c r="L17" s="435"/>
      <c r="M17" s="416"/>
      <c r="N17" s="416"/>
      <c r="O17" s="416"/>
      <c r="P17" s="416"/>
      <c r="Q17" s="416"/>
      <c r="R17" s="416"/>
      <c r="S17" s="416"/>
      <c r="T17" s="416"/>
      <c r="U17" s="416"/>
    </row>
    <row r="18" ht="19.5" customHeight="1">
      <c r="A18" s="425">
        <v>13.0</v>
      </c>
      <c r="B18" s="20" t="s">
        <v>193</v>
      </c>
      <c r="C18" s="427">
        <v>1.0</v>
      </c>
      <c r="D18" s="427" t="str">
        <f>IF(ISBLANK(B18)," ",IF('Summary Sheet'!$M$2="Framed",VLOOKUP(B18,'Framed Catalog List Price'!$B$5:$T$403,List!$C$75,FALSE),IF('Summary Sheet'!$M$2="Frameless",VLOOKUP(B18,'Frameless Catalog List Price'!$B$5:$Z$418,List!$D$75,FALSE))))</f>
        <v>MAW-W0936</v>
      </c>
      <c r="E18" s="428">
        <f>IF(ISBLANK(B18)," ",IF('Summary Sheet'!$M$2="Framed",VLOOKUP(B18,'Framed Catalog List Price'!$B$5:$T$403,List!$C$76,FALSE),IF('Summary Sheet'!$M$2="Frameless",VLOOKUP(B18,'Frameless Catalog List Price'!$B$5:$Z$418,List!$D$76,FALSE))))</f>
        <v>389.62</v>
      </c>
      <c r="F18" s="429">
        <f>IF(ISBLANK(B18), " ",E18*'Summary Sheet'!M$6)</f>
        <v>63.11844</v>
      </c>
      <c r="G18" s="429">
        <f t="shared" si="1"/>
        <v>63.11844</v>
      </c>
      <c r="H18" s="430">
        <f>IF(ISBLANK(B18)," ",IF('Summary Sheet'!$M$2="Framed",VLOOKUP(B18,'Framed Catalog List Price'!$B$5:$T$403,18,FALSE),IF('Summary Sheet'!$M$2="Frameless",VLOOKUP(B18,'Frameless Catalog List Price'!$B$5:$Z$418,24,FALSE))))</f>
        <v>1</v>
      </c>
      <c r="I18" s="431">
        <f t="shared" si="2"/>
        <v>1</v>
      </c>
      <c r="J18" s="416"/>
      <c r="K18" s="439"/>
      <c r="L18" s="439"/>
      <c r="M18" s="416"/>
      <c r="N18" s="416"/>
      <c r="O18" s="416"/>
      <c r="P18" s="416"/>
      <c r="Q18" s="416"/>
      <c r="R18" s="416"/>
      <c r="S18" s="416"/>
      <c r="T18" s="416"/>
      <c r="U18" s="416"/>
    </row>
    <row r="19" ht="19.5" customHeight="1">
      <c r="A19" s="425">
        <v>14.0</v>
      </c>
      <c r="B19" s="440" t="s">
        <v>63</v>
      </c>
      <c r="C19" s="427">
        <v>1.0</v>
      </c>
      <c r="D19" s="427" t="str">
        <f>IF(ISBLANK(B19)," ",IF('Summary Sheet'!$M$2="Framed",VLOOKUP(B19,'Framed Catalog List Price'!$B$5:$T$403,List!$C$75,FALSE),IF('Summary Sheet'!$M$2="Frameless",VLOOKUP(B19,'Frameless Catalog List Price'!$B$5:$Z$418,List!$D$75,FALSE))))</f>
        <v>MAW-B18</v>
      </c>
      <c r="E19" s="428">
        <f>IF(ISBLANK(B19)," ",IF('Summary Sheet'!$M$2="Framed",VLOOKUP(B19,'Framed Catalog List Price'!$B$5:$T$403,List!$C$76,FALSE),IF('Summary Sheet'!$M$2="Frameless",VLOOKUP(B19,'Frameless Catalog List Price'!$B$5:$Z$418,List!$D$76,FALSE))))</f>
        <v>908.845</v>
      </c>
      <c r="F19" s="429">
        <f>IF(ISBLANK(B19), " ",E19*'Summary Sheet'!M$6)</f>
        <v>147.23289</v>
      </c>
      <c r="G19" s="429">
        <f t="shared" si="1"/>
        <v>147.23289</v>
      </c>
      <c r="H19" s="430">
        <f>IF(ISBLANK(B19)," ",IF('Summary Sheet'!$M$2="Framed",VLOOKUP(B19,'Framed Catalog List Price'!$B$5:$T$403,18,FALSE),IF('Summary Sheet'!$M$2="Frameless",VLOOKUP(B19,'Frameless Catalog List Price'!$B$5:$Z$418,24,FALSE))))</f>
        <v>2</v>
      </c>
      <c r="I19" s="431">
        <f t="shared" si="2"/>
        <v>2</v>
      </c>
      <c r="J19" s="416" t="s">
        <v>1137</v>
      </c>
      <c r="K19" s="441"/>
      <c r="L19" s="416"/>
      <c r="M19" s="416"/>
      <c r="N19" s="416"/>
      <c r="O19" s="416"/>
      <c r="P19" s="416"/>
      <c r="Q19" s="416"/>
      <c r="R19" s="416"/>
      <c r="S19" s="416"/>
      <c r="T19" s="416"/>
      <c r="U19" s="416"/>
    </row>
    <row r="20" ht="19.5" customHeight="1">
      <c r="A20" s="425">
        <v>15.0</v>
      </c>
      <c r="B20" s="440" t="s">
        <v>91</v>
      </c>
      <c r="C20" s="427">
        <v>1.0</v>
      </c>
      <c r="D20" s="427" t="str">
        <f>IF(ISBLANK(B20)," ",IF('Summary Sheet'!$M$2="Framed",VLOOKUP(B20,'Framed Catalog List Price'!$B$5:$T$403,List!$C$75,FALSE),IF('Summary Sheet'!$M$2="Frameless",VLOOKUP(B20,'Frameless Catalog List Price'!$B$5:$Z$418,List!$D$75,FALSE))))</f>
        <v>MAW-3DB18</v>
      </c>
      <c r="E20" s="428">
        <f>IF(ISBLANK(B20)," ",IF('Summary Sheet'!$M$2="Framed",VLOOKUP(B20,'Framed Catalog List Price'!$B$5:$T$403,List!$C$76,FALSE),IF('Summary Sheet'!$M$2="Frameless",VLOOKUP(B20,'Frameless Catalog List Price'!$B$5:$Z$418,List!$D$76,FALSE))))</f>
        <v>1312.725</v>
      </c>
      <c r="F20" s="429">
        <f>IF(ISBLANK(B20), " ",E20*'Summary Sheet'!M$6)</f>
        <v>212.66145</v>
      </c>
      <c r="G20" s="429">
        <f t="shared" si="1"/>
        <v>212.66145</v>
      </c>
      <c r="H20" s="430">
        <f>IF(ISBLANK(B20)," ",IF('Summary Sheet'!$M$2="Framed",VLOOKUP(B20,'Framed Catalog List Price'!$B$5:$T$403,18,FALSE),IF('Summary Sheet'!$M$2="Frameless",VLOOKUP(B20,'Frameless Catalog List Price'!$B$5:$Z$418,24,FALSE))))</f>
        <v>3</v>
      </c>
      <c r="I20" s="431">
        <f t="shared" si="2"/>
        <v>3</v>
      </c>
      <c r="J20" s="416" t="s">
        <v>1137</v>
      </c>
      <c r="K20" s="441"/>
      <c r="L20" s="416"/>
      <c r="M20" s="416"/>
      <c r="N20" s="416"/>
      <c r="O20" s="416"/>
      <c r="P20" s="416"/>
      <c r="Q20" s="416"/>
      <c r="R20" s="416"/>
      <c r="S20" s="416"/>
      <c r="T20" s="416"/>
      <c r="U20" s="416"/>
    </row>
    <row r="21" ht="19.5" customHeight="1">
      <c r="A21" s="425">
        <v>16.0</v>
      </c>
      <c r="B21" s="440" t="s">
        <v>63</v>
      </c>
      <c r="C21" s="427">
        <v>1.0</v>
      </c>
      <c r="D21" s="427" t="str">
        <f>IF(ISBLANK(B21)," ",IF('Summary Sheet'!$M$2="Framed",VLOOKUP(B21,'Framed Catalog List Price'!$B$5:$T$403,List!$C$75,FALSE),IF('Summary Sheet'!$M$2="Frameless",VLOOKUP(B21,'Frameless Catalog List Price'!$B$5:$Z$418,List!$D$75,FALSE))))</f>
        <v>MAW-B18</v>
      </c>
      <c r="E21" s="428">
        <f>IF(ISBLANK(B21)," ",IF('Summary Sheet'!$M$2="Framed",VLOOKUP(B21,'Framed Catalog List Price'!$B$5:$T$403,List!$C$76,FALSE),IF('Summary Sheet'!$M$2="Frameless",VLOOKUP(B21,'Frameless Catalog List Price'!$B$5:$Z$418,List!$D$76,FALSE))))</f>
        <v>908.845</v>
      </c>
      <c r="F21" s="429">
        <f>IF(ISBLANK(B21), " ",E21*'Summary Sheet'!M$6)</f>
        <v>147.23289</v>
      </c>
      <c r="G21" s="429">
        <f t="shared" si="1"/>
        <v>147.23289</v>
      </c>
      <c r="H21" s="430">
        <f>IF(ISBLANK(B21)," ",IF('Summary Sheet'!$M$2="Framed",VLOOKUP(B21,'Framed Catalog List Price'!$B$5:$T$403,18,FALSE),IF('Summary Sheet'!$M$2="Frameless",VLOOKUP(B21,'Frameless Catalog List Price'!$B$5:$Z$418,24,FALSE))))</f>
        <v>2</v>
      </c>
      <c r="I21" s="431">
        <f t="shared" si="2"/>
        <v>2</v>
      </c>
      <c r="J21" s="416" t="s">
        <v>1137</v>
      </c>
      <c r="K21" s="441"/>
      <c r="L21" s="416"/>
      <c r="M21" s="416"/>
      <c r="N21" s="416"/>
      <c r="O21" s="416"/>
      <c r="P21" s="416"/>
      <c r="Q21" s="416"/>
      <c r="R21" s="416"/>
      <c r="S21" s="416"/>
      <c r="T21" s="416"/>
      <c r="U21" s="416"/>
    </row>
    <row r="22" ht="19.5" customHeight="1">
      <c r="A22" s="425">
        <v>17.0</v>
      </c>
      <c r="B22" s="426" t="s">
        <v>405</v>
      </c>
      <c r="C22" s="427">
        <v>1.0</v>
      </c>
      <c r="D22" s="427" t="str">
        <f>IF(ISBLANK(B22)," ",IF('Summary Sheet'!$M$2="Framed",VLOOKUP(B22,'Framed Catalog List Price'!$B$5:$T$403,List!$C$75,FALSE),IF('Summary Sheet'!$M$2="Frameless",VLOOKUP(B22,'Frameless Catalog List Price'!$B$5:$Z$418,List!$D$75,FALSE))))</f>
        <v>MAW-VSB36</v>
      </c>
      <c r="E22" s="428">
        <f>IF(ISBLANK(B22)," ",IF('Summary Sheet'!$M$2="Framed",VLOOKUP(B22,'Framed Catalog List Price'!$B$5:$T$403,List!$C$76,FALSE),IF('Summary Sheet'!$M$2="Frameless",VLOOKUP(B22,'Frameless Catalog List Price'!$B$5:$Z$418,List!$D$76,FALSE))))</f>
        <v>928.855</v>
      </c>
      <c r="F22" s="429">
        <f>IF(ISBLANK(B22), " ",E22*'Summary Sheet'!M$6)</f>
        <v>150.47451</v>
      </c>
      <c r="G22" s="429">
        <f t="shared" si="1"/>
        <v>150.47451</v>
      </c>
      <c r="H22" s="430">
        <f>IF(ISBLANK(B22)," ",IF('Summary Sheet'!$M$2="Framed",VLOOKUP(B22,'Framed Catalog List Price'!$B$5:$T$403,18,FALSE),IF('Summary Sheet'!$M$2="Frameless",VLOOKUP(B22,'Frameless Catalog List Price'!$B$5:$Z$418,24,FALSE))))</f>
        <v>2</v>
      </c>
      <c r="I22" s="431">
        <f t="shared" si="2"/>
        <v>2</v>
      </c>
      <c r="J22" s="416"/>
      <c r="K22" s="441"/>
      <c r="L22" s="416"/>
      <c r="M22" s="416"/>
      <c r="N22" s="416"/>
      <c r="O22" s="416"/>
      <c r="P22" s="416"/>
      <c r="Q22" s="416"/>
      <c r="R22" s="416"/>
      <c r="S22" s="416"/>
      <c r="T22" s="416"/>
      <c r="U22" s="416"/>
    </row>
    <row r="23" ht="19.5" customHeight="1">
      <c r="A23" s="425">
        <v>18.0</v>
      </c>
      <c r="B23" s="426" t="s">
        <v>405</v>
      </c>
      <c r="C23" s="427">
        <v>1.0</v>
      </c>
      <c r="D23" s="427" t="str">
        <f>IF(ISBLANK(B23)," ",IF('Summary Sheet'!$M$2="Framed",VLOOKUP(B23,'Framed Catalog List Price'!$B$5:$T$403,List!$C$75,FALSE),IF('Summary Sheet'!$M$2="Frameless",VLOOKUP(B23,'Frameless Catalog List Price'!$B$5:$Z$418,List!$D$75,FALSE))))</f>
        <v>MAW-VSB36</v>
      </c>
      <c r="E23" s="428">
        <f>IF(ISBLANK(B23)," ",IF('Summary Sheet'!$M$2="Framed",VLOOKUP(B23,'Framed Catalog List Price'!$B$5:$T$403,List!$C$76,FALSE),IF('Summary Sheet'!$M$2="Frameless",VLOOKUP(B23,'Frameless Catalog List Price'!$B$5:$Z$418,List!$D$76,FALSE))))</f>
        <v>928.855</v>
      </c>
      <c r="F23" s="429">
        <f>IF(ISBLANK(B23), " ",E23*'Summary Sheet'!M$6)</f>
        <v>150.47451</v>
      </c>
      <c r="G23" s="429">
        <f t="shared" si="1"/>
        <v>150.47451</v>
      </c>
      <c r="H23" s="430">
        <f>IF(ISBLANK(B23)," ",IF('Summary Sheet'!$M$2="Framed",VLOOKUP(B23,'Framed Catalog List Price'!$B$5:$T$403,18,FALSE),IF('Summary Sheet'!$M$2="Frameless",VLOOKUP(B23,'Frameless Catalog List Price'!$B$5:$Z$418,24,FALSE))))</f>
        <v>2</v>
      </c>
      <c r="I23" s="431">
        <f t="shared" si="2"/>
        <v>2</v>
      </c>
      <c r="J23" s="416"/>
      <c r="K23" s="441"/>
      <c r="L23" s="416"/>
      <c r="M23" s="416"/>
      <c r="N23" s="416"/>
      <c r="O23" s="416"/>
      <c r="P23" s="416"/>
      <c r="Q23" s="416"/>
      <c r="R23" s="416"/>
      <c r="S23" s="416"/>
      <c r="T23" s="416"/>
      <c r="U23" s="416"/>
    </row>
    <row r="24" ht="19.5" customHeight="1">
      <c r="A24" s="425">
        <v>19.0</v>
      </c>
      <c r="B24" s="426" t="s">
        <v>405</v>
      </c>
      <c r="C24" s="427">
        <v>1.0</v>
      </c>
      <c r="D24" s="427" t="str">
        <f>IF(ISBLANK(B24)," ",IF('Summary Sheet'!$M$2="Framed",VLOOKUP(B24,'Framed Catalog List Price'!$B$5:$T$403,List!$C$75,FALSE),IF('Summary Sheet'!$M$2="Frameless",VLOOKUP(B24,'Frameless Catalog List Price'!$B$5:$Z$418,List!$D$75,FALSE))))</f>
        <v>MAW-VSB36</v>
      </c>
      <c r="E24" s="428">
        <f>IF(ISBLANK(B24)," ",IF('Summary Sheet'!$M$2="Framed",VLOOKUP(B24,'Framed Catalog List Price'!$B$5:$T$403,List!$C$76,FALSE),IF('Summary Sheet'!$M$2="Frameless",VLOOKUP(B24,'Frameless Catalog List Price'!$B$5:$Z$418,List!$D$76,FALSE))))</f>
        <v>928.855</v>
      </c>
      <c r="F24" s="429">
        <f>IF(ISBLANK(B24), " ",E24*'Summary Sheet'!M$6)</f>
        <v>150.47451</v>
      </c>
      <c r="G24" s="429">
        <f t="shared" si="1"/>
        <v>150.47451</v>
      </c>
      <c r="H24" s="430">
        <f>IF(ISBLANK(B24)," ",IF('Summary Sheet'!$M$2="Framed",VLOOKUP(B24,'Framed Catalog List Price'!$B$5:$T$403,18,FALSE),IF('Summary Sheet'!$M$2="Frameless",VLOOKUP(B24,'Frameless Catalog List Price'!$B$5:$Z$418,24,FALSE))))</f>
        <v>2</v>
      </c>
      <c r="I24" s="431">
        <f t="shared" si="2"/>
        <v>2</v>
      </c>
      <c r="J24" s="416"/>
      <c r="K24" s="441"/>
      <c r="L24" s="416"/>
      <c r="M24" s="416"/>
      <c r="N24" s="416"/>
      <c r="O24" s="416"/>
      <c r="P24" s="416"/>
      <c r="Q24" s="416"/>
      <c r="R24" s="416"/>
      <c r="S24" s="416"/>
      <c r="T24" s="416"/>
      <c r="U24" s="416"/>
    </row>
    <row r="25" ht="19.5" hidden="1" customHeight="1">
      <c r="A25" s="425">
        <v>20.0</v>
      </c>
      <c r="B25" s="426"/>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hidden="1" customHeight="1">
      <c r="A26" s="425">
        <v>21.0</v>
      </c>
      <c r="B26" s="426"/>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hidden="1" customHeight="1">
      <c r="A27" s="425">
        <v>22.0</v>
      </c>
      <c r="B27" s="426"/>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hidden="1"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hidden="1"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hidden="1"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t="s">
        <v>499</v>
      </c>
      <c r="C51" s="443">
        <v>6.0</v>
      </c>
      <c r="D51" s="444" t="str">
        <f>IF(ISBLANK(B51)," ",IF('Summary Sheet'!$M$2="Framed",VLOOKUP(B51,'Framed Accessory List Price'!$B$6:$S$60,List!$C$75,FALSE),IF('Summary Sheet'!$M$2="Frameless",VLOOKUP(B51,'Frameless Accessory List Price'!$B$6:$Y$71,List!$D$75,FALSE))))</f>
        <v>MAW-WF342</v>
      </c>
      <c r="E51" s="445">
        <f>IF(ISBLANK(B51)," ",IF('Summary Sheet'!$M$2="Framed",VLOOKUP(B51,'Framed Accessory List Price'!$B$6:$S$60,List!$C$76,FALSE),IF('Summary Sheet'!$M$2="Frameless",VLOOKUP(B51,'Frameless Accessory List Price'!$B$6:$Y$71,List!$D$76,FALSE))))</f>
        <v>54.74</v>
      </c>
      <c r="F51" s="446">
        <f>IF(ISBLANK(B51), " ",E51*'Summary Sheet'!M$6)</f>
        <v>8.86788</v>
      </c>
      <c r="G51" s="446">
        <f t="shared" si="1"/>
        <v>53.20728</v>
      </c>
      <c r="H51" s="447"/>
      <c r="I51" s="448"/>
      <c r="J51" s="416"/>
      <c r="K51" s="441"/>
      <c r="L51" s="416"/>
      <c r="M51" s="416"/>
      <c r="N51" s="416"/>
      <c r="O51" s="416"/>
      <c r="P51" s="416"/>
      <c r="Q51" s="416"/>
      <c r="R51" s="416"/>
      <c r="S51" s="416"/>
      <c r="T51" s="416"/>
      <c r="U51" s="416"/>
    </row>
    <row r="52" ht="19.5" customHeight="1">
      <c r="A52" s="425">
        <v>2.0</v>
      </c>
      <c r="B52" s="442" t="s">
        <v>484</v>
      </c>
      <c r="C52" s="444">
        <v>1.0</v>
      </c>
      <c r="D52" s="444" t="str">
        <f>IF(ISBLANK(B52)," ",IF('Summary Sheet'!$M$2="Framed",VLOOKUP(B52,'Framed Accessory List Price'!$B$6:$S$60,List!$C$75,FALSE),IF('Summary Sheet'!$M$2="Frameless",VLOOKUP(B52,'Frameless Accessory List Price'!$B$6:$Y$71,List!$D$75,FALSE))))</f>
        <v>MAW-DWR3</v>
      </c>
      <c r="E52" s="445">
        <f>IF(ISBLANK(B52)," ",IF('Summary Sheet'!$M$2="Framed",VLOOKUP(B52,'Framed Accessory List Price'!$B$6:$S$60,List!$C$76,FALSE),IF('Summary Sheet'!$M$2="Frameless",VLOOKUP(B52,'Frameless Accessory List Price'!$B$6:$Y$71,List!$D$76,FALSE))))</f>
        <v>311.54</v>
      </c>
      <c r="F52" s="446">
        <f>IF(ISBLANK(B52), " ",E52*'Summary Sheet'!M$6)</f>
        <v>50.46948</v>
      </c>
      <c r="G52" s="446">
        <f t="shared" si="1"/>
        <v>50.46948</v>
      </c>
      <c r="H52" s="447"/>
      <c r="I52" s="448"/>
      <c r="J52" s="416"/>
      <c r="K52" s="441"/>
      <c r="L52" s="416"/>
      <c r="M52" s="416"/>
      <c r="N52" s="416"/>
      <c r="O52" s="416"/>
      <c r="P52" s="416"/>
      <c r="Q52" s="416"/>
      <c r="R52" s="416"/>
      <c r="S52" s="416"/>
      <c r="T52" s="416"/>
      <c r="U52" s="416"/>
    </row>
    <row r="53" ht="19.5" customHeight="1">
      <c r="A53" s="425">
        <v>3.0</v>
      </c>
      <c r="B53" s="442" t="s">
        <v>539</v>
      </c>
      <c r="C53" s="444">
        <v>3.0</v>
      </c>
      <c r="D53" s="444" t="str">
        <f>IF(ISBLANK(B53)," ",IF('Summary Sheet'!$M$2="Framed",VLOOKUP(B53,'Framed Accessory List Price'!$B$6:$S$60,List!$C$75,FALSE),IF('Summary Sheet'!$M$2="Frameless",VLOOKUP(B53,'Frameless Accessory List Price'!$B$6:$Y$71,List!$D$75,FALSE))))</f>
        <v>MAW-TK8</v>
      </c>
      <c r="E53" s="445">
        <f>IF(ISBLANK(B53)," ",IF('Summary Sheet'!$M$2="Framed",VLOOKUP(B53,'Framed Accessory List Price'!$B$6:$S$60,List!$C$76,FALSE),IF('Summary Sheet'!$M$2="Frameless",VLOOKUP(B53,'Frameless Accessory List Price'!$B$6:$Y$71,List!$D$76,FALSE))))</f>
        <v>90.97</v>
      </c>
      <c r="F53" s="446">
        <f>IF(ISBLANK(B53), " ",E53*'Summary Sheet'!M$6)</f>
        <v>14.73714</v>
      </c>
      <c r="G53" s="446">
        <f t="shared" si="1"/>
        <v>44.21142</v>
      </c>
      <c r="H53" s="447"/>
      <c r="I53" s="448"/>
      <c r="J53" s="416"/>
      <c r="K53" s="441"/>
      <c r="L53" s="416"/>
      <c r="M53" s="416"/>
      <c r="N53" s="416"/>
      <c r="O53" s="416"/>
      <c r="P53" s="416"/>
      <c r="Q53" s="416"/>
      <c r="R53" s="416"/>
      <c r="S53" s="416"/>
      <c r="T53" s="416"/>
      <c r="U53" s="416"/>
    </row>
    <row r="54" ht="19.5" customHeight="1">
      <c r="A54" s="425">
        <v>4.0</v>
      </c>
      <c r="B54" s="442" t="s">
        <v>968</v>
      </c>
      <c r="C54" s="444">
        <v>6.0</v>
      </c>
      <c r="D54" s="444" t="str">
        <f>IF(ISBLANK(B54)," ",IF('Summary Sheet'!$M$2="Framed",VLOOKUP(B54,'Framed Accessory List Price'!$B$6:$S$60,List!$C$75,FALSE),IF('Summary Sheet'!$M$2="Frameless",VLOOKUP(B54,'Frameless Accessory List Price'!$B$6:$Y$71,List!$D$75,FALSE))))</f>
        <v>MAW-WEP1342</v>
      </c>
      <c r="E54" s="445">
        <f>IF(ISBLANK(B54)," ",IF('Summary Sheet'!$M$2="Framed",VLOOKUP(B54,'Framed Accessory List Price'!$B$6:$S$60,List!$C$76,FALSE),IF('Summary Sheet'!$M$2="Frameless",VLOOKUP(B54,'Frameless Accessory List Price'!$B$6:$Y$71,List!$D$76,FALSE))))</f>
        <v>207.23</v>
      </c>
      <c r="F54" s="446">
        <f>IF(ISBLANK(B54), " ",E54*'Summary Sheet'!M$6)</f>
        <v>33.57126</v>
      </c>
      <c r="G54" s="446">
        <f t="shared" si="1"/>
        <v>201.42756</v>
      </c>
      <c r="H54" s="447"/>
      <c r="I54" s="448"/>
      <c r="J54" s="416"/>
      <c r="K54" s="441"/>
      <c r="L54" s="416"/>
      <c r="M54" s="416"/>
      <c r="N54" s="416"/>
      <c r="O54" s="416"/>
      <c r="P54" s="416"/>
      <c r="Q54" s="416"/>
      <c r="R54" s="416"/>
      <c r="S54" s="416"/>
      <c r="T54" s="416"/>
      <c r="U54" s="416"/>
    </row>
    <row r="55" ht="19.5" customHeight="1">
      <c r="A55" s="425">
        <v>5.0</v>
      </c>
      <c r="B55" s="442" t="s">
        <v>976</v>
      </c>
      <c r="C55" s="444">
        <v>2.0</v>
      </c>
      <c r="D55" s="444" t="str">
        <f>IF(ISBLANK(B55)," ",IF('Summary Sheet'!$M$2="Framed",VLOOKUP(B55,'Framed Accessory List Price'!$B$6:$S$60,List!$C$75,FALSE),IF('Summary Sheet'!$M$2="Frameless",VLOOKUP(B55,'Frameless Accessory List Price'!$B$6:$Y$71,List!$D$75,FALSE))))</f>
        <v>MAW-VEP21</v>
      </c>
      <c r="E55" s="445">
        <f>IF(ISBLANK(B55)," ",IF('Summary Sheet'!$M$2="Framed",VLOOKUP(B55,'Framed Accessory List Price'!$B$6:$S$60,List!$C$76,FALSE),IF('Summary Sheet'!$M$2="Frameless",VLOOKUP(B55,'Frameless Accessory List Price'!$B$6:$Y$71,List!$D$76,FALSE))))</f>
        <v>250.93</v>
      </c>
      <c r="F55" s="446">
        <f>IF(ISBLANK(B55), " ",E55*'Summary Sheet'!M$6)</f>
        <v>40.65066</v>
      </c>
      <c r="G55" s="446">
        <f t="shared" si="1"/>
        <v>81.30132</v>
      </c>
      <c r="H55" s="447"/>
      <c r="I55" s="448"/>
      <c r="J55" s="416"/>
      <c r="K55" s="441"/>
      <c r="L55" s="416"/>
      <c r="M55" s="416"/>
      <c r="N55" s="416"/>
      <c r="O55" s="416"/>
      <c r="P55" s="416"/>
      <c r="Q55" s="416"/>
      <c r="R55" s="416"/>
      <c r="S55" s="416"/>
      <c r="T55" s="416"/>
      <c r="U55" s="416"/>
    </row>
    <row r="56" ht="19.5" customHeight="1">
      <c r="A56" s="425">
        <v>6.0</v>
      </c>
      <c r="B56" s="442" t="s">
        <v>978</v>
      </c>
      <c r="C56" s="444">
        <v>7.0</v>
      </c>
      <c r="D56" s="444" t="str">
        <f>IF(ISBLANK(B56)," ",IF('Summary Sheet'!$M$2="Framed",VLOOKUP(B56,'Framed Accessory List Price'!$B$6:$S$60,List!$C$75,FALSE),IF('Summary Sheet'!$M$2="Frameless",VLOOKUP(B56,'Frameless Accessory List Price'!$B$6:$Y$71,List!$D$75,FALSE))))</f>
        <v>MAW-BEP24</v>
      </c>
      <c r="E56" s="445">
        <f>IF(ISBLANK(B56)," ",IF('Summary Sheet'!$M$2="Framed",VLOOKUP(B56,'Framed Accessory List Price'!$B$6:$S$60,List!$C$76,FALSE),IF('Summary Sheet'!$M$2="Frameless",VLOOKUP(B56,'Frameless Accessory List Price'!$B$6:$Y$71,List!$D$76,FALSE))))</f>
        <v>285.55</v>
      </c>
      <c r="F56" s="446">
        <f>IF(ISBLANK(B56), " ",E56*'Summary Sheet'!M$6)</f>
        <v>46.2591</v>
      </c>
      <c r="G56" s="446">
        <f t="shared" si="1"/>
        <v>323.8137</v>
      </c>
      <c r="H56" s="447"/>
      <c r="I56" s="448"/>
      <c r="J56" s="416"/>
      <c r="K56" s="441"/>
      <c r="L56" s="416"/>
      <c r="M56" s="416"/>
      <c r="N56" s="416"/>
      <c r="O56" s="416"/>
      <c r="P56" s="416"/>
      <c r="Q56" s="416"/>
      <c r="R56" s="416"/>
      <c r="S56" s="416"/>
      <c r="T56" s="416"/>
      <c r="U56" s="416"/>
    </row>
    <row r="57" ht="19.5" customHeight="1">
      <c r="A57" s="425">
        <v>7.0</v>
      </c>
      <c r="B57" s="442" t="s">
        <v>956</v>
      </c>
      <c r="C57" s="444">
        <v>2.0</v>
      </c>
      <c r="D57" s="444" t="str">
        <f>IF(ISBLANK(B57)," ",IF('Summary Sheet'!$M$2="Framed",VLOOKUP(B57,'Framed Accessory List Price'!$B$6:$S$60,List!$C$75,FALSE),IF('Summary Sheet'!$M$2="Frameless",VLOOKUP(B57,'Frameless Accessory List Price'!$B$6:$Y$71,List!$D$75,FALSE))))</f>
        <v>MAW-REF9624</v>
      </c>
      <c r="E57" s="445">
        <f>IF(ISBLANK(B57)," ",IF('Summary Sheet'!$M$2="Framed",VLOOKUP(B57,'Framed Accessory List Price'!$B$6:$S$60,List!$C$76,FALSE),IF('Summary Sheet'!$M$2="Frameless",VLOOKUP(B57,'Frameless Accessory List Price'!$B$6:$Y$71,List!$D$76,FALSE))))</f>
        <v>598.35</v>
      </c>
      <c r="F57" s="446">
        <f>IF(ISBLANK(B57), " ",E57*'Summary Sheet'!M$6)</f>
        <v>96.9327</v>
      </c>
      <c r="G57" s="446">
        <f t="shared" si="1"/>
        <v>193.8654</v>
      </c>
      <c r="H57" s="447"/>
      <c r="I57" s="448"/>
      <c r="J57" s="416"/>
      <c r="K57" s="441"/>
      <c r="L57" s="416"/>
      <c r="M57" s="416"/>
      <c r="N57" s="416"/>
      <c r="O57" s="416"/>
      <c r="P57" s="416"/>
      <c r="Q57" s="416"/>
      <c r="R57" s="416"/>
      <c r="S57" s="416"/>
      <c r="T57" s="416"/>
      <c r="U57" s="416"/>
    </row>
    <row r="58" ht="19.5" hidden="1"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hidden="1"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hidden="1"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SUM(C7:C50)</f>
        <v>17</v>
      </c>
      <c r="D71" s="453"/>
      <c r="E71" s="453"/>
      <c r="F71" s="454"/>
      <c r="G71" s="455">
        <f>SUM(G6:G50)</f>
        <v>2565.87264</v>
      </c>
      <c r="H71" s="456"/>
      <c r="I71" s="457">
        <f>SUM(I6:I50)</f>
        <v>34</v>
      </c>
      <c r="J71" s="458"/>
      <c r="K71" s="416"/>
      <c r="L71" s="416"/>
      <c r="M71" s="416"/>
      <c r="N71" s="416"/>
      <c r="O71" s="416"/>
      <c r="P71" s="416"/>
      <c r="Q71" s="416"/>
      <c r="R71" s="416"/>
      <c r="S71" s="416"/>
      <c r="T71" s="416"/>
      <c r="U71" s="416"/>
    </row>
    <row r="72" ht="36.75" customHeight="1">
      <c r="A72" s="459" t="s">
        <v>1139</v>
      </c>
      <c r="B72" s="460"/>
      <c r="C72" s="461">
        <f>SUM(C51:C70)</f>
        <v>27</v>
      </c>
      <c r="D72" s="461"/>
      <c r="E72" s="461"/>
      <c r="F72" s="462"/>
      <c r="G72" s="463">
        <f>SUM(G51:G70)</f>
        <v>948.29616</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C71*'Summary Sheet'!C3</f>
        <v>442</v>
      </c>
      <c r="D74" s="469"/>
      <c r="E74" s="469"/>
      <c r="F74" s="470"/>
      <c r="G74" s="468"/>
      <c r="H74" s="471"/>
      <c r="I74" s="472">
        <f>I71*'Summary Sheet'!C3</f>
        <v>884</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1145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I1"/>
    <mergeCell ref="K1:L1"/>
    <mergeCell ref="A2:I2"/>
    <mergeCell ref="A3:A4"/>
    <mergeCell ref="B3:B4"/>
    <mergeCell ref="K5:L10"/>
    <mergeCell ref="K11:L17"/>
    <mergeCell ref="A71:B71"/>
    <mergeCell ref="F71:F72"/>
    <mergeCell ref="A72:B72"/>
    <mergeCell ref="A73:I73"/>
    <mergeCell ref="A74:B74"/>
    <mergeCell ref="F74:G74"/>
    <mergeCell ref="A75:I75"/>
    <mergeCell ref="C79:I79"/>
    <mergeCell ref="A80:I80"/>
    <mergeCell ref="A76:B76"/>
    <mergeCell ref="C76:I76"/>
    <mergeCell ref="A77:B77"/>
    <mergeCell ref="C77:I77"/>
    <mergeCell ref="A78:B78"/>
    <mergeCell ref="C78:I78"/>
    <mergeCell ref="A79:B79"/>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21" width="9.11"/>
  </cols>
  <sheetData>
    <row r="1" ht="78.0" customHeight="1">
      <c r="A1" s="405" t="str">
        <f>IF(ISBLANK('Summary Sheet'!B4),"  ",'Summary Sheet'!B4)</f>
        <v>3B3BD</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f>'Summary Sheet'!C4</f>
        <v>11</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426" t="s">
        <v>599</v>
      </c>
      <c r="C6" s="427">
        <v>1.0</v>
      </c>
      <c r="D6" s="427" t="str">
        <f>IF(ISBLANK(B6)," ",IF('Summary Sheet'!$M$2="Framed",VLOOKUP(B6,'Framed Catalog List Price'!$B$5:$T$403,List!$C$75,FALSE),IF('Summary Sheet'!$M$2="Frameless",VLOOKUP(B6,'Frameless Catalog List Price'!$B$5:$Z$418,List!$D$75,FALSE))))</f>
        <v>MAW-B33FD</v>
      </c>
      <c r="E6" s="428">
        <f>IF(ISBLANK(B6)," ",IF('Summary Sheet'!$M$2="Framed",VLOOKUP(B6,'Framed Catalog List Price'!$B$5:$T$403,List!$C$76,FALSE),IF('Summary Sheet'!$M$2="Frameless",VLOOKUP(B6,'Frameless Catalog List Price'!$B$5:$Z$418,List!$D$76,FALSE))))</f>
        <v>1335.955</v>
      </c>
      <c r="F6" s="429">
        <f>IF(ISBLANK(B6), " ",E6*'Summary Sheet'!M$6)</f>
        <v>216.42471</v>
      </c>
      <c r="G6" s="429">
        <f t="shared" ref="G6:G70" si="1">IF(ISBLANK(B6), " ", C6*F6)</f>
        <v>216.42471</v>
      </c>
      <c r="H6" s="430">
        <f>IF(ISBLANK(B6)," ",IF('Summary Sheet'!$M$2="Framed",VLOOKUP(B6,'Framed Catalog List Price'!$B$5:$T$403,18,FALSE),IF('Summary Sheet'!$M$2="Frameless",VLOOKUP(B6,'Frameless Catalog List Price'!$B$5:$Z$418,24,FALSE))))</f>
        <v>2</v>
      </c>
      <c r="I6" s="431">
        <f t="shared" ref="I6:I50" si="2">IF(ISBLANK(B6), " ", H6*C6)</f>
        <v>2</v>
      </c>
      <c r="J6" s="416"/>
      <c r="K6" s="441"/>
      <c r="L6" s="416"/>
      <c r="M6" s="416"/>
      <c r="N6" s="416"/>
      <c r="O6" s="416" t="s">
        <v>1146</v>
      </c>
      <c r="P6" s="416" t="s">
        <v>1147</v>
      </c>
      <c r="Q6" s="416"/>
      <c r="R6" s="416"/>
      <c r="S6" s="416"/>
      <c r="T6" s="416"/>
      <c r="U6" s="416"/>
    </row>
    <row r="7" ht="19.5" customHeight="1">
      <c r="A7" s="425">
        <v>2.0</v>
      </c>
      <c r="B7" s="426" t="s">
        <v>586</v>
      </c>
      <c r="C7" s="427">
        <v>1.0</v>
      </c>
      <c r="D7" s="427" t="str">
        <f>IF(ISBLANK(B7)," ",IF('Summary Sheet'!$M$2="Framed",VLOOKUP(B7,'Framed Catalog List Price'!$B$5:$T$403,List!$C$75,FALSE),IF('Summary Sheet'!$M$2="Frameless",VLOOKUP(B7,'Frameless Catalog List Price'!$B$5:$Z$418,List!$D$75,FALSE))))</f>
        <v>MAW-B12FD</v>
      </c>
      <c r="E7" s="428">
        <f>IF(ISBLANK(B7)," ",IF('Summary Sheet'!$M$2="Framed",VLOOKUP(B7,'Framed Catalog List Price'!$B$5:$T$403,List!$C$76,FALSE),IF('Summary Sheet'!$M$2="Frameless",VLOOKUP(B7,'Frameless Catalog List Price'!$B$5:$Z$418,List!$D$76,FALSE))))</f>
        <v>747.96</v>
      </c>
      <c r="F7" s="429">
        <f>IF(ISBLANK(B7), " ",E7*'Summary Sheet'!M$6)</f>
        <v>121.16952</v>
      </c>
      <c r="G7" s="429">
        <f t="shared" si="1"/>
        <v>121.16952</v>
      </c>
      <c r="H7" s="430">
        <f>IF(ISBLANK(B7)," ",IF('Summary Sheet'!$M$2="Framed",VLOOKUP(B7,'Framed Catalog List Price'!$B$5:$T$403,18,FALSE),IF('Summary Sheet'!$M$2="Frameless",VLOOKUP(B7,'Frameless Catalog List Price'!$B$5:$Z$418,24,FALSE))))</f>
        <v>1</v>
      </c>
      <c r="I7" s="431">
        <f t="shared" si="2"/>
        <v>1</v>
      </c>
      <c r="J7" s="416"/>
      <c r="K7" s="441"/>
      <c r="L7" s="416"/>
      <c r="M7" s="416"/>
      <c r="N7" s="416"/>
      <c r="O7" s="416"/>
      <c r="P7" s="416"/>
      <c r="Q7" s="416"/>
      <c r="R7" s="416"/>
      <c r="S7" s="416"/>
      <c r="T7" s="416"/>
      <c r="U7" s="416"/>
    </row>
    <row r="8" ht="19.5" customHeight="1">
      <c r="A8" s="425">
        <v>3.0</v>
      </c>
      <c r="B8" s="20" t="s">
        <v>113</v>
      </c>
      <c r="C8" s="427">
        <v>1.0</v>
      </c>
      <c r="D8" s="427" t="str">
        <f>IF(ISBLANK(B8)," ",IF('Summary Sheet'!$M$2="Framed",VLOOKUP(B8,'Framed Catalog List Price'!$B$5:$T$403,List!$C$75,FALSE),IF('Summary Sheet'!$M$2="Frameless",VLOOKUP(B8,'Frameless Catalog List Price'!$B$5:$Z$418,List!$D$75,FALSE))))</f>
        <v>MAW-SB36</v>
      </c>
      <c r="E8" s="428">
        <f>IF(ISBLANK(B8)," ",IF('Summary Sheet'!$M$2="Framed",VLOOKUP(B8,'Framed Catalog List Price'!$B$5:$T$403,List!$C$76,FALSE),IF('Summary Sheet'!$M$2="Frameless",VLOOKUP(B8,'Frameless Catalog List Price'!$B$5:$Z$418,List!$D$76,FALSE))))</f>
        <v>986.355</v>
      </c>
      <c r="F8" s="429">
        <f>IF(ISBLANK(B8), " ",E8*'Summary Sheet'!M$6)</f>
        <v>159.78951</v>
      </c>
      <c r="G8" s="429">
        <f t="shared" si="1"/>
        <v>159.78951</v>
      </c>
      <c r="H8" s="430">
        <f>IF(ISBLANK(B8)," ",IF('Summary Sheet'!$M$2="Framed",VLOOKUP(B8,'Framed Catalog List Price'!$B$5:$T$403,18,FALSE),IF('Summary Sheet'!$M$2="Frameless",VLOOKUP(B8,'Frameless Catalog List Price'!$B$5:$Z$418,24,FALSE))))</f>
        <v>2</v>
      </c>
      <c r="I8" s="431">
        <f t="shared" si="2"/>
        <v>2</v>
      </c>
      <c r="J8" s="416"/>
      <c r="K8" s="441"/>
      <c r="L8" s="416"/>
      <c r="M8" s="416"/>
      <c r="N8" s="416"/>
      <c r="O8" s="416"/>
      <c r="P8" s="416"/>
      <c r="Q8" s="416"/>
      <c r="R8" s="416"/>
      <c r="S8" s="416"/>
      <c r="T8" s="416"/>
      <c r="U8" s="416"/>
    </row>
    <row r="9" ht="19.5" customHeight="1">
      <c r="A9" s="425">
        <v>4.0</v>
      </c>
      <c r="B9" s="486" t="s">
        <v>591</v>
      </c>
      <c r="C9" s="427">
        <v>1.0</v>
      </c>
      <c r="D9" s="427" t="str">
        <f>IF(ISBLANK(B9)," ",IF('Summary Sheet'!$M$2="Framed",VLOOKUP(B9,'Framed Catalog List Price'!$B$5:$T$403,List!$C$75,FALSE),IF('Summary Sheet'!$M$2="Frameless",VLOOKUP(B9,'Frameless Catalog List Price'!$B$5:$Z$418,List!$D$75,FALSE))))</f>
        <v>MAW-B21FD</v>
      </c>
      <c r="E9" s="428">
        <f>IF(ISBLANK(B9)," ",IF('Summary Sheet'!$M$2="Framed",VLOOKUP(B9,'Framed Catalog List Price'!$B$5:$T$403,List!$C$76,FALSE),IF('Summary Sheet'!$M$2="Frameless",VLOOKUP(B9,'Frameless Catalog List Price'!$B$5:$Z$418,List!$D$76,FALSE))))</f>
        <v>990.38</v>
      </c>
      <c r="F9" s="429">
        <f>IF(ISBLANK(B9), " ",E9*'Summary Sheet'!M$6)</f>
        <v>160.44156</v>
      </c>
      <c r="G9" s="429">
        <f t="shared" si="1"/>
        <v>160.44156</v>
      </c>
      <c r="H9" s="430">
        <f>IF(ISBLANK(B9)," ",IF('Summary Sheet'!$M$2="Framed",VLOOKUP(B9,'Framed Catalog List Price'!$B$5:$T$403,18,FALSE),IF('Summary Sheet'!$M$2="Frameless",VLOOKUP(B9,'Frameless Catalog List Price'!$B$5:$Z$418,24,FALSE))))</f>
        <v>1</v>
      </c>
      <c r="I9" s="431">
        <f t="shared" si="2"/>
        <v>1</v>
      </c>
      <c r="J9" s="416"/>
      <c r="K9" s="441"/>
      <c r="L9" s="416"/>
      <c r="M9" s="416"/>
      <c r="N9" s="416"/>
      <c r="O9" s="416"/>
      <c r="P9" s="416"/>
      <c r="Q9" s="416"/>
      <c r="R9" s="416"/>
      <c r="S9" s="416"/>
      <c r="T9" s="416"/>
      <c r="U9" s="416"/>
    </row>
    <row r="10" ht="19.5" customHeight="1">
      <c r="A10" s="425">
        <v>5.0</v>
      </c>
      <c r="B10" s="20" t="s">
        <v>87</v>
      </c>
      <c r="C10" s="427">
        <v>1.0</v>
      </c>
      <c r="D10" s="427" t="str">
        <f>IF(ISBLANK(B10)," ",IF('Summary Sheet'!$M$2="Framed",VLOOKUP(B10,'Framed Catalog List Price'!$B$5:$T$403,List!$C$75,FALSE),IF('Summary Sheet'!$M$2="Frameless",VLOOKUP(B10,'Frameless Catalog List Price'!$B$5:$Z$418,List!$D$75,FALSE))))</f>
        <v>MAW-3DB12</v>
      </c>
      <c r="E10" s="428">
        <f>IF(ISBLANK(B10)," ",IF('Summary Sheet'!$M$2="Framed",VLOOKUP(B10,'Framed Catalog List Price'!$B$5:$T$403,List!$C$76,FALSE),IF('Summary Sheet'!$M$2="Frameless",VLOOKUP(B10,'Frameless Catalog List Price'!$B$5:$Z$418,List!$D$76,FALSE))))</f>
        <v>1113.315</v>
      </c>
      <c r="F10" s="429">
        <f>IF(ISBLANK(B10), " ",E10*'Summary Sheet'!M$6)</f>
        <v>180.35703</v>
      </c>
      <c r="G10" s="429">
        <f t="shared" si="1"/>
        <v>180.35703</v>
      </c>
      <c r="H10" s="430">
        <f>IF(ISBLANK(B10)," ",IF('Summary Sheet'!$M$2="Framed",VLOOKUP(B10,'Framed Catalog List Price'!$B$5:$T$403,18,FALSE),IF('Summary Sheet'!$M$2="Frameless",VLOOKUP(B10,'Frameless Catalog List Price'!$B$5:$Z$418,24,FALSE))))</f>
        <v>3</v>
      </c>
      <c r="I10" s="431">
        <f t="shared" si="2"/>
        <v>3</v>
      </c>
      <c r="J10" s="416"/>
      <c r="K10" s="441"/>
      <c r="L10" s="416"/>
      <c r="M10" s="416"/>
      <c r="N10" s="416"/>
      <c r="O10" s="416"/>
      <c r="P10" s="416"/>
      <c r="Q10" s="416"/>
      <c r="R10" s="416"/>
      <c r="S10" s="416"/>
      <c r="T10" s="416"/>
      <c r="U10" s="416"/>
    </row>
    <row r="11" ht="19.5" customHeight="1">
      <c r="A11" s="425">
        <v>6.0</v>
      </c>
      <c r="B11" s="426" t="s">
        <v>318</v>
      </c>
      <c r="C11" s="427">
        <v>1.0</v>
      </c>
      <c r="D11" s="427" t="str">
        <f>IF(ISBLANK(B11)," ",IF('Summary Sheet'!$M$2="Framed",VLOOKUP(B11,'Framed Catalog List Price'!$B$5:$T$403,List!$C$75,FALSE),IF('Summary Sheet'!$M$2="Frameless",VLOOKUP(B11,'Frameless Catalog List Price'!$B$5:$Z$418,List!$D$75,FALSE))))</f>
        <v>MAW-W362424</v>
      </c>
      <c r="E11" s="428">
        <f>IF(ISBLANK(B11)," ",IF('Summary Sheet'!$M$2="Framed",VLOOKUP(B11,'Framed Catalog List Price'!$B$5:$T$403,List!$C$76,FALSE),IF('Summary Sheet'!$M$2="Frameless",VLOOKUP(B11,'Frameless Catalog List Price'!$B$5:$Z$418,List!$D$76,FALSE))))</f>
        <v>1054.78</v>
      </c>
      <c r="F11" s="429">
        <f>IF(ISBLANK(B11), " ",E11*'Summary Sheet'!M$6)</f>
        <v>170.87436</v>
      </c>
      <c r="G11" s="429">
        <f t="shared" si="1"/>
        <v>170.87436</v>
      </c>
      <c r="H11" s="430">
        <f>IF(ISBLANK(B11)," ",IF('Summary Sheet'!$M$2="Framed",VLOOKUP(B11,'Framed Catalog List Price'!$B$5:$T$403,18,FALSE),IF('Summary Sheet'!$M$2="Frameless",VLOOKUP(B11,'Frameless Catalog List Price'!$B$5:$Z$418,24,FALSE))))</f>
        <v>2</v>
      </c>
      <c r="I11" s="431">
        <f t="shared" si="2"/>
        <v>2</v>
      </c>
      <c r="J11" s="416"/>
      <c r="K11" s="441"/>
      <c r="L11" s="416"/>
      <c r="M11" s="416"/>
      <c r="N11" s="416"/>
      <c r="O11" s="416"/>
      <c r="P11" s="416"/>
      <c r="Q11" s="416"/>
      <c r="R11" s="416"/>
      <c r="S11" s="416"/>
      <c r="T11" s="416"/>
      <c r="U11" s="416"/>
    </row>
    <row r="12" ht="19.5" customHeight="1">
      <c r="A12" s="425">
        <v>7.0</v>
      </c>
      <c r="B12" s="437" t="s">
        <v>265</v>
      </c>
      <c r="C12" s="427">
        <v>1.0</v>
      </c>
      <c r="D12" s="427" t="str">
        <f>IF(ISBLANK(B12)," ",IF('Summary Sheet'!$M$2="Framed",VLOOKUP(B12,'Framed Catalog List Price'!$B$5:$T$403,List!$C$75,FALSE),IF('Summary Sheet'!$M$2="Frameless",VLOOKUP(B12,'Frameless Catalog List Price'!$B$5:$Z$418,List!$D$75,FALSE))))</f>
        <v>MAW-W3342</v>
      </c>
      <c r="E12" s="428">
        <f>IF(ISBLANK(B12)," ",IF('Summary Sheet'!$M$2="Framed",VLOOKUP(B12,'Framed Catalog List Price'!$B$5:$T$403,List!$C$76,FALSE),IF('Summary Sheet'!$M$2="Frameless",VLOOKUP(B12,'Frameless Catalog List Price'!$B$5:$Z$418,List!$D$76,FALSE))))</f>
        <v>1172.885</v>
      </c>
      <c r="F12" s="429">
        <f>IF(ISBLANK(B12), " ",E12*'Summary Sheet'!M$6)</f>
        <v>190.00737</v>
      </c>
      <c r="G12" s="429">
        <f t="shared" si="1"/>
        <v>190.00737</v>
      </c>
      <c r="H12" s="430">
        <f>IF(ISBLANK(B12)," ",IF('Summary Sheet'!$M$2="Framed",VLOOKUP(B12,'Framed Catalog List Price'!$B$5:$T$403,18,FALSE),IF('Summary Sheet'!$M$2="Frameless",VLOOKUP(B12,'Frameless Catalog List Price'!$B$5:$Z$418,24,FALSE))))</f>
        <v>2</v>
      </c>
      <c r="I12" s="431">
        <f t="shared" si="2"/>
        <v>2</v>
      </c>
      <c r="J12" s="416"/>
      <c r="K12" s="441"/>
      <c r="L12" s="416"/>
      <c r="M12" s="416"/>
      <c r="N12" s="416"/>
      <c r="O12" s="416"/>
      <c r="P12" s="416"/>
      <c r="Q12" s="416"/>
      <c r="R12" s="416"/>
      <c r="S12" s="416"/>
      <c r="T12" s="416"/>
      <c r="U12" s="416"/>
    </row>
    <row r="13" ht="19.5" customHeight="1">
      <c r="A13" s="425">
        <v>8.0</v>
      </c>
      <c r="B13" s="437" t="s">
        <v>283</v>
      </c>
      <c r="C13" s="427">
        <v>1.0</v>
      </c>
      <c r="D13" s="427" t="str">
        <f>IF(ISBLANK(B13)," ",IF('Summary Sheet'!$M$2="Framed",VLOOKUP(B13,'Framed Catalog List Price'!$B$5:$T$403,List!$C$75,FALSE),IF('Summary Sheet'!$M$2="Frameless",VLOOKUP(B13,'Frameless Catalog List Price'!$B$5:$Z$418,List!$D$75,FALSE))))</f>
        <v>MAW-W3024</v>
      </c>
      <c r="E13" s="428">
        <f>IF(ISBLANK(B13)," ",IF('Summary Sheet'!$M$2="Framed",VLOOKUP(B13,'Framed Catalog List Price'!$B$5:$T$403,List!$C$76,FALSE),IF('Summary Sheet'!$M$2="Frameless",VLOOKUP(B13,'Frameless Catalog List Price'!$B$5:$Z$418,List!$D$76,FALSE))))</f>
        <v>644.92</v>
      </c>
      <c r="F13" s="429">
        <f>IF(ISBLANK(B13), " ",E13*'Summary Sheet'!M$6)</f>
        <v>104.47704</v>
      </c>
      <c r="G13" s="429">
        <f t="shared" si="1"/>
        <v>104.47704</v>
      </c>
      <c r="H13" s="430">
        <f>IF(ISBLANK(B13)," ",IF('Summary Sheet'!$M$2="Framed",VLOOKUP(B13,'Framed Catalog List Price'!$B$5:$T$403,18,FALSE),IF('Summary Sheet'!$M$2="Frameless",VLOOKUP(B13,'Frameless Catalog List Price'!$B$5:$Z$418,24,FALSE))))</f>
        <v>2</v>
      </c>
      <c r="I13" s="431">
        <f t="shared" si="2"/>
        <v>2</v>
      </c>
      <c r="J13" s="416"/>
      <c r="K13" s="441"/>
      <c r="L13" s="416"/>
      <c r="M13" s="416"/>
      <c r="N13" s="416"/>
      <c r="O13" s="416" t="s">
        <v>1146</v>
      </c>
      <c r="P13" s="416"/>
      <c r="Q13" s="416"/>
      <c r="R13" s="416"/>
      <c r="S13" s="416"/>
      <c r="T13" s="416"/>
      <c r="U13" s="416"/>
    </row>
    <row r="14" ht="19.5" customHeight="1">
      <c r="A14" s="425">
        <v>9.0</v>
      </c>
      <c r="B14" s="487" t="s">
        <v>225</v>
      </c>
      <c r="C14" s="427">
        <v>1.0</v>
      </c>
      <c r="D14" s="427" t="str">
        <f>IF(ISBLANK(B14)," ",IF('Summary Sheet'!$M$2="Framed",VLOOKUP(B14,'Framed Catalog List Price'!$B$5:$T$403,List!$C$75,FALSE),IF('Summary Sheet'!$M$2="Frameless",VLOOKUP(B14,'Frameless Catalog List Price'!$B$5:$Z$418,List!$D$75,FALSE))))</f>
        <v>MAW-W1242</v>
      </c>
      <c r="E14" s="428">
        <f>IF(ISBLANK(B14)," ",IF('Summary Sheet'!$M$2="Framed",VLOOKUP(B14,'Framed Catalog List Price'!$B$5:$T$403,List!$C$76,FALSE),IF('Summary Sheet'!$M$2="Frameless",VLOOKUP(B14,'Frameless Catalog List Price'!$B$5:$Z$418,List!$D$76,FALSE))))</f>
        <v>548.895</v>
      </c>
      <c r="F14" s="429">
        <f>IF(ISBLANK(B14), " ",E14*'Summary Sheet'!M$6)</f>
        <v>88.92099</v>
      </c>
      <c r="G14" s="429">
        <f t="shared" si="1"/>
        <v>88.92099</v>
      </c>
      <c r="H14" s="430">
        <f>IF(ISBLANK(B14)," ",IF('Summary Sheet'!$M$2="Framed",VLOOKUP(B14,'Framed Catalog List Price'!$B$5:$T$403,18,FALSE),IF('Summary Sheet'!$M$2="Frameless",VLOOKUP(B14,'Frameless Catalog List Price'!$B$5:$Z$418,24,FALSE))))</f>
        <v>1</v>
      </c>
      <c r="I14" s="431">
        <f t="shared" si="2"/>
        <v>1</v>
      </c>
      <c r="J14" s="416"/>
      <c r="K14" s="441"/>
      <c r="L14" s="416"/>
      <c r="M14" s="416"/>
      <c r="N14" s="416"/>
      <c r="O14" s="416"/>
      <c r="P14" s="416"/>
      <c r="Q14" s="416"/>
      <c r="R14" s="416"/>
      <c r="S14" s="416"/>
      <c r="T14" s="416"/>
      <c r="U14" s="416"/>
    </row>
    <row r="15" ht="19.5" customHeight="1">
      <c r="A15" s="425">
        <v>10.0</v>
      </c>
      <c r="B15" s="487" t="s">
        <v>405</v>
      </c>
      <c r="C15" s="427">
        <v>1.0</v>
      </c>
      <c r="D15" s="427" t="str">
        <f>IF(ISBLANK(B15)," ",IF('Summary Sheet'!$M$2="Framed",VLOOKUP(B15,'Framed Catalog List Price'!$B$5:$T$403,List!$C$75,FALSE),IF('Summary Sheet'!$M$2="Frameless",VLOOKUP(B15,'Frameless Catalog List Price'!$B$5:$Z$418,List!$D$75,FALSE))))</f>
        <v>MAW-VSB36</v>
      </c>
      <c r="E15" s="428">
        <f>IF(ISBLANK(B15)," ",IF('Summary Sheet'!$M$2="Framed",VLOOKUP(B15,'Framed Catalog List Price'!$B$5:$T$403,List!$C$76,FALSE),IF('Summary Sheet'!$M$2="Frameless",VLOOKUP(B15,'Frameless Catalog List Price'!$B$5:$Z$418,List!$D$76,FALSE))))</f>
        <v>928.855</v>
      </c>
      <c r="F15" s="429">
        <f>IF(ISBLANK(B15), " ",E15*'Summary Sheet'!M$6)</f>
        <v>150.47451</v>
      </c>
      <c r="G15" s="429">
        <f t="shared" si="1"/>
        <v>150.47451</v>
      </c>
      <c r="H15" s="430">
        <f>IF(ISBLANK(B15)," ",IF('Summary Sheet'!$M$2="Framed",VLOOKUP(B15,'Framed Catalog List Price'!$B$5:$T$403,18,FALSE),IF('Summary Sheet'!$M$2="Frameless",VLOOKUP(B15,'Frameless Catalog List Price'!$B$5:$Z$418,24,FALSE))))</f>
        <v>2</v>
      </c>
      <c r="I15" s="431">
        <f t="shared" si="2"/>
        <v>2</v>
      </c>
      <c r="J15" s="416"/>
      <c r="K15" s="441"/>
      <c r="L15" s="416"/>
      <c r="M15" s="416"/>
      <c r="N15" s="416"/>
      <c r="O15" s="416" t="s">
        <v>1137</v>
      </c>
      <c r="P15" s="416"/>
      <c r="Q15" s="416"/>
      <c r="R15" s="416"/>
      <c r="S15" s="416"/>
      <c r="T15" s="416"/>
      <c r="U15" s="416"/>
    </row>
    <row r="16" ht="19.5" customHeight="1">
      <c r="A16" s="425">
        <v>11.0</v>
      </c>
      <c r="B16" s="487" t="s">
        <v>405</v>
      </c>
      <c r="C16" s="427">
        <v>1.0</v>
      </c>
      <c r="D16" s="427" t="str">
        <f>IF(ISBLANK(B16)," ",IF('Summary Sheet'!$M$2="Framed",VLOOKUP(B16,'Framed Catalog List Price'!$B$5:$T$403,List!$C$75,FALSE),IF('Summary Sheet'!$M$2="Frameless",VLOOKUP(B16,'Frameless Catalog List Price'!$B$5:$Z$418,List!$D$75,FALSE))))</f>
        <v>MAW-VSB36</v>
      </c>
      <c r="E16" s="428">
        <f>IF(ISBLANK(B16)," ",IF('Summary Sheet'!$M$2="Framed",VLOOKUP(B16,'Framed Catalog List Price'!$B$5:$T$403,List!$C$76,FALSE),IF('Summary Sheet'!$M$2="Frameless",VLOOKUP(B16,'Frameless Catalog List Price'!$B$5:$Z$418,List!$D$76,FALSE))))</f>
        <v>928.855</v>
      </c>
      <c r="F16" s="429">
        <f>IF(ISBLANK(B16), " ",E16*'Summary Sheet'!M$6)</f>
        <v>150.47451</v>
      </c>
      <c r="G16" s="429">
        <f t="shared" si="1"/>
        <v>150.47451</v>
      </c>
      <c r="H16" s="430">
        <f>IF(ISBLANK(B16)," ",IF('Summary Sheet'!$M$2="Framed",VLOOKUP(B16,'Framed Catalog List Price'!$B$5:$T$403,18,FALSE),IF('Summary Sheet'!$M$2="Frameless",VLOOKUP(B16,'Frameless Catalog List Price'!$B$5:$Z$418,24,FALSE))))</f>
        <v>2</v>
      </c>
      <c r="I16" s="431">
        <f t="shared" si="2"/>
        <v>2</v>
      </c>
      <c r="J16" s="416"/>
      <c r="K16" s="441"/>
      <c r="L16" s="416"/>
      <c r="M16" s="416"/>
      <c r="N16" s="416"/>
      <c r="O16" s="416" t="s">
        <v>1137</v>
      </c>
      <c r="P16" s="416"/>
      <c r="Q16" s="416"/>
      <c r="R16" s="416"/>
      <c r="S16" s="416"/>
      <c r="T16" s="416"/>
      <c r="U16" s="416"/>
    </row>
    <row r="17" ht="19.5" customHeight="1">
      <c r="A17" s="425">
        <v>12.0</v>
      </c>
      <c r="B17" s="487" t="s">
        <v>405</v>
      </c>
      <c r="C17" s="427">
        <v>1.0</v>
      </c>
      <c r="D17" s="427" t="str">
        <f>IF(ISBLANK(B17)," ",IF('Summary Sheet'!$M$2="Framed",VLOOKUP(B17,'Framed Catalog List Price'!$B$5:$T$403,List!$C$75,FALSE),IF('Summary Sheet'!$M$2="Frameless",VLOOKUP(B17,'Frameless Catalog List Price'!$B$5:$Z$418,List!$D$75,FALSE))))</f>
        <v>MAW-VSB36</v>
      </c>
      <c r="E17" s="428">
        <f>IF(ISBLANK(B17)," ",IF('Summary Sheet'!$M$2="Framed",VLOOKUP(B17,'Framed Catalog List Price'!$B$5:$T$403,List!$C$76,FALSE),IF('Summary Sheet'!$M$2="Frameless",VLOOKUP(B17,'Frameless Catalog List Price'!$B$5:$Z$418,List!$D$76,FALSE))))</f>
        <v>928.855</v>
      </c>
      <c r="F17" s="429">
        <f>IF(ISBLANK(B17), " ",E17*'Summary Sheet'!M$6)</f>
        <v>150.47451</v>
      </c>
      <c r="G17" s="429">
        <f t="shared" si="1"/>
        <v>150.47451</v>
      </c>
      <c r="H17" s="430">
        <f>IF(ISBLANK(B17)," ",IF('Summary Sheet'!$M$2="Framed",VLOOKUP(B17,'Framed Catalog List Price'!$B$5:$T$403,18,FALSE),IF('Summary Sheet'!$M$2="Frameless",VLOOKUP(B17,'Frameless Catalog List Price'!$B$5:$Z$418,24,FALSE))))</f>
        <v>2</v>
      </c>
      <c r="I17" s="431">
        <f t="shared" si="2"/>
        <v>2</v>
      </c>
      <c r="J17" s="416"/>
      <c r="K17" s="441"/>
      <c r="L17" s="416"/>
      <c r="M17" s="416"/>
      <c r="N17" s="416"/>
      <c r="O17" s="416" t="s">
        <v>1137</v>
      </c>
      <c r="P17" s="416"/>
      <c r="Q17" s="416"/>
      <c r="R17" s="416"/>
      <c r="S17" s="416"/>
      <c r="T17" s="416"/>
      <c r="U17" s="416"/>
    </row>
    <row r="18" ht="19.5" customHeight="1">
      <c r="A18" s="425">
        <v>13.0</v>
      </c>
      <c r="B18" s="20" t="s">
        <v>642</v>
      </c>
      <c r="C18" s="427">
        <v>1.0</v>
      </c>
      <c r="D18" s="427" t="str">
        <f>IF(ISBLANK(B18)," ",IF('Summary Sheet'!$M$2="Framed",VLOOKUP(B18,'Framed Catalog List Price'!$B$5:$T$403,List!$C$75,FALSE),IF('Summary Sheet'!$M$2="Frameless",VLOOKUP(B18,'Frameless Catalog List Price'!$B$5:$Z$418,List!$D$75,FALSE))))</f>
        <v>MAW-VDB12-3</v>
      </c>
      <c r="E18" s="428">
        <f>IF(ISBLANK(B18)," ",IF('Summary Sheet'!$M$2="Framed",VLOOKUP(B18,'Framed Catalog List Price'!$B$5:$T$403,List!$C$76,FALSE),IF('Summary Sheet'!$M$2="Frameless",VLOOKUP(B18,'Frameless Catalog List Price'!$B$5:$Z$418,List!$D$76,FALSE))))</f>
        <v>1047.305</v>
      </c>
      <c r="F18" s="429">
        <f>IF(ISBLANK(B18), " ",E18*'Summary Sheet'!M$6)</f>
        <v>169.66341</v>
      </c>
      <c r="G18" s="429">
        <f t="shared" si="1"/>
        <v>169.66341</v>
      </c>
      <c r="H18" s="430">
        <f>IF(ISBLANK(B18)," ",IF('Summary Sheet'!$M$2="Framed",VLOOKUP(B18,'Framed Catalog List Price'!$B$5:$T$403,18,FALSE),IF('Summary Sheet'!$M$2="Frameless",VLOOKUP(B18,'Frameless Catalog List Price'!$B$5:$Z$418,24,FALSE))))</f>
        <v>3</v>
      </c>
      <c r="I18" s="431">
        <f t="shared" si="2"/>
        <v>3</v>
      </c>
      <c r="J18" s="416"/>
      <c r="K18" s="441"/>
      <c r="L18" s="416"/>
      <c r="M18" s="416"/>
      <c r="N18" s="416"/>
      <c r="O18" s="416" t="s">
        <v>1148</v>
      </c>
      <c r="P18" s="416"/>
      <c r="Q18" s="416"/>
      <c r="R18" s="416"/>
      <c r="S18" s="416"/>
      <c r="T18" s="416"/>
      <c r="U18" s="416"/>
    </row>
    <row r="19" ht="19.5" customHeight="1">
      <c r="A19" s="425">
        <v>14.0</v>
      </c>
      <c r="B19" s="20" t="s">
        <v>405</v>
      </c>
      <c r="C19" s="427">
        <v>1.0</v>
      </c>
      <c r="D19" s="427" t="str">
        <f>IF(ISBLANK(B19)," ",IF('Summary Sheet'!$M$2="Framed",VLOOKUP(B19,'Framed Catalog List Price'!$B$5:$T$403,List!$C$75,FALSE),IF('Summary Sheet'!$M$2="Frameless",VLOOKUP(B19,'Frameless Catalog List Price'!$B$5:$Z$418,List!$D$75,FALSE))))</f>
        <v>MAW-VSB36</v>
      </c>
      <c r="E19" s="428">
        <f>IF(ISBLANK(B19)," ",IF('Summary Sheet'!$M$2="Framed",VLOOKUP(B19,'Framed Catalog List Price'!$B$5:$T$403,List!$C$76,FALSE),IF('Summary Sheet'!$M$2="Frameless",VLOOKUP(B19,'Frameless Catalog List Price'!$B$5:$Z$418,List!$D$76,FALSE))))</f>
        <v>928.855</v>
      </c>
      <c r="F19" s="429">
        <f>IF(ISBLANK(B19), " ",E19*'Summary Sheet'!M$6)</f>
        <v>150.47451</v>
      </c>
      <c r="G19" s="429">
        <f t="shared" si="1"/>
        <v>150.47451</v>
      </c>
      <c r="H19" s="430">
        <f>IF(ISBLANK(B19)," ",IF('Summary Sheet'!$M$2="Framed",VLOOKUP(B19,'Framed Catalog List Price'!$B$5:$T$403,18,FALSE),IF('Summary Sheet'!$M$2="Frameless",VLOOKUP(B19,'Frameless Catalog List Price'!$B$5:$Z$418,24,FALSE))))</f>
        <v>2</v>
      </c>
      <c r="I19" s="431">
        <f t="shared" si="2"/>
        <v>2</v>
      </c>
      <c r="J19" s="416"/>
      <c r="K19" s="441"/>
      <c r="L19" s="416"/>
      <c r="M19" s="416"/>
      <c r="N19" s="416"/>
      <c r="O19" s="416" t="s">
        <v>1137</v>
      </c>
      <c r="P19" s="416"/>
      <c r="Q19" s="416"/>
      <c r="R19" s="416"/>
      <c r="S19" s="416"/>
      <c r="T19" s="416"/>
      <c r="U19" s="416"/>
    </row>
    <row r="20" ht="19.5" hidden="1"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hidden="1"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hidden="1"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hidden="1"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hidden="1"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hidden="1"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hidden="1"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hidden="1"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hidden="1"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hidden="1"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hidden="1"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t="s">
        <v>499</v>
      </c>
      <c r="C51" s="443">
        <v>6.0</v>
      </c>
      <c r="D51" s="444" t="str">
        <f>IF(ISBLANK(B51)," ",IF('Summary Sheet'!$M$2="Framed",VLOOKUP(B51,'Framed Accessory List Price'!$B$6:$S$60,List!$C$75,FALSE),IF('Summary Sheet'!$M$2="Frameless",VLOOKUP(B51,'Frameless Accessory List Price'!$B$6:$Y$71,List!$D$75,FALSE))))</f>
        <v>MAW-WF342</v>
      </c>
      <c r="E51" s="445">
        <f>IF(ISBLANK(B51)," ",IF('Summary Sheet'!$M$2="Framed",VLOOKUP(B51,'Framed Accessory List Price'!$B$6:$S$60,List!$C$76,FALSE),IF('Summary Sheet'!$M$2="Frameless",VLOOKUP(B51,'Frameless Accessory List Price'!$B$6:$Y$71,List!$D$76,FALSE))))</f>
        <v>54.74</v>
      </c>
      <c r="F51" s="446">
        <f>IF(ISBLANK(B51), " ",E51*'Summary Sheet'!M$6)</f>
        <v>8.86788</v>
      </c>
      <c r="G51" s="446">
        <f t="shared" si="1"/>
        <v>53.20728</v>
      </c>
      <c r="H51" s="447"/>
      <c r="I51" s="448"/>
      <c r="J51" s="416"/>
      <c r="K51" s="441"/>
      <c r="L51" s="416"/>
      <c r="M51" s="416"/>
      <c r="N51" s="416"/>
      <c r="O51" s="416"/>
      <c r="P51" s="416"/>
      <c r="Q51" s="416"/>
      <c r="R51" s="416"/>
      <c r="S51" s="416"/>
      <c r="T51" s="416"/>
      <c r="U51" s="416"/>
    </row>
    <row r="52" ht="19.5" customHeight="1">
      <c r="A52" s="425">
        <v>2.0</v>
      </c>
      <c r="B52" s="442" t="s">
        <v>484</v>
      </c>
      <c r="C52" s="444">
        <v>1.0</v>
      </c>
      <c r="D52" s="444" t="str">
        <f>IF(ISBLANK(B52)," ",IF('Summary Sheet'!$M$2="Framed",VLOOKUP(B52,'Framed Accessory List Price'!$B$6:$S$60,List!$C$75,FALSE),IF('Summary Sheet'!$M$2="Frameless",VLOOKUP(B52,'Frameless Accessory List Price'!$B$6:$Y$71,List!$D$75,FALSE))))</f>
        <v>MAW-DWR3</v>
      </c>
      <c r="E52" s="445">
        <f>IF(ISBLANK(B52)," ",IF('Summary Sheet'!$M$2="Framed",VLOOKUP(B52,'Framed Accessory List Price'!$B$6:$S$60,List!$C$76,FALSE),IF('Summary Sheet'!$M$2="Frameless",VLOOKUP(B52,'Frameless Accessory List Price'!$B$6:$Y$71,List!$D$76,FALSE))))</f>
        <v>311.54</v>
      </c>
      <c r="F52" s="446">
        <f>IF(ISBLANK(B52), " ",E52*'Summary Sheet'!M$6)</f>
        <v>50.46948</v>
      </c>
      <c r="G52" s="446">
        <f t="shared" si="1"/>
        <v>50.46948</v>
      </c>
      <c r="H52" s="447"/>
      <c r="I52" s="448"/>
      <c r="J52" s="416"/>
      <c r="K52" s="441"/>
      <c r="L52" s="416"/>
      <c r="M52" s="416"/>
      <c r="N52" s="416"/>
      <c r="O52" s="416"/>
      <c r="P52" s="416"/>
      <c r="Q52" s="416"/>
      <c r="R52" s="416"/>
      <c r="S52" s="416"/>
      <c r="T52" s="416"/>
      <c r="U52" s="416"/>
    </row>
    <row r="53" ht="19.5" customHeight="1">
      <c r="A53" s="425">
        <v>3.0</v>
      </c>
      <c r="B53" s="442" t="s">
        <v>539</v>
      </c>
      <c r="C53" s="444">
        <v>3.0</v>
      </c>
      <c r="D53" s="444" t="str">
        <f>IF(ISBLANK(B53)," ",IF('Summary Sheet'!$M$2="Framed",VLOOKUP(B53,'Framed Accessory List Price'!$B$6:$S$60,List!$C$75,FALSE),IF('Summary Sheet'!$M$2="Frameless",VLOOKUP(B53,'Frameless Accessory List Price'!$B$6:$Y$71,List!$D$75,FALSE))))</f>
        <v>MAW-TK8</v>
      </c>
      <c r="E53" s="445">
        <f>IF(ISBLANK(B53)," ",IF('Summary Sheet'!$M$2="Framed",VLOOKUP(B53,'Framed Accessory List Price'!$B$6:$S$60,List!$C$76,FALSE),IF('Summary Sheet'!$M$2="Frameless",VLOOKUP(B53,'Frameless Accessory List Price'!$B$6:$Y$71,List!$D$76,FALSE))))</f>
        <v>90.97</v>
      </c>
      <c r="F53" s="446">
        <f>IF(ISBLANK(B53), " ",E53*'Summary Sheet'!M$6)</f>
        <v>14.73714</v>
      </c>
      <c r="G53" s="446">
        <f t="shared" si="1"/>
        <v>44.21142</v>
      </c>
      <c r="H53" s="447"/>
      <c r="I53" s="448"/>
      <c r="J53" s="416"/>
      <c r="K53" s="441"/>
      <c r="L53" s="416"/>
      <c r="M53" s="416"/>
      <c r="N53" s="416"/>
      <c r="O53" s="416"/>
      <c r="P53" s="416"/>
      <c r="Q53" s="416"/>
      <c r="R53" s="416"/>
      <c r="S53" s="416"/>
      <c r="T53" s="416"/>
      <c r="U53" s="416"/>
    </row>
    <row r="54" ht="19.5" customHeight="1">
      <c r="A54" s="425">
        <v>4.0</v>
      </c>
      <c r="B54" s="442" t="s">
        <v>968</v>
      </c>
      <c r="C54" s="444">
        <v>2.0</v>
      </c>
      <c r="D54" s="444" t="str">
        <f>IF(ISBLANK(B54)," ",IF('Summary Sheet'!$M$2="Framed",VLOOKUP(B54,'Framed Accessory List Price'!$B$6:$S$60,List!$C$75,FALSE),IF('Summary Sheet'!$M$2="Frameless",VLOOKUP(B54,'Frameless Accessory List Price'!$B$6:$Y$71,List!$D$75,FALSE))))</f>
        <v>MAW-WEP1342</v>
      </c>
      <c r="E54" s="445">
        <f>IF(ISBLANK(B54)," ",IF('Summary Sheet'!$M$2="Framed",VLOOKUP(B54,'Framed Accessory List Price'!$B$6:$S$60,List!$C$76,FALSE),IF('Summary Sheet'!$M$2="Frameless",VLOOKUP(B54,'Frameless Accessory List Price'!$B$6:$Y$71,List!$D$76,FALSE))))</f>
        <v>207.23</v>
      </c>
      <c r="F54" s="446">
        <f>IF(ISBLANK(B54), " ",E54*'Summary Sheet'!M$6)</f>
        <v>33.57126</v>
      </c>
      <c r="G54" s="446">
        <f t="shared" si="1"/>
        <v>67.14252</v>
      </c>
      <c r="H54" s="447"/>
      <c r="I54" s="448"/>
      <c r="J54" s="416"/>
      <c r="K54" s="441"/>
      <c r="L54" s="416"/>
      <c r="M54" s="416"/>
      <c r="N54" s="416"/>
      <c r="O54" s="416"/>
      <c r="P54" s="416"/>
      <c r="Q54" s="416"/>
      <c r="R54" s="416"/>
      <c r="S54" s="416"/>
      <c r="T54" s="416"/>
      <c r="U54" s="416"/>
    </row>
    <row r="55" ht="19.5" customHeight="1">
      <c r="A55" s="425">
        <v>5.0</v>
      </c>
      <c r="B55" s="442" t="s">
        <v>976</v>
      </c>
      <c r="C55" s="444">
        <v>3.0</v>
      </c>
      <c r="D55" s="444" t="str">
        <f>IF(ISBLANK(B55)," ",IF('Summary Sheet'!$M$2="Framed",VLOOKUP(B55,'Framed Accessory List Price'!$B$6:$S$60,List!$C$75,FALSE),IF('Summary Sheet'!$M$2="Frameless",VLOOKUP(B55,'Frameless Accessory List Price'!$B$6:$Y$71,List!$D$75,FALSE))))</f>
        <v>MAW-VEP21</v>
      </c>
      <c r="E55" s="445">
        <f>IF(ISBLANK(B55)," ",IF('Summary Sheet'!$M$2="Framed",VLOOKUP(B55,'Framed Accessory List Price'!$B$6:$S$60,List!$C$76,FALSE),IF('Summary Sheet'!$M$2="Frameless",VLOOKUP(B55,'Frameless Accessory List Price'!$B$6:$Y$71,List!$D$76,FALSE))))</f>
        <v>250.93</v>
      </c>
      <c r="F55" s="446">
        <f>IF(ISBLANK(B55), " ",E55*'Summary Sheet'!M$6)</f>
        <v>40.65066</v>
      </c>
      <c r="G55" s="446">
        <f t="shared" si="1"/>
        <v>121.95198</v>
      </c>
      <c r="H55" s="447"/>
      <c r="I55" s="448"/>
      <c r="J55" s="416"/>
      <c r="K55" s="441"/>
      <c r="L55" s="416"/>
      <c r="M55" s="416"/>
      <c r="N55" s="416"/>
      <c r="O55" s="416"/>
      <c r="P55" s="416"/>
      <c r="Q55" s="416"/>
      <c r="R55" s="416"/>
      <c r="S55" s="416"/>
      <c r="T55" s="416"/>
      <c r="U55" s="416"/>
    </row>
    <row r="56" ht="19.5" customHeight="1">
      <c r="A56" s="425">
        <v>6.0</v>
      </c>
      <c r="B56" s="442" t="s">
        <v>978</v>
      </c>
      <c r="C56" s="444">
        <v>3.0</v>
      </c>
      <c r="D56" s="444" t="str">
        <f>IF(ISBLANK(B56)," ",IF('Summary Sheet'!$M$2="Framed",VLOOKUP(B56,'Framed Accessory List Price'!$B$6:$S$60,List!$C$75,FALSE),IF('Summary Sheet'!$M$2="Frameless",VLOOKUP(B56,'Frameless Accessory List Price'!$B$6:$Y$71,List!$D$75,FALSE))))</f>
        <v>MAW-BEP24</v>
      </c>
      <c r="E56" s="445">
        <f>IF(ISBLANK(B56)," ",IF('Summary Sheet'!$M$2="Framed",VLOOKUP(B56,'Framed Accessory List Price'!$B$6:$S$60,List!$C$76,FALSE),IF('Summary Sheet'!$M$2="Frameless",VLOOKUP(B56,'Frameless Accessory List Price'!$B$6:$Y$71,List!$D$76,FALSE))))</f>
        <v>285.55</v>
      </c>
      <c r="F56" s="446">
        <f>IF(ISBLANK(B56), " ",E56*'Summary Sheet'!M$6)</f>
        <v>46.2591</v>
      </c>
      <c r="G56" s="446">
        <f t="shared" si="1"/>
        <v>138.7773</v>
      </c>
      <c r="H56" s="447"/>
      <c r="I56" s="448"/>
      <c r="J56" s="416"/>
      <c r="K56" s="441"/>
      <c r="L56" s="416"/>
      <c r="M56" s="416"/>
      <c r="N56" s="416"/>
      <c r="O56" s="416"/>
      <c r="P56" s="416"/>
      <c r="Q56" s="416"/>
      <c r="R56" s="416"/>
      <c r="S56" s="416"/>
      <c r="T56" s="416"/>
      <c r="U56" s="416"/>
    </row>
    <row r="57" ht="19.5" customHeight="1">
      <c r="A57" s="425">
        <v>7.0</v>
      </c>
      <c r="B57" s="442" t="s">
        <v>956</v>
      </c>
      <c r="C57" s="444">
        <v>1.0</v>
      </c>
      <c r="D57" s="444" t="str">
        <f>IF(ISBLANK(B57)," ",IF('Summary Sheet'!$M$2="Framed",VLOOKUP(B57,'Framed Accessory List Price'!$B$6:$S$60,List!$C$75,FALSE),IF('Summary Sheet'!$M$2="Frameless",VLOOKUP(B57,'Frameless Accessory List Price'!$B$6:$Y$71,List!$D$75,FALSE))))</f>
        <v>MAW-REF9624</v>
      </c>
      <c r="E57" s="445">
        <f>IF(ISBLANK(B57)," ",IF('Summary Sheet'!$M$2="Framed",VLOOKUP(B57,'Framed Accessory List Price'!$B$6:$S$60,List!$C$76,FALSE),IF('Summary Sheet'!$M$2="Frameless",VLOOKUP(B57,'Frameless Accessory List Price'!$B$6:$Y$71,List!$D$76,FALSE))))</f>
        <v>598.35</v>
      </c>
      <c r="F57" s="446">
        <f>IF(ISBLANK(B57), " ",E57*'Summary Sheet'!M$6)</f>
        <v>96.9327</v>
      </c>
      <c r="G57" s="446">
        <f t="shared" si="1"/>
        <v>96.9327</v>
      </c>
      <c r="H57" s="447"/>
      <c r="I57" s="448"/>
      <c r="J57" s="416"/>
      <c r="K57" s="441"/>
      <c r="L57" s="416"/>
      <c r="M57" s="416"/>
      <c r="N57" s="416"/>
      <c r="O57" s="416"/>
      <c r="P57" s="416"/>
      <c r="Q57" s="416"/>
      <c r="R57" s="416"/>
      <c r="S57" s="416"/>
      <c r="T57" s="416"/>
      <c r="U57" s="416"/>
    </row>
    <row r="58" ht="19.5" hidden="1"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hidden="1"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hidden="1"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14</v>
      </c>
      <c r="D71" s="453"/>
      <c r="E71" s="453"/>
      <c r="F71" s="454"/>
      <c r="G71" s="455">
        <f>SUM(G6:G50)</f>
        <v>2164.02354</v>
      </c>
      <c r="H71" s="456"/>
      <c r="I71" s="457">
        <f>SUM(I6:I50)</f>
        <v>27</v>
      </c>
      <c r="J71" s="458"/>
      <c r="K71" s="416"/>
      <c r="L71" s="416"/>
      <c r="M71" s="416"/>
      <c r="N71" s="416"/>
      <c r="O71" s="416"/>
      <c r="P71" s="416"/>
      <c r="Q71" s="416"/>
      <c r="R71" s="416"/>
      <c r="S71" s="416"/>
      <c r="T71" s="416"/>
      <c r="U71" s="416"/>
    </row>
    <row r="72" ht="36.75" customHeight="1">
      <c r="A72" s="459" t="s">
        <v>1139</v>
      </c>
      <c r="B72" s="460"/>
      <c r="C72" s="461">
        <f>SUM(C51:C70)</f>
        <v>19</v>
      </c>
      <c r="D72" s="461"/>
      <c r="E72" s="461"/>
      <c r="F72" s="462"/>
      <c r="G72" s="463">
        <f>SUM(G51:G70)</f>
        <v>572.69268</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154</v>
      </c>
      <c r="D74" s="469"/>
      <c r="E74" s="469"/>
      <c r="F74" s="470"/>
      <c r="G74" s="468"/>
      <c r="H74" s="471"/>
      <c r="I74" s="472">
        <f>I71*L2</f>
        <v>297</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1149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21" width="9.11"/>
  </cols>
  <sheetData>
    <row r="1" ht="78.0" customHeight="1">
      <c r="A1" s="405" t="str">
        <f>IF(ISBLANK('Summary Sheet'!B5)," ",'Summary Sheet'!B5)</f>
        <v>3B2B ANSI A</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f>'Summary Sheet'!C5</f>
        <v>1</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t="s">
        <v>601</v>
      </c>
      <c r="C6" s="427">
        <v>1.0</v>
      </c>
      <c r="D6" s="427" t="str">
        <f>IF(ISBLANK(B6)," ",IF('Summary Sheet'!$M$2="Framed",VLOOKUP(B6,'Framed Catalog List Price'!$B$5:$T$403,List!$C$75,FALSE),IF('Summary Sheet'!$M$2="Frameless",VLOOKUP(B6,'Frameless Catalog List Price'!$B$5:$Z$418,List!$D$75,FALSE))))</f>
        <v>MAW-B36FD</v>
      </c>
      <c r="E6" s="428">
        <f>IF(ISBLANK(B6)," ",IF('Summary Sheet'!$M$2="Framed",VLOOKUP(B6,'Framed Catalog List Price'!$B$5:$T$403,List!$C$76,FALSE),IF('Summary Sheet'!$M$2="Frameless",VLOOKUP(B6,'Frameless Catalog List Price'!$B$5:$Z$418,List!$D$76,FALSE))))</f>
        <v>1416.685</v>
      </c>
      <c r="F6" s="429">
        <f>IF(ISBLANK(B6), " ",E6*'Summary Sheet'!M$6)</f>
        <v>229.50297</v>
      </c>
      <c r="G6" s="429">
        <f t="shared" ref="G6:G70" si="1">IF(ISBLANK(B6), " ", C6*F6)</f>
        <v>229.50297</v>
      </c>
      <c r="H6" s="430">
        <f>IF(ISBLANK(B6)," ",IF('Summary Sheet'!$M$2="Framed",VLOOKUP(B6,'Framed Catalog List Price'!$B$5:$T$403,18,FALSE),IF('Summary Sheet'!$M$2="Frameless",VLOOKUP(B6,'Frameless Catalog List Price'!$B$5:$Z$418,24,FALSE))))</f>
        <v>2</v>
      </c>
      <c r="I6" s="431">
        <f t="shared" ref="I6:I50" si="2">IF(ISBLANK(B6), " ", H6*C6)</f>
        <v>2</v>
      </c>
      <c r="J6" s="416"/>
      <c r="K6" s="441"/>
      <c r="L6" s="416"/>
      <c r="M6" s="416"/>
      <c r="N6" s="416" t="s">
        <v>1150</v>
      </c>
      <c r="O6" s="416"/>
      <c r="P6" s="416"/>
      <c r="Q6" s="416"/>
      <c r="R6" s="416"/>
      <c r="S6" s="416"/>
      <c r="T6" s="416"/>
      <c r="U6" s="416"/>
    </row>
    <row r="7" ht="19.5" customHeight="1">
      <c r="A7" s="425">
        <v>2.0</v>
      </c>
      <c r="B7" s="20" t="s">
        <v>599</v>
      </c>
      <c r="C7" s="427">
        <v>1.0</v>
      </c>
      <c r="D7" s="427" t="str">
        <f>IF(ISBLANK(B7)," ",IF('Summary Sheet'!$M$2="Framed",VLOOKUP(B7,'Framed Catalog List Price'!$B$5:$T$403,List!$C$75,FALSE),IF('Summary Sheet'!$M$2="Frameless",VLOOKUP(B7,'Frameless Catalog List Price'!$B$5:$Z$418,List!$D$75,FALSE))))</f>
        <v>MAW-B33FD</v>
      </c>
      <c r="E7" s="428">
        <f>IF(ISBLANK(B7)," ",IF('Summary Sheet'!$M$2="Framed",VLOOKUP(B7,'Framed Catalog List Price'!$B$5:$T$403,List!$C$76,FALSE),IF('Summary Sheet'!$M$2="Frameless",VLOOKUP(B7,'Frameless Catalog List Price'!$B$5:$Z$418,List!$D$76,FALSE))))</f>
        <v>1335.955</v>
      </c>
      <c r="F7" s="429">
        <f>IF(ISBLANK(B7), " ",E7*'Summary Sheet'!M$6)</f>
        <v>216.42471</v>
      </c>
      <c r="G7" s="429">
        <f t="shared" si="1"/>
        <v>216.42471</v>
      </c>
      <c r="H7" s="430">
        <f>IF(ISBLANK(B7)," ",IF('Summary Sheet'!$M$2="Framed",VLOOKUP(B7,'Framed Catalog List Price'!$B$5:$T$403,18,FALSE),IF('Summary Sheet'!$M$2="Frameless",VLOOKUP(B7,'Frameless Catalog List Price'!$B$5:$Z$418,24,FALSE))))</f>
        <v>2</v>
      </c>
      <c r="I7" s="431">
        <f t="shared" si="2"/>
        <v>2</v>
      </c>
      <c r="J7" s="416"/>
      <c r="K7" s="441"/>
      <c r="L7" s="416"/>
      <c r="M7" s="416"/>
      <c r="N7" s="416" t="s">
        <v>1151</v>
      </c>
      <c r="O7" s="416"/>
      <c r="P7" s="416"/>
      <c r="Q7" s="416"/>
      <c r="R7" s="416"/>
      <c r="S7" s="416"/>
      <c r="T7" s="416"/>
      <c r="U7" s="416"/>
    </row>
    <row r="8" ht="19.5" customHeight="1">
      <c r="A8" s="425">
        <v>3.0</v>
      </c>
      <c r="B8" s="426" t="s">
        <v>113</v>
      </c>
      <c r="C8" s="427">
        <v>1.0</v>
      </c>
      <c r="D8" s="427" t="str">
        <f>IF(ISBLANK(B8)," ",IF('Summary Sheet'!$M$2="Framed",VLOOKUP(B8,'Framed Catalog List Price'!$B$5:$T$403,List!$C$75,FALSE),IF('Summary Sheet'!$M$2="Frameless",VLOOKUP(B8,'Frameless Catalog List Price'!$B$5:$Z$418,List!$D$75,FALSE))))</f>
        <v>MAW-SB36</v>
      </c>
      <c r="E8" s="428">
        <f>IF(ISBLANK(B8)," ",IF('Summary Sheet'!$M$2="Framed",VLOOKUP(B8,'Framed Catalog List Price'!$B$5:$T$403,List!$C$76,FALSE),IF('Summary Sheet'!$M$2="Frameless",VLOOKUP(B8,'Frameless Catalog List Price'!$B$5:$Z$418,List!$D$76,FALSE))))</f>
        <v>986.355</v>
      </c>
      <c r="F8" s="429">
        <f>IF(ISBLANK(B8), " ",E8*'Summary Sheet'!M$6)</f>
        <v>159.78951</v>
      </c>
      <c r="G8" s="429">
        <f t="shared" si="1"/>
        <v>159.78951</v>
      </c>
      <c r="H8" s="430">
        <f>IF(ISBLANK(B8)," ",IF('Summary Sheet'!$M$2="Framed",VLOOKUP(B8,'Framed Catalog List Price'!$B$5:$T$403,18,FALSE),IF('Summary Sheet'!$M$2="Frameless",VLOOKUP(B8,'Frameless Catalog List Price'!$B$5:$Z$418,24,FALSE))))</f>
        <v>2</v>
      </c>
      <c r="I8" s="431">
        <f t="shared" si="2"/>
        <v>2</v>
      </c>
      <c r="J8" s="416"/>
      <c r="K8" s="441"/>
      <c r="L8" s="416"/>
      <c r="M8" s="416"/>
      <c r="N8" s="416" t="s">
        <v>1151</v>
      </c>
      <c r="O8" s="416"/>
      <c r="P8" s="416"/>
      <c r="Q8" s="416"/>
      <c r="R8" s="416"/>
      <c r="S8" s="416"/>
      <c r="T8" s="416"/>
      <c r="U8" s="416"/>
    </row>
    <row r="9" ht="19.5" customHeight="1">
      <c r="A9" s="425">
        <v>4.0</v>
      </c>
      <c r="B9" s="20" t="s">
        <v>69</v>
      </c>
      <c r="C9" s="427">
        <v>1.0</v>
      </c>
      <c r="D9" s="427" t="str">
        <f>IF(ISBLANK(B9)," ",IF('Summary Sheet'!$M$2="Framed",VLOOKUP(B9,'Framed Catalog List Price'!$B$5:$T$403,List!$C$75,FALSE),IF('Summary Sheet'!$M$2="Frameless",VLOOKUP(B9,'Frameless Catalog List Price'!$B$5:$Z$418,List!$D$75,FALSE))))</f>
        <v>MAW-B24</v>
      </c>
      <c r="E9" s="428">
        <f>IF(ISBLANK(B9)," ",IF('Summary Sheet'!$M$2="Framed",VLOOKUP(B9,'Framed Catalog List Price'!$B$5:$T$403,List!$C$76,FALSE),IF('Summary Sheet'!$M$2="Frameless",VLOOKUP(B9,'Frameless Catalog List Price'!$B$5:$Z$418,List!$D$76,FALSE))))</f>
        <v>1087.555</v>
      </c>
      <c r="F9" s="429">
        <f>IF(ISBLANK(B9), " ",E9*'Summary Sheet'!M$6)</f>
        <v>176.18391</v>
      </c>
      <c r="G9" s="429">
        <f t="shared" si="1"/>
        <v>176.18391</v>
      </c>
      <c r="H9" s="430">
        <f>IF(ISBLANK(B9)," ",IF('Summary Sheet'!$M$2="Framed",VLOOKUP(B9,'Framed Catalog List Price'!$B$5:$T$403,18,FALSE),IF('Summary Sheet'!$M$2="Frameless",VLOOKUP(B9,'Frameless Catalog List Price'!$B$5:$Z$418,24,FALSE))))</f>
        <v>3</v>
      </c>
      <c r="I9" s="431">
        <f t="shared" si="2"/>
        <v>3</v>
      </c>
      <c r="J9" s="416"/>
      <c r="K9" s="441"/>
      <c r="L9" s="416"/>
      <c r="M9" s="416"/>
      <c r="N9" s="416"/>
      <c r="O9" s="416"/>
      <c r="P9" s="416"/>
      <c r="Q9" s="416"/>
      <c r="R9" s="416"/>
      <c r="S9" s="416"/>
      <c r="T9" s="416"/>
      <c r="U9" s="416"/>
    </row>
    <row r="10" ht="19.5" customHeight="1">
      <c r="A10" s="425">
        <v>5.0</v>
      </c>
      <c r="B10" s="20" t="s">
        <v>267</v>
      </c>
      <c r="C10" s="427">
        <v>1.0</v>
      </c>
      <c r="D10" s="427" t="str">
        <f>IF(ISBLANK(B10)," ",IF('Summary Sheet'!$M$2="Framed",VLOOKUP(B10,'Framed Catalog List Price'!$B$5:$T$403,List!$C$75,FALSE),IF('Summary Sheet'!$M$2="Frameless",VLOOKUP(B10,'Frameless Catalog List Price'!$B$5:$Z$418,List!$D$75,FALSE))))</f>
        <v>MAW-W3642</v>
      </c>
      <c r="E10" s="428">
        <f>IF(ISBLANK(B10)," ",IF('Summary Sheet'!$M$2="Framed",VLOOKUP(B10,'Framed Catalog List Price'!$B$5:$T$403,List!$C$76,FALSE),IF('Summary Sheet'!$M$2="Frameless",VLOOKUP(B10,'Frameless Catalog List Price'!$B$5:$Z$418,List!$D$76,FALSE))))</f>
        <v>1258.445</v>
      </c>
      <c r="F10" s="429">
        <f>IF(ISBLANK(B10), " ",E10*'Summary Sheet'!M$6)</f>
        <v>203.86809</v>
      </c>
      <c r="G10" s="429">
        <f t="shared" si="1"/>
        <v>203.86809</v>
      </c>
      <c r="H10" s="430">
        <f>IF(ISBLANK(B10)," ",IF('Summary Sheet'!$M$2="Framed",VLOOKUP(B10,'Framed Catalog List Price'!$B$5:$T$403,18,FALSE),IF('Summary Sheet'!$M$2="Frameless",VLOOKUP(B10,'Frameless Catalog List Price'!$B$5:$Z$418,24,FALSE))))</f>
        <v>2</v>
      </c>
      <c r="I10" s="431">
        <f t="shared" si="2"/>
        <v>2</v>
      </c>
      <c r="J10" s="416"/>
      <c r="K10" s="441"/>
      <c r="L10" s="416"/>
      <c r="M10" s="416"/>
      <c r="N10" s="416"/>
      <c r="O10" s="416"/>
      <c r="P10" s="416"/>
      <c r="Q10" s="416"/>
      <c r="R10" s="416"/>
      <c r="S10" s="416"/>
      <c r="T10" s="416"/>
      <c r="U10" s="416"/>
    </row>
    <row r="11" ht="19.5" customHeight="1">
      <c r="A11" s="425">
        <v>6.0</v>
      </c>
      <c r="B11" s="20" t="s">
        <v>283</v>
      </c>
      <c r="C11" s="427">
        <v>1.0</v>
      </c>
      <c r="D11" s="427" t="str">
        <f>IF(ISBLANK(B11)," ",IF('Summary Sheet'!$M$2="Framed",VLOOKUP(B11,'Framed Catalog List Price'!$B$5:$T$403,List!$C$75,FALSE),IF('Summary Sheet'!$M$2="Frameless",VLOOKUP(B11,'Frameless Catalog List Price'!$B$5:$Z$418,List!$D$75,FALSE))))</f>
        <v>MAW-W3024</v>
      </c>
      <c r="E11" s="428">
        <f>IF(ISBLANK(B11)," ",IF('Summary Sheet'!$M$2="Framed",VLOOKUP(B11,'Framed Catalog List Price'!$B$5:$T$403,List!$C$76,FALSE),IF('Summary Sheet'!$M$2="Frameless",VLOOKUP(B11,'Frameless Catalog List Price'!$B$5:$Z$418,List!$D$76,FALSE))))</f>
        <v>644.92</v>
      </c>
      <c r="F11" s="429">
        <f>IF(ISBLANK(B11), " ",E11*'Summary Sheet'!M$6)</f>
        <v>104.47704</v>
      </c>
      <c r="G11" s="429">
        <f t="shared" si="1"/>
        <v>104.47704</v>
      </c>
      <c r="H11" s="430">
        <f>IF(ISBLANK(B11)," ",IF('Summary Sheet'!$M$2="Framed",VLOOKUP(B11,'Framed Catalog List Price'!$B$5:$T$403,18,FALSE),IF('Summary Sheet'!$M$2="Frameless",VLOOKUP(B11,'Frameless Catalog List Price'!$B$5:$Z$418,24,FALSE))))</f>
        <v>2</v>
      </c>
      <c r="I11" s="431">
        <f t="shared" si="2"/>
        <v>2</v>
      </c>
      <c r="J11" s="416"/>
      <c r="K11" s="441"/>
      <c r="L11" s="416"/>
      <c r="M11" s="416"/>
      <c r="N11" s="416"/>
      <c r="O11" s="416"/>
      <c r="P11" s="416"/>
      <c r="Q11" s="416"/>
      <c r="R11" s="416"/>
      <c r="S11" s="416"/>
      <c r="T11" s="416"/>
      <c r="U11" s="416"/>
    </row>
    <row r="12" ht="19.5" customHeight="1">
      <c r="A12" s="425">
        <v>7.0</v>
      </c>
      <c r="B12" s="488" t="s">
        <v>265</v>
      </c>
      <c r="C12" s="427">
        <v>1.0</v>
      </c>
      <c r="D12" s="427" t="str">
        <f>IF(ISBLANK(B12)," ",IF('Summary Sheet'!$M$2="Framed",VLOOKUP(B12,'Framed Catalog List Price'!$B$5:$T$403,List!$C$75,FALSE),IF('Summary Sheet'!$M$2="Frameless",VLOOKUP(B12,'Frameless Catalog List Price'!$B$5:$Z$418,List!$D$75,FALSE))))</f>
        <v>MAW-W3342</v>
      </c>
      <c r="E12" s="428">
        <f>IF(ISBLANK(B12)," ",IF('Summary Sheet'!$M$2="Framed",VLOOKUP(B12,'Framed Catalog List Price'!$B$5:$T$403,List!$C$76,FALSE),IF('Summary Sheet'!$M$2="Frameless",VLOOKUP(B12,'Frameless Catalog List Price'!$B$5:$Z$418,List!$D$76,FALSE))))</f>
        <v>1172.885</v>
      </c>
      <c r="F12" s="429">
        <f>IF(ISBLANK(B12), " ",E12*'Summary Sheet'!M$6)</f>
        <v>190.00737</v>
      </c>
      <c r="G12" s="429">
        <f t="shared" si="1"/>
        <v>190.00737</v>
      </c>
      <c r="H12" s="430">
        <f>IF(ISBLANK(B12)," ",IF('Summary Sheet'!$M$2="Framed",VLOOKUP(B12,'Framed Catalog List Price'!$B$5:$T$403,18,FALSE),IF('Summary Sheet'!$M$2="Frameless",VLOOKUP(B12,'Frameless Catalog List Price'!$B$5:$Z$418,24,FALSE))))</f>
        <v>2</v>
      </c>
      <c r="I12" s="431">
        <f t="shared" si="2"/>
        <v>2</v>
      </c>
      <c r="J12" s="416"/>
      <c r="K12" s="441"/>
      <c r="L12" s="416"/>
      <c r="M12" s="416"/>
      <c r="N12" s="416"/>
      <c r="O12" s="416"/>
      <c r="P12" s="416"/>
      <c r="Q12" s="416"/>
      <c r="R12" s="416"/>
      <c r="S12" s="416"/>
      <c r="T12" s="416"/>
      <c r="U12" s="416"/>
    </row>
    <row r="13" ht="19.5" customHeight="1">
      <c r="A13" s="425">
        <v>8.0</v>
      </c>
      <c r="B13" s="437" t="s">
        <v>318</v>
      </c>
      <c r="C13" s="427">
        <v>1.0</v>
      </c>
      <c r="D13" s="427" t="str">
        <f>IF(ISBLANK(B13)," ",IF('Summary Sheet'!$M$2="Framed",VLOOKUP(B13,'Framed Catalog List Price'!$B$5:$T$403,List!$C$75,FALSE),IF('Summary Sheet'!$M$2="Frameless",VLOOKUP(B13,'Frameless Catalog List Price'!$B$5:$Z$418,List!$D$75,FALSE))))</f>
        <v>MAW-W362424</v>
      </c>
      <c r="E13" s="428">
        <f>IF(ISBLANK(B13)," ",IF('Summary Sheet'!$M$2="Framed",VLOOKUP(B13,'Framed Catalog List Price'!$B$5:$T$403,List!$C$76,FALSE),IF('Summary Sheet'!$M$2="Frameless",VLOOKUP(B13,'Frameless Catalog List Price'!$B$5:$Z$418,List!$D$76,FALSE))))</f>
        <v>1054.78</v>
      </c>
      <c r="F13" s="429">
        <f>IF(ISBLANK(B13), " ",E13*'Summary Sheet'!M$6)</f>
        <v>170.87436</v>
      </c>
      <c r="G13" s="429">
        <f t="shared" si="1"/>
        <v>170.87436</v>
      </c>
      <c r="H13" s="430">
        <f>IF(ISBLANK(B13)," ",IF('Summary Sheet'!$M$2="Framed",VLOOKUP(B13,'Framed Catalog List Price'!$B$5:$T$403,18,FALSE),IF('Summary Sheet'!$M$2="Frameless",VLOOKUP(B13,'Frameless Catalog List Price'!$B$5:$Z$418,24,FALSE))))</f>
        <v>2</v>
      </c>
      <c r="I13" s="431">
        <f t="shared" si="2"/>
        <v>2</v>
      </c>
      <c r="J13" s="416"/>
      <c r="K13" s="441"/>
      <c r="L13" s="416"/>
      <c r="M13" s="416"/>
      <c r="N13" s="416"/>
      <c r="O13" s="416"/>
      <c r="P13" s="416"/>
      <c r="Q13" s="416"/>
      <c r="R13" s="416"/>
      <c r="S13" s="416"/>
      <c r="T13" s="416"/>
      <c r="U13" s="416"/>
    </row>
    <row r="14" ht="19.5" customHeight="1">
      <c r="A14" s="425">
        <v>9.0</v>
      </c>
      <c r="B14" s="438" t="s">
        <v>642</v>
      </c>
      <c r="C14" s="427">
        <v>1.0</v>
      </c>
      <c r="D14" s="427" t="str">
        <f>IF(ISBLANK(B14)," ",IF('Summary Sheet'!$M$2="Framed",VLOOKUP(B14,'Framed Catalog List Price'!$B$5:$T$403,List!$C$75,FALSE),IF('Summary Sheet'!$M$2="Frameless",VLOOKUP(B14,'Frameless Catalog List Price'!$B$5:$Z$418,List!$D$75,FALSE))))</f>
        <v>MAW-VDB12-3</v>
      </c>
      <c r="E14" s="428">
        <f>IF(ISBLANK(B14)," ",IF('Summary Sheet'!$M$2="Framed",VLOOKUP(B14,'Framed Catalog List Price'!$B$5:$T$403,List!$C$76,FALSE),IF('Summary Sheet'!$M$2="Frameless",VLOOKUP(B14,'Frameless Catalog List Price'!$B$5:$Z$418,List!$D$76,FALSE))))</f>
        <v>1047.305</v>
      </c>
      <c r="F14" s="429">
        <f>IF(ISBLANK(B14), " ",E14*'Summary Sheet'!M$6)</f>
        <v>169.66341</v>
      </c>
      <c r="G14" s="429">
        <f t="shared" si="1"/>
        <v>169.66341</v>
      </c>
      <c r="H14" s="430">
        <f>IF(ISBLANK(B14)," ",IF('Summary Sheet'!$M$2="Framed",VLOOKUP(B14,'Framed Catalog List Price'!$B$5:$T$403,18,FALSE),IF('Summary Sheet'!$M$2="Frameless",VLOOKUP(B14,'Frameless Catalog List Price'!$B$5:$Z$418,24,FALSE))))</f>
        <v>3</v>
      </c>
      <c r="I14" s="431">
        <f t="shared" si="2"/>
        <v>3</v>
      </c>
      <c r="J14" s="416"/>
      <c r="K14" s="441"/>
      <c r="L14" s="416"/>
      <c r="M14" s="416"/>
      <c r="N14" s="416"/>
      <c r="O14" s="416"/>
      <c r="P14" s="416"/>
      <c r="Q14" s="416"/>
      <c r="R14" s="416"/>
      <c r="S14" s="416"/>
      <c r="T14" s="416"/>
      <c r="U14" s="416"/>
    </row>
    <row r="15" ht="19.5" customHeight="1">
      <c r="A15" s="425">
        <v>10.0</v>
      </c>
      <c r="B15" s="438" t="s">
        <v>405</v>
      </c>
      <c r="C15" s="427">
        <v>1.0</v>
      </c>
      <c r="D15" s="427" t="str">
        <f>IF(ISBLANK(B15)," ",IF('Summary Sheet'!$M$2="Framed",VLOOKUP(B15,'Framed Catalog List Price'!$B$5:$T$403,List!$C$75,FALSE),IF('Summary Sheet'!$M$2="Frameless",VLOOKUP(B15,'Frameless Catalog List Price'!$B$5:$Z$418,List!$D$75,FALSE))))</f>
        <v>MAW-VSB36</v>
      </c>
      <c r="E15" s="428">
        <f>IF(ISBLANK(B15)," ",IF('Summary Sheet'!$M$2="Framed",VLOOKUP(B15,'Framed Catalog List Price'!$B$5:$T$403,List!$C$76,FALSE),IF('Summary Sheet'!$M$2="Frameless",VLOOKUP(B15,'Frameless Catalog List Price'!$B$5:$Z$418,List!$D$76,FALSE))))</f>
        <v>928.855</v>
      </c>
      <c r="F15" s="429">
        <f>IF(ISBLANK(B15), " ",E15*'Summary Sheet'!M$6)</f>
        <v>150.47451</v>
      </c>
      <c r="G15" s="429">
        <f t="shared" si="1"/>
        <v>150.47451</v>
      </c>
      <c r="H15" s="430">
        <f>IF(ISBLANK(B15)," ",IF('Summary Sheet'!$M$2="Framed",VLOOKUP(B15,'Framed Catalog List Price'!$B$5:$T$403,18,FALSE),IF('Summary Sheet'!$M$2="Frameless",VLOOKUP(B15,'Frameless Catalog List Price'!$B$5:$Z$418,24,FALSE))))</f>
        <v>2</v>
      </c>
      <c r="I15" s="431">
        <f t="shared" si="2"/>
        <v>2</v>
      </c>
      <c r="J15" s="416"/>
      <c r="K15" s="441"/>
      <c r="L15" s="416"/>
      <c r="M15" s="416"/>
      <c r="N15" s="416" t="s">
        <v>1151</v>
      </c>
      <c r="O15" s="416"/>
      <c r="P15" s="416"/>
      <c r="Q15" s="416"/>
      <c r="R15" s="416"/>
      <c r="S15" s="416"/>
      <c r="T15" s="416"/>
      <c r="U15" s="416"/>
    </row>
    <row r="16" ht="19.5" customHeight="1">
      <c r="A16" s="425">
        <v>11.0</v>
      </c>
      <c r="B16" s="426" t="s">
        <v>69</v>
      </c>
      <c r="C16" s="427">
        <v>1.0</v>
      </c>
      <c r="D16" s="427" t="str">
        <f>IF(ISBLANK(B16)," ",IF('Summary Sheet'!$M$2="Framed",VLOOKUP(B16,'Framed Catalog List Price'!$B$5:$T$403,List!$C$75,FALSE),IF('Summary Sheet'!$M$2="Frameless",VLOOKUP(B16,'Frameless Catalog List Price'!$B$5:$Z$418,List!$D$75,FALSE))))</f>
        <v>MAW-B24</v>
      </c>
      <c r="E16" s="428">
        <f>IF(ISBLANK(B16)," ",IF('Summary Sheet'!$M$2="Framed",VLOOKUP(B16,'Framed Catalog List Price'!$B$5:$T$403,List!$C$76,FALSE),IF('Summary Sheet'!$M$2="Frameless",VLOOKUP(B16,'Frameless Catalog List Price'!$B$5:$Z$418,List!$D$76,FALSE))))</f>
        <v>1087.555</v>
      </c>
      <c r="F16" s="429">
        <f>IF(ISBLANK(B16), " ",E16*'Summary Sheet'!M$6)</f>
        <v>176.18391</v>
      </c>
      <c r="G16" s="429">
        <f t="shared" si="1"/>
        <v>176.18391</v>
      </c>
      <c r="H16" s="430">
        <f>IF(ISBLANK(B16)," ",IF('Summary Sheet'!$M$2="Framed",VLOOKUP(B16,'Framed Catalog List Price'!$B$5:$T$403,18,FALSE),IF('Summary Sheet'!$M$2="Frameless",VLOOKUP(B16,'Frameless Catalog List Price'!$B$5:$Z$418,24,FALSE))))</f>
        <v>3</v>
      </c>
      <c r="I16" s="431">
        <f t="shared" si="2"/>
        <v>3</v>
      </c>
      <c r="J16" s="416"/>
      <c r="K16" s="441"/>
      <c r="L16" s="416"/>
      <c r="M16" s="416"/>
      <c r="N16" s="416" t="s">
        <v>1152</v>
      </c>
      <c r="O16" s="416"/>
      <c r="P16" s="416"/>
      <c r="Q16" s="416"/>
      <c r="R16" s="416"/>
      <c r="S16" s="416"/>
      <c r="T16" s="416"/>
      <c r="U16" s="416"/>
    </row>
    <row r="17" ht="19.5" customHeight="1">
      <c r="A17" s="425">
        <v>12.0</v>
      </c>
      <c r="B17" s="426" t="s">
        <v>400</v>
      </c>
      <c r="C17" s="427">
        <v>1.0</v>
      </c>
      <c r="D17" s="427" t="str">
        <f>IF(ISBLANK(B17)," ",IF('Summary Sheet'!$M$2="Framed",VLOOKUP(B17,'Framed Catalog List Price'!$B$5:$T$403,List!$C$75,FALSE),IF('Summary Sheet'!$M$2="Frameless",VLOOKUP(B17,'Frameless Catalog List Price'!$B$5:$Z$418,List!$D$75,FALSE))))</f>
        <v>MAW-VSB24</v>
      </c>
      <c r="E17" s="428">
        <f>IF(ISBLANK(B17)," ",IF('Summary Sheet'!$M$2="Framed",VLOOKUP(B17,'Framed Catalog List Price'!$B$5:$T$403,List!$C$76,FALSE),IF('Summary Sheet'!$M$2="Frameless",VLOOKUP(B17,'Frameless Catalog List Price'!$B$5:$Z$418,List!$D$76,FALSE))))</f>
        <v>716.45</v>
      </c>
      <c r="F17" s="429">
        <f>IF(ISBLANK(B17), " ",E17*'Summary Sheet'!M$6)</f>
        <v>116.0649</v>
      </c>
      <c r="G17" s="429">
        <f t="shared" si="1"/>
        <v>116.0649</v>
      </c>
      <c r="H17" s="430">
        <f>IF(ISBLANK(B17)," ",IF('Summary Sheet'!$M$2="Framed",VLOOKUP(B17,'Framed Catalog List Price'!$B$5:$T$403,18,FALSE),IF('Summary Sheet'!$M$2="Frameless",VLOOKUP(B17,'Frameless Catalog List Price'!$B$5:$Z$418,24,FALSE))))</f>
        <v>2</v>
      </c>
      <c r="I17" s="431">
        <f t="shared" si="2"/>
        <v>2</v>
      </c>
      <c r="J17" s="416"/>
      <c r="K17" s="441"/>
      <c r="L17" s="416"/>
      <c r="M17" s="416"/>
      <c r="N17" s="416"/>
      <c r="O17" s="416"/>
      <c r="P17" s="416"/>
      <c r="Q17" s="416"/>
      <c r="R17" s="416"/>
      <c r="S17" s="416"/>
      <c r="T17" s="416"/>
      <c r="U17" s="416"/>
    </row>
    <row r="18" ht="19.5" hidden="1" customHeight="1">
      <c r="A18" s="425">
        <v>13.0</v>
      </c>
      <c r="B18" s="426"/>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hidden="1" customHeight="1">
      <c r="A19" s="425">
        <v>14.0</v>
      </c>
      <c r="B19" s="426"/>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hidden="1" customHeight="1">
      <c r="A20" s="425">
        <v>15.0</v>
      </c>
      <c r="B20" s="489"/>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hidden="1" customHeight="1">
      <c r="A21" s="425">
        <v>16.0</v>
      </c>
      <c r="B21" s="489"/>
      <c r="C21" s="490"/>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hidden="1" customHeight="1">
      <c r="A22" s="425">
        <v>17.0</v>
      </c>
      <c r="B22" s="489"/>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hidden="1"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hidden="1"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hidden="1"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hidden="1"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hidden="1"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hidden="1"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hidden="1"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hidden="1"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t="s">
        <v>499</v>
      </c>
      <c r="C51" s="443">
        <v>6.0</v>
      </c>
      <c r="D51" s="444" t="str">
        <f>IF(ISBLANK(B51)," ",IF('Summary Sheet'!$M$2="Framed",VLOOKUP(B51,'Framed Accessory List Price'!$B$6:$S$60,List!$C$75,FALSE),IF('Summary Sheet'!$M$2="Frameless",VLOOKUP(B51,'Frameless Accessory List Price'!$B$6:$Y$71,List!$D$75,FALSE))))</f>
        <v>MAW-WF342</v>
      </c>
      <c r="E51" s="445">
        <f>IF(ISBLANK(B51)," ",IF('Summary Sheet'!$M$2="Framed",VLOOKUP(B51,'Framed Accessory List Price'!$B$6:$S$60,List!$C$76,FALSE),IF('Summary Sheet'!$M$2="Frameless",VLOOKUP(B51,'Frameless Accessory List Price'!$B$6:$Y$71,List!$D$76,FALSE))))</f>
        <v>54.74</v>
      </c>
      <c r="F51" s="446">
        <f>IF(ISBLANK(B51), " ",E51*'Summary Sheet'!M$6)</f>
        <v>8.86788</v>
      </c>
      <c r="G51" s="446">
        <f t="shared" si="1"/>
        <v>53.20728</v>
      </c>
      <c r="H51" s="447"/>
      <c r="I51" s="448"/>
      <c r="J51" s="416"/>
      <c r="K51" s="441"/>
      <c r="L51" s="416"/>
      <c r="M51" s="416"/>
      <c r="N51" s="416"/>
      <c r="O51" s="416"/>
      <c r="P51" s="416"/>
      <c r="Q51" s="416"/>
      <c r="R51" s="416"/>
      <c r="S51" s="416"/>
      <c r="T51" s="416"/>
      <c r="U51" s="416"/>
    </row>
    <row r="52" ht="19.5" customHeight="1">
      <c r="A52" s="425">
        <v>2.0</v>
      </c>
      <c r="B52" s="442" t="s">
        <v>484</v>
      </c>
      <c r="C52" s="444">
        <v>1.0</v>
      </c>
      <c r="D52" s="444" t="str">
        <f>IF(ISBLANK(B52)," ",IF('Summary Sheet'!$M$2="Framed",VLOOKUP(B52,'Framed Accessory List Price'!$B$6:$S$60,List!$C$75,FALSE),IF('Summary Sheet'!$M$2="Frameless",VLOOKUP(B52,'Frameless Accessory List Price'!$B$6:$Y$71,List!$D$75,FALSE))))</f>
        <v>MAW-DWR3</v>
      </c>
      <c r="E52" s="445">
        <f>IF(ISBLANK(B52)," ",IF('Summary Sheet'!$M$2="Framed",VLOOKUP(B52,'Framed Accessory List Price'!$B$6:$S$60,List!$C$76,FALSE),IF('Summary Sheet'!$M$2="Frameless",VLOOKUP(B52,'Frameless Accessory List Price'!$B$6:$Y$71,List!$D$76,FALSE))))</f>
        <v>311.54</v>
      </c>
      <c r="F52" s="446">
        <f>IF(ISBLANK(B52), " ",E52*'Summary Sheet'!M$6)</f>
        <v>50.46948</v>
      </c>
      <c r="G52" s="446">
        <f t="shared" si="1"/>
        <v>50.46948</v>
      </c>
      <c r="H52" s="447"/>
      <c r="I52" s="448"/>
      <c r="J52" s="416"/>
      <c r="K52" s="441"/>
      <c r="L52" s="416"/>
      <c r="M52" s="416"/>
      <c r="N52" s="416"/>
      <c r="O52" s="416"/>
      <c r="P52" s="416"/>
      <c r="Q52" s="416"/>
      <c r="R52" s="416"/>
      <c r="S52" s="416"/>
      <c r="T52" s="416"/>
      <c r="U52" s="416"/>
    </row>
    <row r="53" ht="19.5" customHeight="1">
      <c r="A53" s="425">
        <v>3.0</v>
      </c>
      <c r="B53" s="442" t="s">
        <v>539</v>
      </c>
      <c r="C53" s="444">
        <v>3.0</v>
      </c>
      <c r="D53" s="444" t="str">
        <f>IF(ISBLANK(B53)," ",IF('Summary Sheet'!$M$2="Framed",VLOOKUP(B53,'Framed Accessory List Price'!$B$6:$S$60,List!$C$75,FALSE),IF('Summary Sheet'!$M$2="Frameless",VLOOKUP(B53,'Frameless Accessory List Price'!$B$6:$Y$71,List!$D$75,FALSE))))</f>
        <v>MAW-TK8</v>
      </c>
      <c r="E53" s="445">
        <f>IF(ISBLANK(B53)," ",IF('Summary Sheet'!$M$2="Framed",VLOOKUP(B53,'Framed Accessory List Price'!$B$6:$S$60,List!$C$76,FALSE),IF('Summary Sheet'!$M$2="Frameless",VLOOKUP(B53,'Frameless Accessory List Price'!$B$6:$Y$71,List!$D$76,FALSE))))</f>
        <v>90.97</v>
      </c>
      <c r="F53" s="446">
        <f>IF(ISBLANK(B53), " ",E53*'Summary Sheet'!M$6)</f>
        <v>14.73714</v>
      </c>
      <c r="G53" s="446">
        <f t="shared" si="1"/>
        <v>44.21142</v>
      </c>
      <c r="H53" s="447"/>
      <c r="I53" s="448"/>
      <c r="J53" s="416"/>
      <c r="K53" s="441"/>
      <c r="L53" s="416"/>
      <c r="M53" s="416"/>
      <c r="N53" s="416"/>
      <c r="O53" s="416"/>
      <c r="P53" s="416"/>
      <c r="Q53" s="416"/>
      <c r="R53" s="416"/>
      <c r="S53" s="416"/>
      <c r="T53" s="416"/>
      <c r="U53" s="416"/>
    </row>
    <row r="54" ht="19.5" customHeight="1">
      <c r="A54" s="425">
        <v>4.0</v>
      </c>
      <c r="B54" s="442" t="s">
        <v>968</v>
      </c>
      <c r="C54" s="444">
        <v>2.0</v>
      </c>
      <c r="D54" s="444" t="str">
        <f>IF(ISBLANK(B54)," ",IF('Summary Sheet'!$M$2="Framed",VLOOKUP(B54,'Framed Accessory List Price'!$B$6:$S$60,List!$C$75,FALSE),IF('Summary Sheet'!$M$2="Frameless",VLOOKUP(B54,'Frameless Accessory List Price'!$B$6:$Y$71,List!$D$75,FALSE))))</f>
        <v>MAW-WEP1342</v>
      </c>
      <c r="E54" s="445">
        <f>IF(ISBLANK(B54)," ",IF('Summary Sheet'!$M$2="Framed",VLOOKUP(B54,'Framed Accessory List Price'!$B$6:$S$60,List!$C$76,FALSE),IF('Summary Sheet'!$M$2="Frameless",VLOOKUP(B54,'Frameless Accessory List Price'!$B$6:$Y$71,List!$D$76,FALSE))))</f>
        <v>207.23</v>
      </c>
      <c r="F54" s="446">
        <f>IF(ISBLANK(B54), " ",E54*'Summary Sheet'!M$6)</f>
        <v>33.57126</v>
      </c>
      <c r="G54" s="446">
        <f t="shared" si="1"/>
        <v>67.14252</v>
      </c>
      <c r="H54" s="447"/>
      <c r="I54" s="448"/>
      <c r="J54" s="416"/>
      <c r="K54" s="441"/>
      <c r="L54" s="416"/>
      <c r="M54" s="416"/>
      <c r="N54" s="416"/>
      <c r="O54" s="416"/>
      <c r="P54" s="416"/>
      <c r="Q54" s="416"/>
      <c r="R54" s="416"/>
      <c r="S54" s="416"/>
      <c r="T54" s="416"/>
      <c r="U54" s="416"/>
    </row>
    <row r="55" ht="19.5" customHeight="1">
      <c r="A55" s="425">
        <v>5.0</v>
      </c>
      <c r="B55" s="442" t="s">
        <v>976</v>
      </c>
      <c r="C55" s="444">
        <v>5.0</v>
      </c>
      <c r="D55" s="444" t="str">
        <f>IF(ISBLANK(B55)," ",IF('Summary Sheet'!$M$2="Framed",VLOOKUP(B55,'Framed Accessory List Price'!$B$6:$S$60,List!$C$75,FALSE),IF('Summary Sheet'!$M$2="Frameless",VLOOKUP(B55,'Frameless Accessory List Price'!$B$6:$Y$71,List!$D$75,FALSE))))</f>
        <v>MAW-VEP21</v>
      </c>
      <c r="E55" s="445">
        <f>IF(ISBLANK(B55)," ",IF('Summary Sheet'!$M$2="Framed",VLOOKUP(B55,'Framed Accessory List Price'!$B$6:$S$60,List!$C$76,FALSE),IF('Summary Sheet'!$M$2="Frameless",VLOOKUP(B55,'Frameless Accessory List Price'!$B$6:$Y$71,List!$D$76,FALSE))))</f>
        <v>250.93</v>
      </c>
      <c r="F55" s="446">
        <f>IF(ISBLANK(B55), " ",E55*'Summary Sheet'!M$6)</f>
        <v>40.65066</v>
      </c>
      <c r="G55" s="446">
        <f t="shared" si="1"/>
        <v>203.2533</v>
      </c>
      <c r="H55" s="447"/>
      <c r="I55" s="448"/>
      <c r="J55" s="416"/>
      <c r="K55" s="441"/>
      <c r="L55" s="416"/>
      <c r="M55" s="416"/>
      <c r="N55" s="416"/>
      <c r="O55" s="416"/>
      <c r="P55" s="416"/>
      <c r="Q55" s="416"/>
      <c r="R55" s="416"/>
      <c r="S55" s="416"/>
      <c r="T55" s="416"/>
      <c r="U55" s="416"/>
    </row>
    <row r="56" ht="19.5" customHeight="1">
      <c r="A56" s="425">
        <v>6.0</v>
      </c>
      <c r="B56" s="442" t="s">
        <v>956</v>
      </c>
      <c r="C56" s="444">
        <v>1.0</v>
      </c>
      <c r="D56" s="444" t="str">
        <f>IF(ISBLANK(B56)," ",IF('Summary Sheet'!$M$2="Framed",VLOOKUP(B56,'Framed Accessory List Price'!$B$6:$S$60,List!$C$75,FALSE),IF('Summary Sheet'!$M$2="Frameless",VLOOKUP(B56,'Frameless Accessory List Price'!$B$6:$Y$71,List!$D$75,FALSE))))</f>
        <v>MAW-REF9624</v>
      </c>
      <c r="E56" s="445">
        <f>IF(ISBLANK(B56)," ",IF('Summary Sheet'!$M$2="Framed",VLOOKUP(B56,'Framed Accessory List Price'!$B$6:$S$60,List!$C$76,FALSE),IF('Summary Sheet'!$M$2="Frameless",VLOOKUP(B56,'Frameless Accessory List Price'!$B$6:$Y$71,List!$D$76,FALSE))))</f>
        <v>598.35</v>
      </c>
      <c r="F56" s="446">
        <f>IF(ISBLANK(B56), " ",E56*'Summary Sheet'!M$6)</f>
        <v>96.9327</v>
      </c>
      <c r="G56" s="446">
        <f t="shared" si="1"/>
        <v>96.9327</v>
      </c>
      <c r="H56" s="447"/>
      <c r="I56" s="448"/>
      <c r="J56" s="416"/>
      <c r="K56" s="441"/>
      <c r="L56" s="416"/>
      <c r="M56" s="416"/>
      <c r="N56" s="416"/>
      <c r="O56" s="416"/>
      <c r="P56" s="416"/>
      <c r="Q56" s="416"/>
      <c r="R56" s="416"/>
      <c r="S56" s="416"/>
      <c r="T56" s="416"/>
      <c r="U56" s="416"/>
    </row>
    <row r="57" ht="19.5" hidden="1"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hidden="1"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hidden="1"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hidden="1"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12</v>
      </c>
      <c r="D71" s="453"/>
      <c r="E71" s="453"/>
      <c r="F71" s="454"/>
      <c r="G71" s="455">
        <f>SUM(G6:G50)</f>
        <v>2063.51469</v>
      </c>
      <c r="H71" s="456"/>
      <c r="I71" s="457">
        <f>SUM(I6:I50)</f>
        <v>27</v>
      </c>
      <c r="J71" s="458"/>
      <c r="K71" s="416"/>
      <c r="L71" s="416"/>
      <c r="M71" s="416"/>
      <c r="N71" s="416"/>
      <c r="O71" s="416"/>
      <c r="P71" s="416"/>
      <c r="Q71" s="416"/>
      <c r="R71" s="416"/>
      <c r="S71" s="416"/>
      <c r="T71" s="416"/>
      <c r="U71" s="416"/>
    </row>
    <row r="72" ht="36.75" customHeight="1">
      <c r="A72" s="459" t="s">
        <v>1139</v>
      </c>
      <c r="B72" s="460"/>
      <c r="C72" s="461">
        <f>SUM(C51:C70)</f>
        <v>18</v>
      </c>
      <c r="D72" s="461"/>
      <c r="E72" s="461"/>
      <c r="F72" s="462"/>
      <c r="G72" s="463">
        <f>SUM(G51:G70)</f>
        <v>515.2167</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12</v>
      </c>
      <c r="D74" s="469"/>
      <c r="E74" s="469"/>
      <c r="F74" s="470"/>
      <c r="G74" s="468"/>
      <c r="H74" s="471"/>
      <c r="I74" s="472">
        <f>I71*L2</f>
        <v>27</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1153</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Sheet'!B6)," ",'Summary Sheet'!B6)</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Sheet'!C6</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1154</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Sheet'!B7)," ",'Summary Sheet'!B7)</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Sheet'!C7</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Sheet'!B8)," ",'Summary Sheet'!B8)</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Sheet'!C8</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1156</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Sheet'!B9)," ",'Summary Sheet'!B9)</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Sheet'!C9</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1157</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Sheet'!B10)," ",'Summary Sheet'!B10)</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Sheet'!C10</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1158</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Sheet'!B11)," ",'Summary Sheet'!B11)</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Sheet'!C11</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1159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Sheet'!B12)," ",'Summary Sheet'!B12)</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Sheet'!C12</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1160</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Sheet'!B13)," ",'Summary Sheet'!B13)</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Sheet'!C13</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1161</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Sheet'!B14)," ",'Summary Sheet'!B14)</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Sheet'!C14</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1162</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Sheet'!B15)," ",'Summary Sheet'!B15)</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Sheet'!C15</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1163</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92" t="str">
        <f>IF(ISBLANK('Summary Sheet'!B16)," ",'Summary Sheet'!B16)</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Sheet'!C16</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1164</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92" t="str">
        <f>IF(ISBLANK('Summary Sheet'!B17)," ",'Summary Sheet'!B17)</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Sheet'!C17</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4" width="9.11"/>
    <col customWidth="1" min="15" max="21" width="9.11"/>
  </cols>
  <sheetData>
    <row r="1" ht="78.0" customHeight="1">
      <c r="A1" s="492" t="str">
        <f>IF(ISBLANK('Summary Sheet'!B18)," ",'Summary Sheet'!B18)</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Sheet'!C18</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1166</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92" t="str">
        <f>IF(ISBLANK('Summary Sheet'!B19)," ",'Summary Sheet'!B19)</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Sheet'!C19</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1167</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Sheet'!B20)," ",'Summary Sheet'!B20)</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Sheet'!C20</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1168</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Sheet'!B21)," ",'Summary Sheet'!B21)</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Sheet'!C21</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1169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Sheet'!B22)," ",'Summary Sheet'!B22)</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Sheet'!C22</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1170</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Sheet'!B23)," ",'Summary Sheet'!B23)</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Sheet'!C23</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1171</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Sheet'!B24)," ",'Summary Sheet'!B24)</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Sheet'!C24</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1172</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Sheet'!B25)," ",'Summary Sheet'!B25)</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Sheet'!C25</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1173</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Sheet'!B26)," ",'Summary Sheet'!B26)</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Sheet'!C26</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1174</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Sheet'!B27)," ",'Summary Sheet'!B27)</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Sheet'!C27</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Sheet'!B28)," ",'Summary Sheet'!B28)</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Sheet'!C28</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1176</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Sheet'!B29)," ",'Summary Sheet'!B29)</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Sheet'!C29</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1177</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Sheet'!B30)," ",'Summary Sheet'!B30)</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Sheet'!C30</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1178</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Sheet'!B31)," ",'Summary Sheet'!B31)</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Sheet'!C31</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1179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Sheet'!B32)," ",'Summary Sheet'!B32)</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Sheet'!C32</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1180</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Sheet'!B33)," ",'Summary Sheet'!B33)</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Sheet'!C33</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1181</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Sheet'!B34)," ",'Summary Sheet'!B34)</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Sheet'!C34</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1182</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Sheet'!B35)," ",'Summary Sheet'!B35)</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Sheet'!C35</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1183</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Sheet'!B36)," ",'Summary Sheet'!B36)</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Sheet'!C36</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1184</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Sheet'!B37)," ",'Summary Sheet'!B37)</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Sheet'!C37</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Sheet'!B38)," ",'Summary Sheet'!B38)</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Sheet'!C38</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1186</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Sheet'!B39)," ",'Summary Sheet'!B39)</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Sheet'!C39</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1187</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Sheet'!B40)," ",'Summary Sheet'!B40)</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Sheet'!C40</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1188</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hidden="1" min="10" max="10" width="9.11"/>
    <col customWidth="1" hidden="1" min="11" max="11" width="25.0"/>
    <col customWidth="1" hidden="1" min="12" max="12" width="10.44"/>
    <col customWidth="1" hidden="1" min="13" max="13" width="9.11"/>
    <col customWidth="1" min="14" max="21" width="9.11"/>
  </cols>
  <sheetData>
    <row r="1" ht="78.0" customHeight="1">
      <c r="A1" s="405" t="str">
        <f>IF(ISBLANK('Summary Sheet'!B41)," ",'Summary Sheet'!B41)</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Sheet'!C41</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1189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Sheet'!B42)," ",'Summary Sheet'!B42)</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Sheet'!C42</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1190</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Sheet'!B43)," ",'Summary Sheet'!B43)</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Sheet'!C43</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1191</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Sheet'!B44)," ",'Summary Sheet'!B44)</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Sheet'!C44</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1192</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Sheet'!B45)," ",'Summary Sheet'!B45)</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Sheet'!C45</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1193</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Sheet'!B46)," ",'Summary Sheet'!B46)</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Sheet'!C46</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1194</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Sheet'!B47)," ",'Summary Sheet'!B47)</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Sheet'!C47</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1195</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Sheet'!B48)," ",'Summary Sheet'!B48)</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Sheet'!C48</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1196</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Sheet'!B49)," ",'Summary Sheet'!B49)</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Sheet'!C49</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1197</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Sheet'!B50)," ",'Summary Sheet'!B50)</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Sheet'!C50</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1198</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Sheet'!B51)," ",'Summary Sheet'!B51)</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Sheet'!C51</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1199</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1.22" defaultRowHeight="15.0"/>
  <cols>
    <col customWidth="1" min="1" max="1" width="5.33"/>
    <col customWidth="1" min="2" max="2" width="19.0"/>
    <col customWidth="1" min="3" max="3" width="10.44"/>
    <col customWidth="1" hidden="1" min="4" max="4" width="14.89"/>
    <col customWidth="1" hidden="1" min="5" max="5" width="10.11"/>
    <col customWidth="1" min="6" max="6" width="14.78"/>
    <col customWidth="1" min="7" max="7" width="13.78"/>
    <col customWidth="1" hidden="1" min="8" max="8" width="8.22"/>
    <col customWidth="1" min="9" max="9" width="13.0"/>
    <col customWidth="1" min="10" max="10" width="9.11"/>
    <col customWidth="1" hidden="1" min="11" max="11" width="25.0"/>
    <col customWidth="1" hidden="1" min="12" max="12" width="10.44"/>
    <col customWidth="1" min="13" max="21" width="9.11"/>
  </cols>
  <sheetData>
    <row r="1" ht="78.0" customHeight="1">
      <c r="A1" s="405" t="str">
        <f>IF(ISBLANK('Summary Sheet'!B52)," ",'Summary Sheet'!B52)</f>
        <v> </v>
      </c>
      <c r="J1" s="406"/>
      <c r="K1" s="406" t="s">
        <v>1124</v>
      </c>
      <c r="M1" s="406"/>
      <c r="N1" s="406"/>
      <c r="O1" s="406"/>
      <c r="P1" s="406"/>
      <c r="Q1" s="406"/>
      <c r="R1" s="406"/>
      <c r="S1" s="406"/>
      <c r="T1" s="406"/>
      <c r="U1" s="406"/>
    </row>
    <row r="2" ht="22.5" customHeight="1">
      <c r="A2" s="407" t="s">
        <v>1125</v>
      </c>
      <c r="B2" s="408"/>
      <c r="C2" s="408"/>
      <c r="D2" s="408"/>
      <c r="E2" s="408"/>
      <c r="F2" s="408"/>
      <c r="G2" s="408"/>
      <c r="H2" s="408"/>
      <c r="I2" s="39"/>
      <c r="J2" s="406"/>
      <c r="K2" s="482" t="s">
        <v>1126</v>
      </c>
      <c r="L2" s="483" t="str">
        <f>'Summary Sheet'!C52</f>
        <v/>
      </c>
      <c r="M2" s="406"/>
      <c r="N2" s="406"/>
      <c r="O2" s="406"/>
      <c r="P2" s="406"/>
      <c r="Q2" s="406"/>
      <c r="R2" s="406"/>
      <c r="S2" s="406"/>
      <c r="T2" s="406"/>
      <c r="U2" s="406"/>
    </row>
    <row r="3" ht="15.75" customHeight="1">
      <c r="A3" s="411" t="s">
        <v>1127</v>
      </c>
      <c r="B3" s="412" t="s">
        <v>51</v>
      </c>
      <c r="C3" s="413" t="s">
        <v>1128</v>
      </c>
      <c r="D3" s="413" t="s">
        <v>924</v>
      </c>
      <c r="E3" s="413" t="s">
        <v>53</v>
      </c>
      <c r="F3" s="413" t="s">
        <v>5</v>
      </c>
      <c r="G3" s="413" t="s">
        <v>1129</v>
      </c>
      <c r="H3" s="414"/>
      <c r="I3" s="415"/>
      <c r="J3" s="416"/>
      <c r="K3" s="416"/>
      <c r="L3" s="6"/>
      <c r="M3" s="6"/>
      <c r="N3" s="416"/>
      <c r="O3" s="416"/>
      <c r="P3" s="416"/>
      <c r="Q3" s="416"/>
      <c r="R3" s="416"/>
      <c r="S3" s="416"/>
      <c r="T3" s="416"/>
      <c r="U3" s="416"/>
    </row>
    <row r="4" ht="15.75" customHeight="1">
      <c r="A4" s="418"/>
      <c r="B4" s="57"/>
      <c r="C4" s="413" t="s">
        <v>1130</v>
      </c>
      <c r="D4" s="413"/>
      <c r="E4" s="413"/>
      <c r="F4" s="413" t="s">
        <v>1131</v>
      </c>
      <c r="G4" s="413" t="s">
        <v>1131</v>
      </c>
      <c r="H4" s="414"/>
      <c r="I4" s="415"/>
      <c r="J4" s="416"/>
      <c r="K4" s="416"/>
      <c r="L4" s="6"/>
      <c r="M4" s="6"/>
      <c r="N4" s="416"/>
      <c r="O4" s="416"/>
      <c r="P4" s="416"/>
      <c r="Q4" s="416"/>
      <c r="R4" s="416"/>
      <c r="S4" s="416"/>
      <c r="T4" s="416"/>
      <c r="U4" s="416"/>
    </row>
    <row r="5" ht="30.0" customHeight="1">
      <c r="A5" s="419" t="s">
        <v>1132</v>
      </c>
      <c r="B5" s="420" t="s">
        <v>1133</v>
      </c>
      <c r="C5" s="421"/>
      <c r="D5" s="421"/>
      <c r="E5" s="421"/>
      <c r="F5" s="421"/>
      <c r="G5" s="421"/>
      <c r="H5" s="422" t="s">
        <v>29</v>
      </c>
      <c r="I5" s="423" t="s">
        <v>1134</v>
      </c>
      <c r="J5" s="416"/>
      <c r="K5" s="484"/>
      <c r="L5" s="485"/>
      <c r="M5" s="416"/>
      <c r="N5" s="416"/>
      <c r="O5" s="416"/>
      <c r="P5" s="416"/>
      <c r="Q5" s="416"/>
      <c r="R5" s="416"/>
      <c r="S5" s="416"/>
      <c r="T5" s="416"/>
      <c r="U5" s="416"/>
    </row>
    <row r="6" ht="19.5" customHeight="1">
      <c r="A6" s="425">
        <v>1.0</v>
      </c>
      <c r="B6" s="20"/>
      <c r="C6" s="427"/>
      <c r="D6" s="427" t="str">
        <f>IF(ISBLANK(B6)," ",IF('Summary Sheet'!$M$2="Framed",VLOOKUP(B6,'Framed Catalog List Price'!$B$5:$T$403,List!$C$75,FALSE),IF('Summary Sheet'!$M$2="Frameless",VLOOKUP(B6,'Frameless Catalog List Price'!$B$5:$Z$418,List!$D$75,FALSE))))</f>
        <v> </v>
      </c>
      <c r="E6" s="428" t="str">
        <f>IF(ISBLANK(B6)," ",IF('Summary Sheet'!$M$2="Framed",VLOOKUP(B6,'Framed Catalog List Price'!$B$5:$T$403,List!$C$76,FALSE),IF('Summary Sheet'!$M$2="Frameless",VLOOKUP(B6,'Frameless Catalog List Price'!$B$5:$Z$418,List!$D$76,FALSE))))</f>
        <v> </v>
      </c>
      <c r="F6" s="429" t="str">
        <f>IF(ISBLANK(B6), " ",E6*'Summary Sheet'!M$6)</f>
        <v> </v>
      </c>
      <c r="G6" s="429" t="str">
        <f t="shared" ref="G6:G70" si="1">IF(ISBLANK(B6), " ", C6*F6)</f>
        <v> </v>
      </c>
      <c r="H6" s="430" t="str">
        <f>IF(ISBLANK(B6)," ",IF('Summary Sheet'!$M$2="Framed",VLOOKUP(B6,'Framed Catalog List Price'!$B$5:$T$403,18,FALSE),IF('Summary Sheet'!$M$2="Frameless",VLOOKUP(B6,'Frameless Catalog List Price'!$B$5:$Z$418,24,FALSE))))</f>
        <v> </v>
      </c>
      <c r="I6" s="431" t="str">
        <f t="shared" ref="I6:I50" si="2">IF(ISBLANK(B6), " ", H6*C6)</f>
        <v> </v>
      </c>
      <c r="J6" s="416"/>
      <c r="K6" s="441"/>
      <c r="L6" s="416"/>
      <c r="M6" s="416"/>
      <c r="N6" s="416"/>
      <c r="O6" s="416"/>
      <c r="P6" s="416"/>
      <c r="Q6" s="416"/>
      <c r="R6" s="416"/>
      <c r="S6" s="416"/>
      <c r="T6" s="416"/>
      <c r="U6" s="416"/>
    </row>
    <row r="7" ht="19.5" customHeight="1">
      <c r="A7" s="425">
        <v>2.0</v>
      </c>
      <c r="B7" s="20"/>
      <c r="C7" s="427"/>
      <c r="D7" s="427" t="str">
        <f>IF(ISBLANK(B7)," ",IF('Summary Sheet'!$M$2="Framed",VLOOKUP(B7,'Framed Catalog List Price'!$B$5:$T$403,List!$C$75,FALSE),IF('Summary Sheet'!$M$2="Frameless",VLOOKUP(B7,'Frameless Catalog List Price'!$B$5:$Z$418,List!$D$75,FALSE))))</f>
        <v> </v>
      </c>
      <c r="E7" s="428" t="str">
        <f>IF(ISBLANK(B7)," ",IF('Summary Sheet'!$M$2="Framed",VLOOKUP(B7,'Framed Catalog List Price'!$B$5:$T$403,List!$C$76,FALSE),IF('Summary Sheet'!$M$2="Frameless",VLOOKUP(B7,'Frameless Catalog List Price'!$B$5:$Z$418,List!$D$76,FALSE))))</f>
        <v> </v>
      </c>
      <c r="F7" s="429" t="str">
        <f>IF(ISBLANK(B7), " ",E7*'Summary Sheet'!M$6)</f>
        <v> </v>
      </c>
      <c r="G7" s="429" t="str">
        <f t="shared" si="1"/>
        <v> </v>
      </c>
      <c r="H7" s="430" t="str">
        <f>IF(ISBLANK(B7)," ",IF('Summary Sheet'!$M$2="Framed",VLOOKUP(B7,'Framed Catalog List Price'!$B$5:$T$403,18,FALSE),IF('Summary Sheet'!$M$2="Frameless",VLOOKUP(B7,'Frameless Catalog List Price'!$B$5:$Z$418,24,FALSE))))</f>
        <v> </v>
      </c>
      <c r="I7" s="431" t="str">
        <f t="shared" si="2"/>
        <v> </v>
      </c>
      <c r="J7" s="416"/>
      <c r="K7" s="441"/>
      <c r="L7" s="416"/>
      <c r="M7" s="416"/>
      <c r="N7" s="416"/>
      <c r="O7" s="416"/>
      <c r="P7" s="416"/>
      <c r="Q7" s="416"/>
      <c r="R7" s="416"/>
      <c r="S7" s="416"/>
      <c r="T7" s="416"/>
      <c r="U7" s="416"/>
    </row>
    <row r="8" ht="19.5" customHeight="1">
      <c r="A8" s="425">
        <v>3.0</v>
      </c>
      <c r="B8" s="20"/>
      <c r="C8" s="427"/>
      <c r="D8" s="427" t="str">
        <f>IF(ISBLANK(B8)," ",IF('Summary Sheet'!$M$2="Framed",VLOOKUP(B8,'Framed Catalog List Price'!$B$5:$T$403,List!$C$75,FALSE),IF('Summary Sheet'!$M$2="Frameless",VLOOKUP(B8,'Frameless Catalog List Price'!$B$5:$Z$418,List!$D$75,FALSE))))</f>
        <v> </v>
      </c>
      <c r="E8" s="428" t="str">
        <f>IF(ISBLANK(B8)," ",IF('Summary Sheet'!$M$2="Framed",VLOOKUP(B8,'Framed Catalog List Price'!$B$5:$T$403,List!$C$76,FALSE),IF('Summary Sheet'!$M$2="Frameless",VLOOKUP(B8,'Frameless Catalog List Price'!$B$5:$Z$418,List!$D$76,FALSE))))</f>
        <v> </v>
      </c>
      <c r="F8" s="429" t="str">
        <f>IF(ISBLANK(B8), " ",E8*'Summary Sheet'!M$6)</f>
        <v> </v>
      </c>
      <c r="G8" s="429" t="str">
        <f t="shared" si="1"/>
        <v> </v>
      </c>
      <c r="H8" s="430" t="str">
        <f>IF(ISBLANK(B8)," ",IF('Summary Sheet'!$M$2="Framed",VLOOKUP(B8,'Framed Catalog List Price'!$B$5:$T$403,18,FALSE),IF('Summary Sheet'!$M$2="Frameless",VLOOKUP(B8,'Frameless Catalog List Price'!$B$5:$Z$418,24,FALSE))))</f>
        <v> </v>
      </c>
      <c r="I8" s="431" t="str">
        <f t="shared" si="2"/>
        <v> </v>
      </c>
      <c r="J8" s="416"/>
      <c r="K8" s="441"/>
      <c r="L8" s="416"/>
      <c r="M8" s="416"/>
      <c r="N8" s="416"/>
      <c r="O8" s="416"/>
      <c r="P8" s="416"/>
      <c r="Q8" s="416"/>
      <c r="R8" s="416"/>
      <c r="S8" s="416"/>
      <c r="T8" s="416"/>
      <c r="U8" s="416"/>
    </row>
    <row r="9" ht="19.5" customHeight="1">
      <c r="A9" s="425">
        <v>4.0</v>
      </c>
      <c r="B9" s="20"/>
      <c r="C9" s="427"/>
      <c r="D9" s="427" t="str">
        <f>IF(ISBLANK(B9)," ",IF('Summary Sheet'!$M$2="Framed",VLOOKUP(B9,'Framed Catalog List Price'!$B$5:$T$403,List!$C$75,FALSE),IF('Summary Sheet'!$M$2="Frameless",VLOOKUP(B9,'Frameless Catalog List Price'!$B$5:$Z$418,List!$D$75,FALSE))))</f>
        <v> </v>
      </c>
      <c r="E9" s="428" t="str">
        <f>IF(ISBLANK(B9)," ",IF('Summary Sheet'!$M$2="Framed",VLOOKUP(B9,'Framed Catalog List Price'!$B$5:$T$403,List!$C$76,FALSE),IF('Summary Sheet'!$M$2="Frameless",VLOOKUP(B9,'Frameless Catalog List Price'!$B$5:$Z$418,List!$D$76,FALSE))))</f>
        <v> </v>
      </c>
      <c r="F9" s="429" t="str">
        <f>IF(ISBLANK(B9), " ",E9*'Summary Sheet'!M$6)</f>
        <v> </v>
      </c>
      <c r="G9" s="429" t="str">
        <f t="shared" si="1"/>
        <v> </v>
      </c>
      <c r="H9" s="430" t="str">
        <f>IF(ISBLANK(B9)," ",IF('Summary Sheet'!$M$2="Framed",VLOOKUP(B9,'Framed Catalog List Price'!$B$5:$T$403,18,FALSE),IF('Summary Sheet'!$M$2="Frameless",VLOOKUP(B9,'Frameless Catalog List Price'!$B$5:$Z$418,24,FALSE))))</f>
        <v> </v>
      </c>
      <c r="I9" s="431" t="str">
        <f t="shared" si="2"/>
        <v> </v>
      </c>
      <c r="J9" s="416"/>
      <c r="K9" s="441"/>
      <c r="L9" s="416"/>
      <c r="M9" s="416"/>
      <c r="N9" s="416"/>
      <c r="O9" s="416"/>
      <c r="P9" s="416"/>
      <c r="Q9" s="416"/>
      <c r="R9" s="416"/>
      <c r="S9" s="416"/>
      <c r="T9" s="416"/>
      <c r="U9" s="416"/>
    </row>
    <row r="10" ht="19.5" customHeight="1">
      <c r="A10" s="425">
        <v>5.0</v>
      </c>
      <c r="B10" s="20"/>
      <c r="C10" s="427"/>
      <c r="D10" s="427" t="str">
        <f>IF(ISBLANK(B10)," ",IF('Summary Sheet'!$M$2="Framed",VLOOKUP(B10,'Framed Catalog List Price'!$B$5:$T$403,List!$C$75,FALSE),IF('Summary Sheet'!$M$2="Frameless",VLOOKUP(B10,'Frameless Catalog List Price'!$B$5:$Z$418,List!$D$75,FALSE))))</f>
        <v> </v>
      </c>
      <c r="E10" s="428" t="str">
        <f>IF(ISBLANK(B10)," ",IF('Summary Sheet'!$M$2="Framed",VLOOKUP(B10,'Framed Catalog List Price'!$B$5:$T$403,List!$C$76,FALSE),IF('Summary Sheet'!$M$2="Frameless",VLOOKUP(B10,'Frameless Catalog List Price'!$B$5:$Z$418,List!$D$76,FALSE))))</f>
        <v> </v>
      </c>
      <c r="F10" s="429" t="str">
        <f>IF(ISBLANK(B10), " ",E10*'Summary Sheet'!M$6)</f>
        <v> </v>
      </c>
      <c r="G10" s="429" t="str">
        <f t="shared" si="1"/>
        <v> </v>
      </c>
      <c r="H10" s="430" t="str">
        <f>IF(ISBLANK(B10)," ",IF('Summary Sheet'!$M$2="Framed",VLOOKUP(B10,'Framed Catalog List Price'!$B$5:$T$403,18,FALSE),IF('Summary Sheet'!$M$2="Frameless",VLOOKUP(B10,'Frameless Catalog List Price'!$B$5:$Z$418,24,FALSE))))</f>
        <v> </v>
      </c>
      <c r="I10" s="431" t="str">
        <f t="shared" si="2"/>
        <v> </v>
      </c>
      <c r="J10" s="416"/>
      <c r="K10" s="441"/>
      <c r="L10" s="416"/>
      <c r="M10" s="416"/>
      <c r="N10" s="416"/>
      <c r="O10" s="416"/>
      <c r="P10" s="416"/>
      <c r="Q10" s="416"/>
      <c r="R10" s="416"/>
      <c r="S10" s="416"/>
      <c r="T10" s="416"/>
      <c r="U10" s="416"/>
    </row>
    <row r="11" ht="19.5" customHeight="1">
      <c r="A11" s="425">
        <v>6.0</v>
      </c>
      <c r="B11" s="20"/>
      <c r="C11" s="427"/>
      <c r="D11" s="427" t="str">
        <f>IF(ISBLANK(B11)," ",IF('Summary Sheet'!$M$2="Framed",VLOOKUP(B11,'Framed Catalog List Price'!$B$5:$T$403,List!$C$75,FALSE),IF('Summary Sheet'!$M$2="Frameless",VLOOKUP(B11,'Frameless Catalog List Price'!$B$5:$Z$418,List!$D$75,FALSE))))</f>
        <v> </v>
      </c>
      <c r="E11" s="428" t="str">
        <f>IF(ISBLANK(B11)," ",IF('Summary Sheet'!$M$2="Framed",VLOOKUP(B11,'Framed Catalog List Price'!$B$5:$T$403,List!$C$76,FALSE),IF('Summary Sheet'!$M$2="Frameless",VLOOKUP(B11,'Frameless Catalog List Price'!$B$5:$Z$418,List!$D$76,FALSE))))</f>
        <v> </v>
      </c>
      <c r="F11" s="429" t="str">
        <f>IF(ISBLANK(B11), " ",E11*'Summary Sheet'!M$6)</f>
        <v> </v>
      </c>
      <c r="G11" s="429" t="str">
        <f t="shared" si="1"/>
        <v> </v>
      </c>
      <c r="H11" s="430" t="str">
        <f>IF(ISBLANK(B11)," ",IF('Summary Sheet'!$M$2="Framed",VLOOKUP(B11,'Framed Catalog List Price'!$B$5:$T$403,18,FALSE),IF('Summary Sheet'!$M$2="Frameless",VLOOKUP(B11,'Frameless Catalog List Price'!$B$5:$Z$418,24,FALSE))))</f>
        <v> </v>
      </c>
      <c r="I11" s="431" t="str">
        <f t="shared" si="2"/>
        <v> </v>
      </c>
      <c r="J11" s="416"/>
      <c r="K11" s="441"/>
      <c r="L11" s="416"/>
      <c r="M11" s="416"/>
      <c r="N11" s="416"/>
      <c r="O11" s="416"/>
      <c r="P11" s="416"/>
      <c r="Q11" s="416"/>
      <c r="R11" s="416"/>
      <c r="S11" s="416"/>
      <c r="T11" s="416"/>
      <c r="U11" s="416"/>
    </row>
    <row r="12" ht="19.5" customHeight="1">
      <c r="A12" s="425">
        <v>7.0</v>
      </c>
      <c r="B12" s="488"/>
      <c r="C12" s="427"/>
      <c r="D12" s="427" t="str">
        <f>IF(ISBLANK(B12)," ",IF('Summary Sheet'!$M$2="Framed",VLOOKUP(B12,'Framed Catalog List Price'!$B$5:$T$403,List!$C$75,FALSE),IF('Summary Sheet'!$M$2="Frameless",VLOOKUP(B12,'Frameless Catalog List Price'!$B$5:$Z$418,List!$D$75,FALSE))))</f>
        <v> </v>
      </c>
      <c r="E12" s="428" t="str">
        <f>IF(ISBLANK(B12)," ",IF('Summary Sheet'!$M$2="Framed",VLOOKUP(B12,'Framed Catalog List Price'!$B$5:$T$403,List!$C$76,FALSE),IF('Summary Sheet'!$M$2="Frameless",VLOOKUP(B12,'Frameless Catalog List Price'!$B$5:$Z$418,List!$D$76,FALSE))))</f>
        <v> </v>
      </c>
      <c r="F12" s="429" t="str">
        <f>IF(ISBLANK(B12), " ",E12*'Summary Sheet'!M$6)</f>
        <v> </v>
      </c>
      <c r="G12" s="429" t="str">
        <f t="shared" si="1"/>
        <v> </v>
      </c>
      <c r="H12" s="430" t="str">
        <f>IF(ISBLANK(B12)," ",IF('Summary Sheet'!$M$2="Framed",VLOOKUP(B12,'Framed Catalog List Price'!$B$5:$T$403,18,FALSE),IF('Summary Sheet'!$M$2="Frameless",VLOOKUP(B12,'Frameless Catalog List Price'!$B$5:$Z$418,24,FALSE))))</f>
        <v> </v>
      </c>
      <c r="I12" s="431" t="str">
        <f t="shared" si="2"/>
        <v> </v>
      </c>
      <c r="J12" s="416"/>
      <c r="K12" s="441"/>
      <c r="L12" s="416"/>
      <c r="M12" s="416"/>
      <c r="N12" s="416"/>
      <c r="O12" s="416"/>
      <c r="P12" s="416"/>
      <c r="Q12" s="416"/>
      <c r="R12" s="416"/>
      <c r="S12" s="416"/>
      <c r="T12" s="416"/>
      <c r="U12" s="416"/>
    </row>
    <row r="13" ht="19.5" customHeight="1">
      <c r="A13" s="425">
        <v>8.0</v>
      </c>
      <c r="B13" s="488"/>
      <c r="C13" s="491"/>
      <c r="D13" s="427" t="str">
        <f>IF(ISBLANK(B13)," ",IF('Summary Sheet'!$M$2="Framed",VLOOKUP(B13,'Framed Catalog List Price'!$B$5:$T$403,List!$C$75,FALSE),IF('Summary Sheet'!$M$2="Frameless",VLOOKUP(B13,'Frameless Catalog List Price'!$B$5:$Z$418,List!$D$75,FALSE))))</f>
        <v> </v>
      </c>
      <c r="E13" s="428" t="str">
        <f>IF(ISBLANK(B13)," ",IF('Summary Sheet'!$M$2="Framed",VLOOKUP(B13,'Framed Catalog List Price'!$B$5:$T$403,List!$C$76,FALSE),IF('Summary Sheet'!$M$2="Frameless",VLOOKUP(B13,'Frameless Catalog List Price'!$B$5:$Z$418,List!$D$76,FALSE))))</f>
        <v> </v>
      </c>
      <c r="F13" s="429" t="str">
        <f>IF(ISBLANK(B13), " ",E13*'Summary Sheet'!M$6)</f>
        <v> </v>
      </c>
      <c r="G13" s="429" t="str">
        <f t="shared" si="1"/>
        <v> </v>
      </c>
      <c r="H13" s="430" t="str">
        <f>IF(ISBLANK(B13)," ",IF('Summary Sheet'!$M$2="Framed",VLOOKUP(B13,'Framed Catalog List Price'!$B$5:$T$403,18,FALSE),IF('Summary Sheet'!$M$2="Frameless",VLOOKUP(B13,'Frameless Catalog List Price'!$B$5:$Z$418,24,FALSE))))</f>
        <v> </v>
      </c>
      <c r="I13" s="431" t="str">
        <f t="shared" si="2"/>
        <v> </v>
      </c>
      <c r="J13" s="416"/>
      <c r="K13" s="441"/>
      <c r="L13" s="416"/>
      <c r="M13" s="416"/>
      <c r="N13" s="416"/>
      <c r="O13" s="416"/>
      <c r="P13" s="416"/>
      <c r="Q13" s="416"/>
      <c r="R13" s="416"/>
      <c r="S13" s="416"/>
      <c r="T13" s="416"/>
      <c r="U13" s="416"/>
    </row>
    <row r="14" ht="19.5" customHeight="1">
      <c r="A14" s="425">
        <v>9.0</v>
      </c>
      <c r="B14" s="438"/>
      <c r="C14" s="427"/>
      <c r="D14" s="427" t="str">
        <f>IF(ISBLANK(B14)," ",IF('Summary Sheet'!$M$2="Framed",VLOOKUP(B14,'Framed Catalog List Price'!$B$5:$T$403,List!$C$75,FALSE),IF('Summary Sheet'!$M$2="Frameless",VLOOKUP(B14,'Frameless Catalog List Price'!$B$5:$Z$418,List!$D$75,FALSE))))</f>
        <v> </v>
      </c>
      <c r="E14" s="428" t="str">
        <f>IF(ISBLANK(B14)," ",IF('Summary Sheet'!$M$2="Framed",VLOOKUP(B14,'Framed Catalog List Price'!$B$5:$T$403,List!$C$76,FALSE),IF('Summary Sheet'!$M$2="Frameless",VLOOKUP(B14,'Frameless Catalog List Price'!$B$5:$Z$418,List!$D$76,FALSE))))</f>
        <v> </v>
      </c>
      <c r="F14" s="429" t="str">
        <f>IF(ISBLANK(B14), " ",E14*'Summary Sheet'!M$6)</f>
        <v> </v>
      </c>
      <c r="G14" s="429" t="str">
        <f t="shared" si="1"/>
        <v> </v>
      </c>
      <c r="H14" s="430" t="str">
        <f>IF(ISBLANK(B14)," ",IF('Summary Sheet'!$M$2="Framed",VLOOKUP(B14,'Framed Catalog List Price'!$B$5:$T$403,18,FALSE),IF('Summary Sheet'!$M$2="Frameless",VLOOKUP(B14,'Frameless Catalog List Price'!$B$5:$Z$418,24,FALSE))))</f>
        <v> </v>
      </c>
      <c r="I14" s="431" t="str">
        <f t="shared" si="2"/>
        <v> </v>
      </c>
      <c r="J14" s="416"/>
      <c r="K14" s="441"/>
      <c r="L14" s="416"/>
      <c r="M14" s="416"/>
      <c r="N14" s="416"/>
      <c r="O14" s="416"/>
      <c r="P14" s="416"/>
      <c r="Q14" s="416"/>
      <c r="R14" s="416"/>
      <c r="S14" s="416"/>
      <c r="T14" s="416"/>
      <c r="U14" s="416"/>
    </row>
    <row r="15" ht="19.5" customHeight="1">
      <c r="A15" s="425">
        <v>10.0</v>
      </c>
      <c r="B15" s="438"/>
      <c r="C15" s="427"/>
      <c r="D15" s="427" t="str">
        <f>IF(ISBLANK(B15)," ",IF('Summary Sheet'!$M$2="Framed",VLOOKUP(B15,'Framed Catalog List Price'!$B$5:$T$403,List!$C$75,FALSE),IF('Summary Sheet'!$M$2="Frameless",VLOOKUP(B15,'Frameless Catalog List Price'!$B$5:$Z$418,List!$D$75,FALSE))))</f>
        <v> </v>
      </c>
      <c r="E15" s="428" t="str">
        <f>IF(ISBLANK(B15)," ",IF('Summary Sheet'!$M$2="Framed",VLOOKUP(B15,'Framed Catalog List Price'!$B$5:$T$403,List!$C$76,FALSE),IF('Summary Sheet'!$M$2="Frameless",VLOOKUP(B15,'Frameless Catalog List Price'!$B$5:$Z$418,List!$D$76,FALSE))))</f>
        <v> </v>
      </c>
      <c r="F15" s="429" t="str">
        <f>IF(ISBLANK(B15), " ",E15*'Summary Sheet'!M$6)</f>
        <v> </v>
      </c>
      <c r="G15" s="429" t="str">
        <f t="shared" si="1"/>
        <v> </v>
      </c>
      <c r="H15" s="430" t="str">
        <f>IF(ISBLANK(B15)," ",IF('Summary Sheet'!$M$2="Framed",VLOOKUP(B15,'Framed Catalog List Price'!$B$5:$T$403,18,FALSE),IF('Summary Sheet'!$M$2="Frameless",VLOOKUP(B15,'Frameless Catalog List Price'!$B$5:$Z$418,24,FALSE))))</f>
        <v> </v>
      </c>
      <c r="I15" s="431" t="str">
        <f t="shared" si="2"/>
        <v> </v>
      </c>
      <c r="J15" s="416"/>
      <c r="K15" s="441"/>
      <c r="L15" s="416"/>
      <c r="M15" s="416"/>
      <c r="N15" s="416"/>
      <c r="O15" s="416"/>
      <c r="P15" s="416"/>
      <c r="Q15" s="416"/>
      <c r="R15" s="416"/>
      <c r="S15" s="416"/>
      <c r="T15" s="416"/>
      <c r="U15" s="416"/>
    </row>
    <row r="16" ht="19.5" customHeight="1">
      <c r="A16" s="425">
        <v>11.0</v>
      </c>
      <c r="B16" s="20"/>
      <c r="C16" s="427"/>
      <c r="D16" s="427" t="str">
        <f>IF(ISBLANK(B16)," ",IF('Summary Sheet'!$M$2="Framed",VLOOKUP(B16,'Framed Catalog List Price'!$B$5:$T$403,List!$C$75,FALSE),IF('Summary Sheet'!$M$2="Frameless",VLOOKUP(B16,'Frameless Catalog List Price'!$B$5:$Z$418,List!$D$75,FALSE))))</f>
        <v> </v>
      </c>
      <c r="E16" s="428" t="str">
        <f>IF(ISBLANK(B16)," ",IF('Summary Sheet'!$M$2="Framed",VLOOKUP(B16,'Framed Catalog List Price'!$B$5:$T$403,List!$C$76,FALSE),IF('Summary Sheet'!$M$2="Frameless",VLOOKUP(B16,'Frameless Catalog List Price'!$B$5:$Z$418,List!$D$76,FALSE))))</f>
        <v> </v>
      </c>
      <c r="F16" s="429" t="str">
        <f>IF(ISBLANK(B16), " ",E16*'Summary Sheet'!M$6)</f>
        <v> </v>
      </c>
      <c r="G16" s="429" t="str">
        <f t="shared" si="1"/>
        <v> </v>
      </c>
      <c r="H16" s="430" t="str">
        <f>IF(ISBLANK(B16)," ",IF('Summary Sheet'!$M$2="Framed",VLOOKUP(B16,'Framed Catalog List Price'!$B$5:$T$403,18,FALSE),IF('Summary Sheet'!$M$2="Frameless",VLOOKUP(B16,'Frameless Catalog List Price'!$B$5:$Z$418,24,FALSE))))</f>
        <v> </v>
      </c>
      <c r="I16" s="431" t="str">
        <f t="shared" si="2"/>
        <v> </v>
      </c>
      <c r="J16" s="416"/>
      <c r="K16" s="441"/>
      <c r="L16" s="416"/>
      <c r="M16" s="416"/>
      <c r="N16" s="416"/>
      <c r="O16" s="416"/>
      <c r="P16" s="416"/>
      <c r="Q16" s="416"/>
      <c r="R16" s="416"/>
      <c r="S16" s="416"/>
      <c r="T16" s="416"/>
      <c r="U16" s="416"/>
    </row>
    <row r="17" ht="19.5" customHeight="1">
      <c r="A17" s="425">
        <v>12.0</v>
      </c>
      <c r="B17" s="20"/>
      <c r="C17" s="427"/>
      <c r="D17" s="427" t="str">
        <f>IF(ISBLANK(B17)," ",IF('Summary Sheet'!$M$2="Framed",VLOOKUP(B17,'Framed Catalog List Price'!$B$5:$T$403,List!$C$75,FALSE),IF('Summary Sheet'!$M$2="Frameless",VLOOKUP(B17,'Frameless Catalog List Price'!$B$5:$Z$418,List!$D$75,FALSE))))</f>
        <v> </v>
      </c>
      <c r="E17" s="428" t="str">
        <f>IF(ISBLANK(B17)," ",IF('Summary Sheet'!$M$2="Framed",VLOOKUP(B17,'Framed Catalog List Price'!$B$5:$T$403,List!$C$76,FALSE),IF('Summary Sheet'!$M$2="Frameless",VLOOKUP(B17,'Frameless Catalog List Price'!$B$5:$Z$418,List!$D$76,FALSE))))</f>
        <v> </v>
      </c>
      <c r="F17" s="429" t="str">
        <f>IF(ISBLANK(B17), " ",E17*'Summary Sheet'!M$6)</f>
        <v> </v>
      </c>
      <c r="G17" s="429" t="str">
        <f t="shared" si="1"/>
        <v> </v>
      </c>
      <c r="H17" s="430" t="str">
        <f>IF(ISBLANK(B17)," ",IF('Summary Sheet'!$M$2="Framed",VLOOKUP(B17,'Framed Catalog List Price'!$B$5:$T$403,18,FALSE),IF('Summary Sheet'!$M$2="Frameless",VLOOKUP(B17,'Frameless Catalog List Price'!$B$5:$Z$418,24,FALSE))))</f>
        <v> </v>
      </c>
      <c r="I17" s="431" t="str">
        <f t="shared" si="2"/>
        <v> </v>
      </c>
      <c r="J17" s="416"/>
      <c r="K17" s="441"/>
      <c r="L17" s="416"/>
      <c r="M17" s="416"/>
      <c r="N17" s="416"/>
      <c r="O17" s="416"/>
      <c r="P17" s="416"/>
      <c r="Q17" s="416"/>
      <c r="R17" s="416"/>
      <c r="S17" s="416"/>
      <c r="T17" s="416"/>
      <c r="U17" s="416"/>
    </row>
    <row r="18" ht="19.5" customHeight="1">
      <c r="A18" s="425">
        <v>13.0</v>
      </c>
      <c r="B18" s="20"/>
      <c r="C18" s="427"/>
      <c r="D18" s="427" t="str">
        <f>IF(ISBLANK(B18)," ",IF('Summary Sheet'!$M$2="Framed",VLOOKUP(B18,'Framed Catalog List Price'!$B$5:$T$403,List!$C$75,FALSE),IF('Summary Sheet'!$M$2="Frameless",VLOOKUP(B18,'Frameless Catalog List Price'!$B$5:$Z$418,List!$D$75,FALSE))))</f>
        <v> </v>
      </c>
      <c r="E18" s="428" t="str">
        <f>IF(ISBLANK(B18)," ",IF('Summary Sheet'!$M$2="Framed",VLOOKUP(B18,'Framed Catalog List Price'!$B$5:$T$403,List!$C$76,FALSE),IF('Summary Sheet'!$M$2="Frameless",VLOOKUP(B18,'Frameless Catalog List Price'!$B$5:$Z$418,List!$D$76,FALSE))))</f>
        <v> </v>
      </c>
      <c r="F18" s="429" t="str">
        <f>IF(ISBLANK(B18), " ",E18*'Summary Sheet'!M$6)</f>
        <v> </v>
      </c>
      <c r="G18" s="429" t="str">
        <f t="shared" si="1"/>
        <v> </v>
      </c>
      <c r="H18" s="430" t="str">
        <f>IF(ISBLANK(B18)," ",IF('Summary Sheet'!$M$2="Framed",VLOOKUP(B18,'Framed Catalog List Price'!$B$5:$T$403,18,FALSE),IF('Summary Sheet'!$M$2="Frameless",VLOOKUP(B18,'Frameless Catalog List Price'!$B$5:$Z$418,24,FALSE))))</f>
        <v> </v>
      </c>
      <c r="I18" s="431" t="str">
        <f t="shared" si="2"/>
        <v> </v>
      </c>
      <c r="J18" s="416"/>
      <c r="K18" s="441"/>
      <c r="L18" s="416"/>
      <c r="M18" s="416"/>
      <c r="N18" s="416"/>
      <c r="O18" s="416"/>
      <c r="P18" s="416"/>
      <c r="Q18" s="416"/>
      <c r="R18" s="416"/>
      <c r="S18" s="416"/>
      <c r="T18" s="416"/>
      <c r="U18" s="416"/>
    </row>
    <row r="19" ht="19.5" customHeight="1">
      <c r="A19" s="425">
        <v>14.0</v>
      </c>
      <c r="B19" s="20"/>
      <c r="C19" s="427"/>
      <c r="D19" s="427" t="str">
        <f>IF(ISBLANK(B19)," ",IF('Summary Sheet'!$M$2="Framed",VLOOKUP(B19,'Framed Catalog List Price'!$B$5:$T$403,List!$C$75,FALSE),IF('Summary Sheet'!$M$2="Frameless",VLOOKUP(B19,'Frameless Catalog List Price'!$B$5:$Z$418,List!$D$75,FALSE))))</f>
        <v> </v>
      </c>
      <c r="E19" s="428" t="str">
        <f>IF(ISBLANK(B19)," ",IF('Summary Sheet'!$M$2="Framed",VLOOKUP(B19,'Framed Catalog List Price'!$B$5:$T$403,List!$C$76,FALSE),IF('Summary Sheet'!$M$2="Frameless",VLOOKUP(B19,'Frameless Catalog List Price'!$B$5:$Z$418,List!$D$76,FALSE))))</f>
        <v> </v>
      </c>
      <c r="F19" s="429" t="str">
        <f>IF(ISBLANK(B19), " ",E19*'Summary Sheet'!M$6)</f>
        <v> </v>
      </c>
      <c r="G19" s="429" t="str">
        <f t="shared" si="1"/>
        <v> </v>
      </c>
      <c r="H19" s="430" t="str">
        <f>IF(ISBLANK(B19)," ",IF('Summary Sheet'!$M$2="Framed",VLOOKUP(B19,'Framed Catalog List Price'!$B$5:$T$403,18,FALSE),IF('Summary Sheet'!$M$2="Frameless",VLOOKUP(B19,'Frameless Catalog List Price'!$B$5:$Z$418,24,FALSE))))</f>
        <v> </v>
      </c>
      <c r="I19" s="431" t="str">
        <f t="shared" si="2"/>
        <v> </v>
      </c>
      <c r="J19" s="416"/>
      <c r="K19" s="441"/>
      <c r="L19" s="416"/>
      <c r="M19" s="416"/>
      <c r="N19" s="416"/>
      <c r="O19" s="416"/>
      <c r="P19" s="416"/>
      <c r="Q19" s="416"/>
      <c r="R19" s="416"/>
      <c r="S19" s="416"/>
      <c r="T19" s="416"/>
      <c r="U19" s="416"/>
    </row>
    <row r="20" ht="19.5" customHeight="1">
      <c r="A20" s="425">
        <v>15.0</v>
      </c>
      <c r="B20" s="440"/>
      <c r="C20" s="427"/>
      <c r="D20" s="427" t="str">
        <f>IF(ISBLANK(B20)," ",IF('Summary Sheet'!$M$2="Framed",VLOOKUP(B20,'Framed Catalog List Price'!$B$5:$T$403,List!$C$75,FALSE),IF('Summary Sheet'!$M$2="Frameless",VLOOKUP(B20,'Frameless Catalog List Price'!$B$5:$Z$418,List!$D$75,FALSE))))</f>
        <v> </v>
      </c>
      <c r="E20" s="428" t="str">
        <f>IF(ISBLANK(B20)," ",IF('Summary Sheet'!$M$2="Framed",VLOOKUP(B20,'Framed Catalog List Price'!$B$5:$T$403,List!$C$76,FALSE),IF('Summary Sheet'!$M$2="Frameless",VLOOKUP(B20,'Frameless Catalog List Price'!$B$5:$Z$418,List!$D$76,FALSE))))</f>
        <v> </v>
      </c>
      <c r="F20" s="429" t="str">
        <f>IF(ISBLANK(B20), " ",E20*'Summary Sheet'!M$6)</f>
        <v> </v>
      </c>
      <c r="G20" s="429" t="str">
        <f t="shared" si="1"/>
        <v> </v>
      </c>
      <c r="H20" s="430" t="str">
        <f>IF(ISBLANK(B20)," ",IF('Summary Sheet'!$M$2="Framed",VLOOKUP(B20,'Framed Catalog List Price'!$B$5:$T$403,18,FALSE),IF('Summary Sheet'!$M$2="Frameless",VLOOKUP(B20,'Frameless Catalog List Price'!$B$5:$Z$418,24,FALSE))))</f>
        <v> </v>
      </c>
      <c r="I20" s="431" t="str">
        <f t="shared" si="2"/>
        <v> </v>
      </c>
      <c r="J20" s="416"/>
      <c r="K20" s="441"/>
      <c r="L20" s="416"/>
      <c r="M20" s="416"/>
      <c r="N20" s="416"/>
      <c r="O20" s="416"/>
      <c r="P20" s="416"/>
      <c r="Q20" s="416"/>
      <c r="R20" s="416"/>
      <c r="S20" s="416"/>
      <c r="T20" s="416"/>
      <c r="U20" s="416"/>
    </row>
    <row r="21" ht="19.5" customHeight="1">
      <c r="A21" s="425">
        <v>16.0</v>
      </c>
      <c r="B21" s="440"/>
      <c r="C21" s="427"/>
      <c r="D21" s="427" t="str">
        <f>IF(ISBLANK(B21)," ",IF('Summary Sheet'!$M$2="Framed",VLOOKUP(B21,'Framed Catalog List Price'!$B$5:$T$403,List!$C$75,FALSE),IF('Summary Sheet'!$M$2="Frameless",VLOOKUP(B21,'Frameless Catalog List Price'!$B$5:$Z$418,List!$D$75,FALSE))))</f>
        <v> </v>
      </c>
      <c r="E21" s="428" t="str">
        <f>IF(ISBLANK(B21)," ",IF('Summary Sheet'!$M$2="Framed",VLOOKUP(B21,'Framed Catalog List Price'!$B$5:$T$403,List!$C$76,FALSE),IF('Summary Sheet'!$M$2="Frameless",VLOOKUP(B21,'Frameless Catalog List Price'!$B$5:$Z$418,List!$D$76,FALSE))))</f>
        <v> </v>
      </c>
      <c r="F21" s="429" t="str">
        <f>IF(ISBLANK(B21), " ",E21*'Summary Sheet'!M$6)</f>
        <v> </v>
      </c>
      <c r="G21" s="429" t="str">
        <f t="shared" si="1"/>
        <v> </v>
      </c>
      <c r="H21" s="430" t="str">
        <f>IF(ISBLANK(B21)," ",IF('Summary Sheet'!$M$2="Framed",VLOOKUP(B21,'Framed Catalog List Price'!$B$5:$T$403,18,FALSE),IF('Summary Sheet'!$M$2="Frameless",VLOOKUP(B21,'Frameless Catalog List Price'!$B$5:$Z$418,24,FALSE))))</f>
        <v> </v>
      </c>
      <c r="I21" s="431" t="str">
        <f t="shared" si="2"/>
        <v> </v>
      </c>
      <c r="J21" s="416"/>
      <c r="K21" s="441"/>
      <c r="L21" s="416"/>
      <c r="M21" s="416"/>
      <c r="N21" s="416"/>
      <c r="O21" s="416"/>
      <c r="P21" s="416"/>
      <c r="Q21" s="416"/>
      <c r="R21" s="416"/>
      <c r="S21" s="416"/>
      <c r="T21" s="416"/>
      <c r="U21" s="416"/>
    </row>
    <row r="22" ht="19.5" customHeight="1">
      <c r="A22" s="425">
        <v>17.0</v>
      </c>
      <c r="B22" s="440"/>
      <c r="C22" s="427"/>
      <c r="D22" s="427" t="str">
        <f>IF(ISBLANK(B22)," ",IF('Summary Sheet'!$M$2="Framed",VLOOKUP(B22,'Framed Catalog List Price'!$B$5:$T$403,List!$C$75,FALSE),IF('Summary Sheet'!$M$2="Frameless",VLOOKUP(B22,'Frameless Catalog List Price'!$B$5:$Z$418,List!$D$75,FALSE))))</f>
        <v> </v>
      </c>
      <c r="E22" s="428" t="str">
        <f>IF(ISBLANK(B22)," ",IF('Summary Sheet'!$M$2="Framed",VLOOKUP(B22,'Framed Catalog List Price'!$B$5:$T$403,List!$C$76,FALSE),IF('Summary Sheet'!$M$2="Frameless",VLOOKUP(B22,'Frameless Catalog List Price'!$B$5:$Z$418,List!$D$76,FALSE))))</f>
        <v> </v>
      </c>
      <c r="F22" s="429" t="str">
        <f>IF(ISBLANK(B22), " ",E22*'Summary Sheet'!M$6)</f>
        <v> </v>
      </c>
      <c r="G22" s="429" t="str">
        <f t="shared" si="1"/>
        <v> </v>
      </c>
      <c r="H22" s="430" t="str">
        <f>IF(ISBLANK(B22)," ",IF('Summary Sheet'!$M$2="Framed",VLOOKUP(B22,'Framed Catalog List Price'!$B$5:$T$403,18,FALSE),IF('Summary Sheet'!$M$2="Frameless",VLOOKUP(B22,'Frameless Catalog List Price'!$B$5:$Z$418,24,FALSE))))</f>
        <v> </v>
      </c>
      <c r="I22" s="431" t="str">
        <f t="shared" si="2"/>
        <v> </v>
      </c>
      <c r="J22" s="416"/>
      <c r="K22" s="441"/>
      <c r="L22" s="416"/>
      <c r="M22" s="416"/>
      <c r="N22" s="416"/>
      <c r="O22" s="416"/>
      <c r="P22" s="416"/>
      <c r="Q22" s="416"/>
      <c r="R22" s="416"/>
      <c r="S22" s="416"/>
      <c r="T22" s="416"/>
      <c r="U22" s="416"/>
    </row>
    <row r="23" ht="19.5" customHeight="1">
      <c r="A23" s="425">
        <v>18.0</v>
      </c>
      <c r="B23" s="440"/>
      <c r="C23" s="427"/>
      <c r="D23" s="427" t="str">
        <f>IF(ISBLANK(B23)," ",IF('Summary Sheet'!$M$2="Framed",VLOOKUP(B23,'Framed Catalog List Price'!$B$5:$T$403,List!$C$75,FALSE),IF('Summary Sheet'!$M$2="Frameless",VLOOKUP(B23,'Frameless Catalog List Price'!$B$5:$Z$418,List!$D$75,FALSE))))</f>
        <v> </v>
      </c>
      <c r="E23" s="428" t="str">
        <f>IF(ISBLANK(B23)," ",IF('Summary Sheet'!$M$2="Framed",VLOOKUP(B23,'Framed Catalog List Price'!$B$5:$T$403,List!$C$76,FALSE),IF('Summary Sheet'!$M$2="Frameless",VLOOKUP(B23,'Frameless Catalog List Price'!$B$5:$Z$418,List!$D$76,FALSE))))</f>
        <v> </v>
      </c>
      <c r="F23" s="429" t="str">
        <f>IF(ISBLANK(B23), " ",E23*'Summary Sheet'!M$6)</f>
        <v> </v>
      </c>
      <c r="G23" s="429" t="str">
        <f t="shared" si="1"/>
        <v> </v>
      </c>
      <c r="H23" s="430" t="str">
        <f>IF(ISBLANK(B23)," ",IF('Summary Sheet'!$M$2="Framed",VLOOKUP(B23,'Framed Catalog List Price'!$B$5:$T$403,18,FALSE),IF('Summary Sheet'!$M$2="Frameless",VLOOKUP(B23,'Frameless Catalog List Price'!$B$5:$Z$418,24,FALSE))))</f>
        <v> </v>
      </c>
      <c r="I23" s="431" t="str">
        <f t="shared" si="2"/>
        <v> </v>
      </c>
      <c r="J23" s="416"/>
      <c r="K23" s="441"/>
      <c r="L23" s="416"/>
      <c r="M23" s="416"/>
      <c r="N23" s="416"/>
      <c r="O23" s="416"/>
      <c r="P23" s="416"/>
      <c r="Q23" s="416"/>
      <c r="R23" s="416"/>
      <c r="S23" s="416"/>
      <c r="T23" s="416"/>
      <c r="U23" s="416"/>
    </row>
    <row r="24" ht="19.5" customHeight="1">
      <c r="A24" s="425">
        <v>19.0</v>
      </c>
      <c r="B24" s="440"/>
      <c r="C24" s="427"/>
      <c r="D24" s="427" t="str">
        <f>IF(ISBLANK(B24)," ",IF('Summary Sheet'!$M$2="Framed",VLOOKUP(B24,'Framed Catalog List Price'!$B$5:$T$403,List!$C$75,FALSE),IF('Summary Sheet'!$M$2="Frameless",VLOOKUP(B24,'Frameless Catalog List Price'!$B$5:$Z$418,List!$D$75,FALSE))))</f>
        <v> </v>
      </c>
      <c r="E24" s="428" t="str">
        <f>IF(ISBLANK(B24)," ",IF('Summary Sheet'!$M$2="Framed",VLOOKUP(B24,'Framed Catalog List Price'!$B$5:$T$403,List!$C$76,FALSE),IF('Summary Sheet'!$M$2="Frameless",VLOOKUP(B24,'Frameless Catalog List Price'!$B$5:$Z$418,List!$D$76,FALSE))))</f>
        <v> </v>
      </c>
      <c r="F24" s="429" t="str">
        <f>IF(ISBLANK(B24), " ",E24*'Summary Sheet'!M$6)</f>
        <v> </v>
      </c>
      <c r="G24" s="429" t="str">
        <f t="shared" si="1"/>
        <v> </v>
      </c>
      <c r="H24" s="430" t="str">
        <f>IF(ISBLANK(B24)," ",IF('Summary Sheet'!$M$2="Framed",VLOOKUP(B24,'Framed Catalog List Price'!$B$5:$T$403,18,FALSE),IF('Summary Sheet'!$M$2="Frameless",VLOOKUP(B24,'Frameless Catalog List Price'!$B$5:$Z$418,24,FALSE))))</f>
        <v> </v>
      </c>
      <c r="I24" s="431" t="str">
        <f t="shared" si="2"/>
        <v> </v>
      </c>
      <c r="J24" s="416"/>
      <c r="K24" s="441"/>
      <c r="L24" s="416"/>
      <c r="M24" s="416"/>
      <c r="N24" s="416"/>
      <c r="O24" s="416"/>
      <c r="P24" s="416"/>
      <c r="Q24" s="416"/>
      <c r="R24" s="416"/>
      <c r="S24" s="416"/>
      <c r="T24" s="416"/>
      <c r="U24" s="416"/>
    </row>
    <row r="25" ht="19.5" customHeight="1">
      <c r="A25" s="425">
        <v>20.0</v>
      </c>
      <c r="B25" s="440"/>
      <c r="C25" s="427"/>
      <c r="D25" s="427" t="str">
        <f>IF(ISBLANK(B25)," ",IF('Summary Sheet'!$M$2="Framed",VLOOKUP(B25,'Framed Catalog List Price'!$B$5:$T$403,List!$C$75,FALSE),IF('Summary Sheet'!$M$2="Frameless",VLOOKUP(B25,'Frameless Catalog List Price'!$B$5:$Z$418,List!$D$75,FALSE))))</f>
        <v> </v>
      </c>
      <c r="E25" s="428" t="str">
        <f>IF(ISBLANK(B25)," ",IF('Summary Sheet'!$M$2="Framed",VLOOKUP(B25,'Framed Catalog List Price'!$B$5:$T$403,List!$C$76,FALSE),IF('Summary Sheet'!$M$2="Frameless",VLOOKUP(B25,'Frameless Catalog List Price'!$B$5:$Z$418,List!$D$76,FALSE))))</f>
        <v> </v>
      </c>
      <c r="F25" s="429" t="str">
        <f>IF(ISBLANK(B25), " ",E25*'Summary Sheet'!M$6)</f>
        <v> </v>
      </c>
      <c r="G25" s="429" t="str">
        <f t="shared" si="1"/>
        <v> </v>
      </c>
      <c r="H25" s="430" t="str">
        <f>IF(ISBLANK(B25)," ",IF('Summary Sheet'!$M$2="Framed",VLOOKUP(B25,'Framed Catalog List Price'!$B$5:$T$403,18,FALSE),IF('Summary Sheet'!$M$2="Frameless",VLOOKUP(B25,'Frameless Catalog List Price'!$B$5:$Z$418,24,FALSE))))</f>
        <v> </v>
      </c>
      <c r="I25" s="431" t="str">
        <f t="shared" si="2"/>
        <v> </v>
      </c>
      <c r="J25" s="416"/>
      <c r="K25" s="441"/>
      <c r="L25" s="416"/>
      <c r="M25" s="416"/>
      <c r="N25" s="416"/>
      <c r="O25" s="416"/>
      <c r="P25" s="416"/>
      <c r="Q25" s="416"/>
      <c r="R25" s="416"/>
      <c r="S25" s="416"/>
      <c r="T25" s="416"/>
      <c r="U25" s="416"/>
    </row>
    <row r="26" ht="19.5" customHeight="1">
      <c r="A26" s="425">
        <v>21.0</v>
      </c>
      <c r="B26" s="440"/>
      <c r="C26" s="427"/>
      <c r="D26" s="427" t="str">
        <f>IF(ISBLANK(B26)," ",IF('Summary Sheet'!$M$2="Framed",VLOOKUP(B26,'Framed Catalog List Price'!$B$5:$T$403,List!$C$75,FALSE),IF('Summary Sheet'!$M$2="Frameless",VLOOKUP(B26,'Frameless Catalog List Price'!$B$5:$Z$418,List!$D$75,FALSE))))</f>
        <v> </v>
      </c>
      <c r="E26" s="428" t="str">
        <f>IF(ISBLANK(B26)," ",IF('Summary Sheet'!$M$2="Framed",VLOOKUP(B26,'Framed Catalog List Price'!$B$5:$T$403,List!$C$76,FALSE),IF('Summary Sheet'!$M$2="Frameless",VLOOKUP(B26,'Frameless Catalog List Price'!$B$5:$Z$418,List!$D$76,FALSE))))</f>
        <v> </v>
      </c>
      <c r="F26" s="429" t="str">
        <f>IF(ISBLANK(B26), " ",E26*'Summary Sheet'!M$6)</f>
        <v> </v>
      </c>
      <c r="G26" s="429" t="str">
        <f t="shared" si="1"/>
        <v> </v>
      </c>
      <c r="H26" s="430" t="str">
        <f>IF(ISBLANK(B26)," ",IF('Summary Sheet'!$M$2="Framed",VLOOKUP(B26,'Framed Catalog List Price'!$B$5:$T$403,18,FALSE),IF('Summary Sheet'!$M$2="Frameless",VLOOKUP(B26,'Frameless Catalog List Price'!$B$5:$Z$418,24,FALSE))))</f>
        <v> </v>
      </c>
      <c r="I26" s="431" t="str">
        <f t="shared" si="2"/>
        <v> </v>
      </c>
      <c r="J26" s="416"/>
      <c r="K26" s="441"/>
      <c r="L26" s="416"/>
      <c r="M26" s="416"/>
      <c r="N26" s="416"/>
      <c r="O26" s="416"/>
      <c r="P26" s="416"/>
      <c r="Q26" s="416"/>
      <c r="R26" s="416"/>
      <c r="S26" s="416"/>
      <c r="T26" s="416"/>
      <c r="U26" s="416"/>
    </row>
    <row r="27" ht="19.5" customHeight="1">
      <c r="A27" s="425">
        <v>22.0</v>
      </c>
      <c r="B27" s="440"/>
      <c r="C27" s="427"/>
      <c r="D27" s="427" t="str">
        <f>IF(ISBLANK(B27)," ",IF('Summary Sheet'!$M$2="Framed",VLOOKUP(B27,'Framed Catalog List Price'!$B$5:$T$403,List!$C$75,FALSE),IF('Summary Sheet'!$M$2="Frameless",VLOOKUP(B27,'Frameless Catalog List Price'!$B$5:$Z$418,List!$D$75,FALSE))))</f>
        <v> </v>
      </c>
      <c r="E27" s="428" t="str">
        <f>IF(ISBLANK(B27)," ",IF('Summary Sheet'!$M$2="Framed",VLOOKUP(B27,'Framed Catalog List Price'!$B$5:$T$403,List!$C$76,FALSE),IF('Summary Sheet'!$M$2="Frameless",VLOOKUP(B27,'Frameless Catalog List Price'!$B$5:$Z$418,List!$D$76,FALSE))))</f>
        <v> </v>
      </c>
      <c r="F27" s="429" t="str">
        <f>IF(ISBLANK(B27), " ",E27*'Summary Sheet'!M$6)</f>
        <v> </v>
      </c>
      <c r="G27" s="429" t="str">
        <f t="shared" si="1"/>
        <v> </v>
      </c>
      <c r="H27" s="430" t="str">
        <f>IF(ISBLANK(B27)," ",IF('Summary Sheet'!$M$2="Framed",VLOOKUP(B27,'Framed Catalog List Price'!$B$5:$T$403,18,FALSE),IF('Summary Sheet'!$M$2="Frameless",VLOOKUP(B27,'Frameless Catalog List Price'!$B$5:$Z$418,24,FALSE))))</f>
        <v> </v>
      </c>
      <c r="I27" s="431" t="str">
        <f t="shared" si="2"/>
        <v> </v>
      </c>
      <c r="J27" s="416"/>
      <c r="K27" s="441"/>
      <c r="L27" s="416"/>
      <c r="M27" s="416"/>
      <c r="N27" s="416"/>
      <c r="O27" s="416"/>
      <c r="P27" s="416"/>
      <c r="Q27" s="416"/>
      <c r="R27" s="416"/>
      <c r="S27" s="416"/>
      <c r="T27" s="416"/>
      <c r="U27" s="416"/>
    </row>
    <row r="28" ht="19.5" customHeight="1">
      <c r="A28" s="425">
        <v>23.0</v>
      </c>
      <c r="B28" s="440"/>
      <c r="C28" s="427"/>
      <c r="D28" s="427" t="str">
        <f>IF(ISBLANK(B28)," ",IF('Summary Sheet'!$M$2="Framed",VLOOKUP(B28,'Framed Catalog List Price'!$B$5:$T$403,List!$C$75,FALSE),IF('Summary Sheet'!$M$2="Frameless",VLOOKUP(B28,'Frameless Catalog List Price'!$B$5:$Z$418,List!$D$75,FALSE))))</f>
        <v> </v>
      </c>
      <c r="E28" s="428" t="str">
        <f>IF(ISBLANK(B28)," ",IF('Summary Sheet'!$M$2="Framed",VLOOKUP(B28,'Framed Catalog List Price'!$B$5:$T$403,List!$C$76,FALSE),IF('Summary Sheet'!$M$2="Frameless",VLOOKUP(B28,'Frameless Catalog List Price'!$B$5:$Z$418,List!$D$76,FALSE))))</f>
        <v> </v>
      </c>
      <c r="F28" s="429" t="str">
        <f>IF(ISBLANK(B28), " ",E28*'Summary Sheet'!M$6)</f>
        <v> </v>
      </c>
      <c r="G28" s="429" t="str">
        <f t="shared" si="1"/>
        <v> </v>
      </c>
      <c r="H28" s="430" t="str">
        <f>IF(ISBLANK(B28)," ",IF('Summary Sheet'!$M$2="Framed",VLOOKUP(B28,'Framed Catalog List Price'!$B$5:$T$403,18,FALSE),IF('Summary Sheet'!$M$2="Frameless",VLOOKUP(B28,'Frameless Catalog List Price'!$B$5:$Z$418,24,FALSE))))</f>
        <v> </v>
      </c>
      <c r="I28" s="431" t="str">
        <f t="shared" si="2"/>
        <v> </v>
      </c>
      <c r="J28" s="416"/>
      <c r="K28" s="441"/>
      <c r="L28" s="416"/>
      <c r="M28" s="416"/>
      <c r="N28" s="416"/>
      <c r="O28" s="416"/>
      <c r="P28" s="416"/>
      <c r="Q28" s="416"/>
      <c r="R28" s="416"/>
      <c r="S28" s="416"/>
      <c r="T28" s="416"/>
      <c r="U28" s="416"/>
    </row>
    <row r="29" ht="19.5" customHeight="1">
      <c r="A29" s="425">
        <v>24.0</v>
      </c>
      <c r="B29" s="440"/>
      <c r="C29" s="427"/>
      <c r="D29" s="427" t="str">
        <f>IF(ISBLANK(B29)," ",IF('Summary Sheet'!$M$2="Framed",VLOOKUP(B29,'Framed Catalog List Price'!$B$5:$T$403,List!$C$75,FALSE),IF('Summary Sheet'!$M$2="Frameless",VLOOKUP(B29,'Frameless Catalog List Price'!$B$5:$Z$418,List!$D$75,FALSE))))</f>
        <v> </v>
      </c>
      <c r="E29" s="428" t="str">
        <f>IF(ISBLANK(B29)," ",IF('Summary Sheet'!$M$2="Framed",VLOOKUP(B29,'Framed Catalog List Price'!$B$5:$T$403,List!$C$76,FALSE),IF('Summary Sheet'!$M$2="Frameless",VLOOKUP(B29,'Frameless Catalog List Price'!$B$5:$Z$418,List!$D$76,FALSE))))</f>
        <v> </v>
      </c>
      <c r="F29" s="429" t="str">
        <f>IF(ISBLANK(B29), " ",E29*'Summary Sheet'!M$6)</f>
        <v> </v>
      </c>
      <c r="G29" s="429" t="str">
        <f t="shared" si="1"/>
        <v> </v>
      </c>
      <c r="H29" s="430" t="str">
        <f>IF(ISBLANK(B29)," ",IF('Summary Sheet'!$M$2="Framed",VLOOKUP(B29,'Framed Catalog List Price'!$B$5:$T$403,18,FALSE),IF('Summary Sheet'!$M$2="Frameless",VLOOKUP(B29,'Frameless Catalog List Price'!$B$5:$Z$418,24,FALSE))))</f>
        <v> </v>
      </c>
      <c r="I29" s="431" t="str">
        <f t="shared" si="2"/>
        <v> </v>
      </c>
      <c r="J29" s="416"/>
      <c r="K29" s="441"/>
      <c r="L29" s="416"/>
      <c r="M29" s="416"/>
      <c r="N29" s="416"/>
      <c r="O29" s="416"/>
      <c r="P29" s="416"/>
      <c r="Q29" s="416"/>
      <c r="R29" s="416"/>
      <c r="S29" s="416"/>
      <c r="T29" s="416"/>
      <c r="U29" s="416"/>
    </row>
    <row r="30" ht="19.5" customHeight="1">
      <c r="A30" s="425">
        <v>25.0</v>
      </c>
      <c r="B30" s="440"/>
      <c r="C30" s="427"/>
      <c r="D30" s="427" t="str">
        <f>IF(ISBLANK(B30)," ",IF('Summary Sheet'!$M$2="Framed",VLOOKUP(B30,'Framed Catalog List Price'!$B$5:$T$403,List!$C$75,FALSE),IF('Summary Sheet'!$M$2="Frameless",VLOOKUP(B30,'Frameless Catalog List Price'!$B$5:$Z$418,List!$D$75,FALSE))))</f>
        <v> </v>
      </c>
      <c r="E30" s="428" t="str">
        <f>IF(ISBLANK(B30)," ",IF('Summary Sheet'!$M$2="Framed",VLOOKUP(B30,'Framed Catalog List Price'!$B$5:$T$403,List!$C$76,FALSE),IF('Summary Sheet'!$M$2="Frameless",VLOOKUP(B30,'Frameless Catalog List Price'!$B$5:$Z$418,List!$D$76,FALSE))))</f>
        <v> </v>
      </c>
      <c r="F30" s="429" t="str">
        <f>IF(ISBLANK(B30), " ",E30*'Summary Sheet'!M$6)</f>
        <v> </v>
      </c>
      <c r="G30" s="429" t="str">
        <f t="shared" si="1"/>
        <v> </v>
      </c>
      <c r="H30" s="430" t="str">
        <f>IF(ISBLANK(B30)," ",IF('Summary Sheet'!$M$2="Framed",VLOOKUP(B30,'Framed Catalog List Price'!$B$5:$T$403,18,FALSE),IF('Summary Sheet'!$M$2="Frameless",VLOOKUP(B30,'Frameless Catalog List Price'!$B$5:$Z$418,24,FALSE))))</f>
        <v> </v>
      </c>
      <c r="I30" s="431" t="str">
        <f t="shared" si="2"/>
        <v> </v>
      </c>
      <c r="J30" s="416"/>
      <c r="K30" s="441"/>
      <c r="L30" s="416"/>
      <c r="M30" s="416"/>
      <c r="N30" s="416"/>
      <c r="O30" s="416"/>
      <c r="P30" s="416"/>
      <c r="Q30" s="416"/>
      <c r="R30" s="416"/>
      <c r="S30" s="416"/>
      <c r="T30" s="416"/>
      <c r="U30" s="416"/>
    </row>
    <row r="31" ht="19.5" hidden="1" customHeight="1">
      <c r="A31" s="425">
        <v>26.0</v>
      </c>
      <c r="B31" s="440"/>
      <c r="C31" s="427"/>
      <c r="D31" s="427" t="str">
        <f>IF(ISBLANK(B31)," ",IF('Summary Sheet'!$M$2="Framed",VLOOKUP(B31,'Framed Catalog List Price'!$B$5:$T$403,List!$C$75,FALSE),IF('Summary Sheet'!$M$2="Frameless",VLOOKUP(B31,'Frameless Catalog List Price'!$B$5:$Z$418,List!$D$75,FALSE))))</f>
        <v> </v>
      </c>
      <c r="E31" s="428" t="str">
        <f>IF(ISBLANK(B31)," ",IF('Summary Sheet'!$M$2="Framed",VLOOKUP(B31,'Framed Catalog List Price'!$B$5:$T$403,List!$C$76,FALSE),IF('Summary Sheet'!$M$2="Frameless",VLOOKUP(B31,'Frameless Catalog List Price'!$B$5:$Z$418,List!$D$76,FALSE))))</f>
        <v> </v>
      </c>
      <c r="F31" s="429" t="str">
        <f>IF(ISBLANK(B31), " ",E31*'Summary Sheet'!M$6)</f>
        <v> </v>
      </c>
      <c r="G31" s="429" t="str">
        <f t="shared" si="1"/>
        <v> </v>
      </c>
      <c r="H31" s="430" t="str">
        <f>IF(ISBLANK(B31)," ",IF('Summary Sheet'!$M$2="Framed",VLOOKUP(B31,'Framed Catalog List Price'!$B$5:$T$403,18,FALSE),IF('Summary Sheet'!$M$2="Frameless",VLOOKUP(B31,'Frameless Catalog List Price'!$B$5:$Z$418,24,FALSE))))</f>
        <v> </v>
      </c>
      <c r="I31" s="431" t="str">
        <f t="shared" si="2"/>
        <v> </v>
      </c>
      <c r="J31" s="416"/>
      <c r="K31" s="441"/>
      <c r="L31" s="416"/>
      <c r="M31" s="416"/>
      <c r="N31" s="416"/>
      <c r="O31" s="416"/>
      <c r="P31" s="416"/>
      <c r="Q31" s="416"/>
      <c r="R31" s="416"/>
      <c r="S31" s="416"/>
      <c r="T31" s="416"/>
      <c r="U31" s="416"/>
    </row>
    <row r="32" ht="19.5" hidden="1" customHeight="1">
      <c r="A32" s="425">
        <v>27.0</v>
      </c>
      <c r="B32" s="440"/>
      <c r="C32" s="427"/>
      <c r="D32" s="427" t="str">
        <f>IF(ISBLANK(B32)," ",IF('Summary Sheet'!$M$2="Framed",VLOOKUP(B32,'Framed Catalog List Price'!$B$5:$T$403,List!$C$75,FALSE),IF('Summary Sheet'!$M$2="Frameless",VLOOKUP(B32,'Frameless Catalog List Price'!$B$5:$Z$418,List!$D$75,FALSE))))</f>
        <v> </v>
      </c>
      <c r="E32" s="428" t="str">
        <f>IF(ISBLANK(B32)," ",IF('Summary Sheet'!$M$2="Framed",VLOOKUP(B32,'Framed Catalog List Price'!$B$5:$T$403,List!$C$76,FALSE),IF('Summary Sheet'!$M$2="Frameless",VLOOKUP(B32,'Frameless Catalog List Price'!$B$5:$Z$418,List!$D$76,FALSE))))</f>
        <v> </v>
      </c>
      <c r="F32" s="429" t="str">
        <f>IF(ISBLANK(B32), " ",E32*'Summary Sheet'!M$6)</f>
        <v> </v>
      </c>
      <c r="G32" s="429" t="str">
        <f t="shared" si="1"/>
        <v> </v>
      </c>
      <c r="H32" s="430" t="str">
        <f>IF(ISBLANK(B32)," ",IF('Summary Sheet'!$M$2="Framed",VLOOKUP(B32,'Framed Catalog List Price'!$B$5:$T$403,18,FALSE),IF('Summary Sheet'!$M$2="Frameless",VLOOKUP(B32,'Frameless Catalog List Price'!$B$5:$Z$418,24,FALSE))))</f>
        <v> </v>
      </c>
      <c r="I32" s="431" t="str">
        <f t="shared" si="2"/>
        <v> </v>
      </c>
      <c r="J32" s="416"/>
      <c r="K32" s="441"/>
      <c r="L32" s="416"/>
      <c r="M32" s="416"/>
      <c r="N32" s="416"/>
      <c r="O32" s="416"/>
      <c r="P32" s="416"/>
      <c r="Q32" s="416"/>
      <c r="R32" s="416"/>
      <c r="S32" s="416"/>
      <c r="T32" s="416"/>
      <c r="U32" s="416"/>
    </row>
    <row r="33" ht="19.5" hidden="1" customHeight="1">
      <c r="A33" s="425">
        <v>28.0</v>
      </c>
      <c r="B33" s="440"/>
      <c r="C33" s="427"/>
      <c r="D33" s="427" t="str">
        <f>IF(ISBLANK(B33)," ",IF('Summary Sheet'!$M$2="Framed",VLOOKUP(B33,'Framed Catalog List Price'!$B$5:$T$403,List!$C$75,FALSE),IF('Summary Sheet'!$M$2="Frameless",VLOOKUP(B33,'Frameless Catalog List Price'!$B$5:$Z$418,List!$D$75,FALSE))))</f>
        <v> </v>
      </c>
      <c r="E33" s="428" t="str">
        <f>IF(ISBLANK(B33)," ",IF('Summary Sheet'!$M$2="Framed",VLOOKUP(B33,'Framed Catalog List Price'!$B$5:$T$403,List!$C$76,FALSE),IF('Summary Sheet'!$M$2="Frameless",VLOOKUP(B33,'Frameless Catalog List Price'!$B$5:$Z$418,List!$D$76,FALSE))))</f>
        <v> </v>
      </c>
      <c r="F33" s="429" t="str">
        <f>IF(ISBLANK(B33), " ",E33*'Summary Sheet'!M$6)</f>
        <v> </v>
      </c>
      <c r="G33" s="429" t="str">
        <f t="shared" si="1"/>
        <v> </v>
      </c>
      <c r="H33" s="430" t="str">
        <f>IF(ISBLANK(B33)," ",IF('Summary Sheet'!$M$2="Framed",VLOOKUP(B33,'Framed Catalog List Price'!$B$5:$T$403,18,FALSE),IF('Summary Sheet'!$M$2="Frameless",VLOOKUP(B33,'Frameless Catalog List Price'!$B$5:$Z$418,24,FALSE))))</f>
        <v> </v>
      </c>
      <c r="I33" s="431" t="str">
        <f t="shared" si="2"/>
        <v> </v>
      </c>
      <c r="J33" s="416"/>
      <c r="K33" s="441"/>
      <c r="L33" s="416"/>
      <c r="M33" s="416"/>
      <c r="N33" s="416"/>
      <c r="O33" s="416"/>
      <c r="P33" s="416"/>
      <c r="Q33" s="416"/>
      <c r="R33" s="416"/>
      <c r="S33" s="416"/>
      <c r="T33" s="416"/>
      <c r="U33" s="416"/>
    </row>
    <row r="34" ht="19.5" hidden="1" customHeight="1">
      <c r="A34" s="425">
        <v>29.0</v>
      </c>
      <c r="B34" s="440"/>
      <c r="C34" s="427"/>
      <c r="D34" s="427" t="str">
        <f>IF(ISBLANK(B34)," ",IF('Summary Sheet'!$M$2="Framed",VLOOKUP(B34,'Framed Catalog List Price'!$B$5:$T$403,List!$C$75,FALSE),IF('Summary Sheet'!$M$2="Frameless",VLOOKUP(B34,'Frameless Catalog List Price'!$B$5:$Z$418,List!$D$75,FALSE))))</f>
        <v> </v>
      </c>
      <c r="E34" s="428" t="str">
        <f>IF(ISBLANK(B34)," ",IF('Summary Sheet'!$M$2="Framed",VLOOKUP(B34,'Framed Catalog List Price'!$B$5:$T$403,List!$C$76,FALSE),IF('Summary Sheet'!$M$2="Frameless",VLOOKUP(B34,'Frameless Catalog List Price'!$B$5:$Z$418,List!$D$76,FALSE))))</f>
        <v> </v>
      </c>
      <c r="F34" s="429" t="str">
        <f>IF(ISBLANK(B34), " ",E34*'Summary Sheet'!M$6)</f>
        <v> </v>
      </c>
      <c r="G34" s="429" t="str">
        <f t="shared" si="1"/>
        <v> </v>
      </c>
      <c r="H34" s="430" t="str">
        <f>IF(ISBLANK(B34)," ",IF('Summary Sheet'!$M$2="Framed",VLOOKUP(B34,'Framed Catalog List Price'!$B$5:$T$403,18,FALSE),IF('Summary Sheet'!$M$2="Frameless",VLOOKUP(B34,'Frameless Catalog List Price'!$B$5:$Z$418,24,FALSE))))</f>
        <v> </v>
      </c>
      <c r="I34" s="431" t="str">
        <f t="shared" si="2"/>
        <v> </v>
      </c>
      <c r="J34" s="416"/>
      <c r="K34" s="441"/>
      <c r="L34" s="416"/>
      <c r="M34" s="416"/>
      <c r="N34" s="416"/>
      <c r="O34" s="416"/>
      <c r="P34" s="416"/>
      <c r="Q34" s="416"/>
      <c r="R34" s="416"/>
      <c r="S34" s="416"/>
      <c r="T34" s="416"/>
      <c r="U34" s="416"/>
    </row>
    <row r="35" ht="19.5" hidden="1" customHeight="1">
      <c r="A35" s="425">
        <v>30.0</v>
      </c>
      <c r="B35" s="440"/>
      <c r="C35" s="427"/>
      <c r="D35" s="427" t="str">
        <f>IF(ISBLANK(B35)," ",IF('Summary Sheet'!$M$2="Framed",VLOOKUP(B35,'Framed Catalog List Price'!$B$5:$T$403,List!$C$75,FALSE),IF('Summary Sheet'!$M$2="Frameless",VLOOKUP(B35,'Frameless Catalog List Price'!$B$5:$Z$418,List!$D$75,FALSE))))</f>
        <v> </v>
      </c>
      <c r="E35" s="428" t="str">
        <f>IF(ISBLANK(B35)," ",IF('Summary Sheet'!$M$2="Framed",VLOOKUP(B35,'Framed Catalog List Price'!$B$5:$T$403,List!$C$76,FALSE),IF('Summary Sheet'!$M$2="Frameless",VLOOKUP(B35,'Frameless Catalog List Price'!$B$5:$Z$418,List!$D$76,FALSE))))</f>
        <v> </v>
      </c>
      <c r="F35" s="429" t="str">
        <f>IF(ISBLANK(B35), " ",E35*'Summary Sheet'!M$6)</f>
        <v> </v>
      </c>
      <c r="G35" s="429" t="str">
        <f t="shared" si="1"/>
        <v> </v>
      </c>
      <c r="H35" s="430" t="str">
        <f>IF(ISBLANK(B35)," ",IF('Summary Sheet'!$M$2="Framed",VLOOKUP(B35,'Framed Catalog List Price'!$B$5:$T$403,18,FALSE),IF('Summary Sheet'!$M$2="Frameless",VLOOKUP(B35,'Frameless Catalog List Price'!$B$5:$Z$418,24,FALSE))))</f>
        <v> </v>
      </c>
      <c r="I35" s="431" t="str">
        <f t="shared" si="2"/>
        <v> </v>
      </c>
      <c r="J35" s="416"/>
      <c r="K35" s="441"/>
      <c r="L35" s="416"/>
      <c r="M35" s="416"/>
      <c r="N35" s="416"/>
      <c r="O35" s="416"/>
      <c r="P35" s="416"/>
      <c r="Q35" s="416"/>
      <c r="R35" s="416"/>
      <c r="S35" s="416"/>
      <c r="T35" s="416"/>
      <c r="U35" s="416"/>
    </row>
    <row r="36" ht="19.5" hidden="1" customHeight="1">
      <c r="A36" s="425">
        <v>31.0</v>
      </c>
      <c r="B36" s="440"/>
      <c r="C36" s="427"/>
      <c r="D36" s="427" t="str">
        <f>IF(ISBLANK(B36)," ",IF('Summary Sheet'!$M$2="Framed",VLOOKUP(B36,'Framed Catalog List Price'!$B$5:$T$403,List!$C$75,FALSE),IF('Summary Sheet'!$M$2="Frameless",VLOOKUP(B36,'Frameless Catalog List Price'!$B$5:$Z$418,List!$D$75,FALSE))))</f>
        <v> </v>
      </c>
      <c r="E36" s="428" t="str">
        <f>IF(ISBLANK(B36)," ",IF('Summary Sheet'!$M$2="Framed",VLOOKUP(B36,'Framed Catalog List Price'!$B$5:$T$403,List!$C$76,FALSE),IF('Summary Sheet'!$M$2="Frameless",VLOOKUP(B36,'Frameless Catalog List Price'!$B$5:$Z$418,List!$D$76,FALSE))))</f>
        <v> </v>
      </c>
      <c r="F36" s="429" t="str">
        <f>IF(ISBLANK(B36), " ",E36*'Summary Sheet'!M$6)</f>
        <v> </v>
      </c>
      <c r="G36" s="429" t="str">
        <f t="shared" si="1"/>
        <v> </v>
      </c>
      <c r="H36" s="430" t="str">
        <f>IF(ISBLANK(B36)," ",IF('Summary Sheet'!$M$2="Framed",VLOOKUP(B36,'Framed Catalog List Price'!$B$5:$T$403,18,FALSE),IF('Summary Sheet'!$M$2="Frameless",VLOOKUP(B36,'Frameless Catalog List Price'!$B$5:$Z$418,24,FALSE))))</f>
        <v> </v>
      </c>
      <c r="I36" s="431" t="str">
        <f t="shared" si="2"/>
        <v> </v>
      </c>
      <c r="J36" s="416"/>
      <c r="K36" s="441"/>
      <c r="L36" s="416"/>
      <c r="M36" s="416"/>
      <c r="N36" s="416"/>
      <c r="O36" s="416"/>
      <c r="P36" s="416"/>
      <c r="Q36" s="416"/>
      <c r="R36" s="416"/>
      <c r="S36" s="416"/>
      <c r="T36" s="416"/>
      <c r="U36" s="416"/>
    </row>
    <row r="37" ht="19.5" hidden="1" customHeight="1">
      <c r="A37" s="425">
        <v>32.0</v>
      </c>
      <c r="B37" s="440"/>
      <c r="C37" s="427"/>
      <c r="D37" s="427" t="str">
        <f>IF(ISBLANK(B37)," ",IF('Summary Sheet'!$M$2="Framed",VLOOKUP(B37,'Framed Catalog List Price'!$B$5:$T$403,List!$C$75,FALSE),IF('Summary Sheet'!$M$2="Frameless",VLOOKUP(B37,'Frameless Catalog List Price'!$B$5:$Z$418,List!$D$75,FALSE))))</f>
        <v> </v>
      </c>
      <c r="E37" s="428" t="str">
        <f>IF(ISBLANK(B37)," ",IF('Summary Sheet'!$M$2="Framed",VLOOKUP(B37,'Framed Catalog List Price'!$B$5:$T$403,List!$C$76,FALSE),IF('Summary Sheet'!$M$2="Frameless",VLOOKUP(B37,'Frameless Catalog List Price'!$B$5:$Z$418,List!$D$76,FALSE))))</f>
        <v> </v>
      </c>
      <c r="F37" s="429" t="str">
        <f>IF(ISBLANK(B37), " ",E37*'Summary Sheet'!M$6)</f>
        <v> </v>
      </c>
      <c r="G37" s="429" t="str">
        <f t="shared" si="1"/>
        <v> </v>
      </c>
      <c r="H37" s="430" t="str">
        <f>IF(ISBLANK(B37)," ",IF('Summary Sheet'!$M$2="Framed",VLOOKUP(B37,'Framed Catalog List Price'!$B$5:$T$403,18,FALSE),IF('Summary Sheet'!$M$2="Frameless",VLOOKUP(B37,'Frameless Catalog List Price'!$B$5:$Z$418,24,FALSE))))</f>
        <v> </v>
      </c>
      <c r="I37" s="431" t="str">
        <f t="shared" si="2"/>
        <v> </v>
      </c>
      <c r="J37" s="416"/>
      <c r="K37" s="441"/>
      <c r="L37" s="416"/>
      <c r="M37" s="416"/>
      <c r="N37" s="416"/>
      <c r="O37" s="416"/>
      <c r="P37" s="416"/>
      <c r="Q37" s="416"/>
      <c r="R37" s="416"/>
      <c r="S37" s="416"/>
      <c r="T37" s="416"/>
      <c r="U37" s="416"/>
    </row>
    <row r="38" ht="19.5" hidden="1" customHeight="1">
      <c r="A38" s="425">
        <v>33.0</v>
      </c>
      <c r="B38" s="440"/>
      <c r="C38" s="427"/>
      <c r="D38" s="427" t="str">
        <f>IF(ISBLANK(B38)," ",IF('Summary Sheet'!$M$2="Framed",VLOOKUP(B38,'Framed Catalog List Price'!$B$5:$T$403,List!$C$75,FALSE),IF('Summary Sheet'!$M$2="Frameless",VLOOKUP(B38,'Frameless Catalog List Price'!$B$5:$Z$418,List!$D$75,FALSE))))</f>
        <v> </v>
      </c>
      <c r="E38" s="428" t="str">
        <f>IF(ISBLANK(B38)," ",IF('Summary Sheet'!$M$2="Framed",VLOOKUP(B38,'Framed Catalog List Price'!$B$5:$T$403,List!$C$76,FALSE),IF('Summary Sheet'!$M$2="Frameless",VLOOKUP(B38,'Frameless Catalog List Price'!$B$5:$Z$418,List!$D$76,FALSE))))</f>
        <v> </v>
      </c>
      <c r="F38" s="429" t="str">
        <f>IF(ISBLANK(B38), " ",E38*'Summary Sheet'!M$6)</f>
        <v> </v>
      </c>
      <c r="G38" s="429" t="str">
        <f t="shared" si="1"/>
        <v> </v>
      </c>
      <c r="H38" s="430" t="str">
        <f>IF(ISBLANK(B38)," ",IF('Summary Sheet'!$M$2="Framed",VLOOKUP(B38,'Framed Catalog List Price'!$B$5:$T$403,18,FALSE),IF('Summary Sheet'!$M$2="Frameless",VLOOKUP(B38,'Frameless Catalog List Price'!$B$5:$Z$418,24,FALSE))))</f>
        <v> </v>
      </c>
      <c r="I38" s="431" t="str">
        <f t="shared" si="2"/>
        <v> </v>
      </c>
      <c r="J38" s="416"/>
      <c r="K38" s="441"/>
      <c r="L38" s="416"/>
      <c r="M38" s="416"/>
      <c r="N38" s="416"/>
      <c r="O38" s="416"/>
      <c r="P38" s="416"/>
      <c r="Q38" s="416"/>
      <c r="R38" s="416"/>
      <c r="S38" s="416"/>
      <c r="T38" s="416"/>
      <c r="U38" s="416"/>
    </row>
    <row r="39" ht="19.5" hidden="1" customHeight="1">
      <c r="A39" s="425">
        <v>34.0</v>
      </c>
      <c r="B39" s="440"/>
      <c r="C39" s="427"/>
      <c r="D39" s="427" t="str">
        <f>IF(ISBLANK(B39)," ",IF('Summary Sheet'!$M$2="Framed",VLOOKUP(B39,'Framed Catalog List Price'!$B$5:$T$403,List!$C$75,FALSE),IF('Summary Sheet'!$M$2="Frameless",VLOOKUP(B39,'Frameless Catalog List Price'!$B$5:$Z$418,List!$D$75,FALSE))))</f>
        <v> </v>
      </c>
      <c r="E39" s="428" t="str">
        <f>IF(ISBLANK(B39)," ",IF('Summary Sheet'!$M$2="Framed",VLOOKUP(B39,'Framed Catalog List Price'!$B$5:$T$403,List!$C$76,FALSE),IF('Summary Sheet'!$M$2="Frameless",VLOOKUP(B39,'Frameless Catalog List Price'!$B$5:$Z$418,List!$D$76,FALSE))))</f>
        <v> </v>
      </c>
      <c r="F39" s="429" t="str">
        <f>IF(ISBLANK(B39), " ",E39*'Summary Sheet'!M$6)</f>
        <v> </v>
      </c>
      <c r="G39" s="429" t="str">
        <f t="shared" si="1"/>
        <v> </v>
      </c>
      <c r="H39" s="430" t="str">
        <f>IF(ISBLANK(B39)," ",IF('Summary Sheet'!$M$2="Framed",VLOOKUP(B39,'Framed Catalog List Price'!$B$5:$T$403,18,FALSE),IF('Summary Sheet'!$M$2="Frameless",VLOOKUP(B39,'Frameless Catalog List Price'!$B$5:$Z$418,24,FALSE))))</f>
        <v> </v>
      </c>
      <c r="I39" s="431" t="str">
        <f t="shared" si="2"/>
        <v> </v>
      </c>
      <c r="J39" s="416"/>
      <c r="K39" s="441"/>
      <c r="L39" s="416"/>
      <c r="M39" s="416"/>
      <c r="N39" s="416"/>
      <c r="O39" s="416"/>
      <c r="P39" s="416"/>
      <c r="Q39" s="416"/>
      <c r="R39" s="416"/>
      <c r="S39" s="416"/>
      <c r="T39" s="416"/>
      <c r="U39" s="416"/>
    </row>
    <row r="40" ht="19.5" hidden="1" customHeight="1">
      <c r="A40" s="425">
        <v>35.0</v>
      </c>
      <c r="B40" s="440"/>
      <c r="C40" s="427"/>
      <c r="D40" s="427" t="str">
        <f>IF(ISBLANK(B40)," ",IF('Summary Sheet'!$M$2="Framed",VLOOKUP(B40,'Framed Catalog List Price'!$B$5:$T$403,List!$C$75,FALSE),IF('Summary Sheet'!$M$2="Frameless",VLOOKUP(B40,'Frameless Catalog List Price'!$B$5:$Z$418,List!$D$75,FALSE))))</f>
        <v> </v>
      </c>
      <c r="E40" s="428" t="str">
        <f>IF(ISBLANK(B40)," ",IF('Summary Sheet'!$M$2="Framed",VLOOKUP(B40,'Framed Catalog List Price'!$B$5:$T$403,List!$C$76,FALSE),IF('Summary Sheet'!$M$2="Frameless",VLOOKUP(B40,'Frameless Catalog List Price'!$B$5:$Z$418,List!$D$76,FALSE))))</f>
        <v> </v>
      </c>
      <c r="F40" s="429" t="str">
        <f>IF(ISBLANK(B40), " ",E40*'Summary Sheet'!M$6)</f>
        <v> </v>
      </c>
      <c r="G40" s="429" t="str">
        <f t="shared" si="1"/>
        <v> </v>
      </c>
      <c r="H40" s="430" t="str">
        <f>IF(ISBLANK(B40)," ",IF('Summary Sheet'!$M$2="Framed",VLOOKUP(B40,'Framed Catalog List Price'!$B$5:$T$403,18,FALSE),IF('Summary Sheet'!$M$2="Frameless",VLOOKUP(B40,'Frameless Catalog List Price'!$B$5:$Z$418,24,FALSE))))</f>
        <v> </v>
      </c>
      <c r="I40" s="431" t="str">
        <f t="shared" si="2"/>
        <v> </v>
      </c>
      <c r="J40" s="416"/>
      <c r="K40" s="441"/>
      <c r="L40" s="416"/>
      <c r="M40" s="416"/>
      <c r="N40" s="416"/>
      <c r="O40" s="416"/>
      <c r="P40" s="416"/>
      <c r="Q40" s="416"/>
      <c r="R40" s="416"/>
      <c r="S40" s="416"/>
      <c r="T40" s="416"/>
      <c r="U40" s="416"/>
    </row>
    <row r="41" ht="19.5" hidden="1" customHeight="1">
      <c r="A41" s="425">
        <v>36.0</v>
      </c>
      <c r="B41" s="440"/>
      <c r="C41" s="427"/>
      <c r="D41" s="427" t="str">
        <f>IF(ISBLANK(B41)," ",IF('Summary Sheet'!$M$2="Framed",VLOOKUP(B41,'Framed Catalog List Price'!$B$5:$T$403,List!$C$75,FALSE),IF('Summary Sheet'!$M$2="Frameless",VLOOKUP(B41,'Frameless Catalog List Price'!$B$5:$Z$418,List!$D$75,FALSE))))</f>
        <v> </v>
      </c>
      <c r="E41" s="428" t="str">
        <f>IF(ISBLANK(B41)," ",IF('Summary Sheet'!$M$2="Framed",VLOOKUP(B41,'Framed Catalog List Price'!$B$5:$T$403,List!$C$76,FALSE),IF('Summary Sheet'!$M$2="Frameless",VLOOKUP(B41,'Frameless Catalog List Price'!$B$5:$Z$418,List!$D$76,FALSE))))</f>
        <v> </v>
      </c>
      <c r="F41" s="429" t="str">
        <f>IF(ISBLANK(B41), " ",E41*'Summary Sheet'!M$6)</f>
        <v> </v>
      </c>
      <c r="G41" s="429" t="str">
        <f t="shared" si="1"/>
        <v> </v>
      </c>
      <c r="H41" s="430" t="str">
        <f>IF(ISBLANK(B41)," ",IF('Summary Sheet'!$M$2="Framed",VLOOKUP(B41,'Framed Catalog List Price'!$B$5:$T$403,18,FALSE),IF('Summary Sheet'!$M$2="Frameless",VLOOKUP(B41,'Frameless Catalog List Price'!$B$5:$Z$418,24,FALSE))))</f>
        <v> </v>
      </c>
      <c r="I41" s="431" t="str">
        <f t="shared" si="2"/>
        <v> </v>
      </c>
      <c r="J41" s="416"/>
      <c r="K41" s="441"/>
      <c r="L41" s="416"/>
      <c r="M41" s="416"/>
      <c r="N41" s="416"/>
      <c r="O41" s="416"/>
      <c r="P41" s="416"/>
      <c r="Q41" s="416"/>
      <c r="R41" s="416"/>
      <c r="S41" s="416"/>
      <c r="T41" s="416"/>
      <c r="U41" s="416"/>
    </row>
    <row r="42" ht="19.5" hidden="1" customHeight="1">
      <c r="A42" s="425">
        <v>37.0</v>
      </c>
      <c r="B42" s="440"/>
      <c r="C42" s="427"/>
      <c r="D42" s="427" t="str">
        <f>IF(ISBLANK(B42)," ",IF('Summary Sheet'!$M$2="Framed",VLOOKUP(B42,'Framed Catalog List Price'!$B$5:$T$403,List!$C$75,FALSE),IF('Summary Sheet'!$M$2="Frameless",VLOOKUP(B42,'Frameless Catalog List Price'!$B$5:$Z$418,List!$D$75,FALSE))))</f>
        <v> </v>
      </c>
      <c r="E42" s="428" t="str">
        <f>IF(ISBLANK(B42)," ",IF('Summary Sheet'!$M$2="Framed",VLOOKUP(B42,'Framed Catalog List Price'!$B$5:$T$403,List!$C$76,FALSE),IF('Summary Sheet'!$M$2="Frameless",VLOOKUP(B42,'Frameless Catalog List Price'!$B$5:$Z$418,List!$D$76,FALSE))))</f>
        <v> </v>
      </c>
      <c r="F42" s="429" t="str">
        <f>IF(ISBLANK(B42), " ",E42*'Summary Sheet'!M$6)</f>
        <v> </v>
      </c>
      <c r="G42" s="429" t="str">
        <f t="shared" si="1"/>
        <v> </v>
      </c>
      <c r="H42" s="430" t="str">
        <f>IF(ISBLANK(B42)," ",IF('Summary Sheet'!$M$2="Framed",VLOOKUP(B42,'Framed Catalog List Price'!$B$5:$T$403,18,FALSE),IF('Summary Sheet'!$M$2="Frameless",VLOOKUP(B42,'Frameless Catalog List Price'!$B$5:$Z$418,24,FALSE))))</f>
        <v> </v>
      </c>
      <c r="I42" s="431" t="str">
        <f t="shared" si="2"/>
        <v> </v>
      </c>
      <c r="J42" s="416"/>
      <c r="K42" s="441"/>
      <c r="L42" s="416"/>
      <c r="M42" s="416"/>
      <c r="N42" s="416"/>
      <c r="O42" s="416"/>
      <c r="P42" s="416"/>
      <c r="Q42" s="416"/>
      <c r="R42" s="416"/>
      <c r="S42" s="416"/>
      <c r="T42" s="416"/>
      <c r="U42" s="416"/>
    </row>
    <row r="43" ht="19.5" hidden="1" customHeight="1">
      <c r="A43" s="425">
        <v>38.0</v>
      </c>
      <c r="B43" s="440"/>
      <c r="C43" s="427"/>
      <c r="D43" s="427" t="str">
        <f>IF(ISBLANK(B43)," ",IF('Summary Sheet'!$M$2="Framed",VLOOKUP(B43,'Framed Catalog List Price'!$B$5:$T$403,List!$C$75,FALSE),IF('Summary Sheet'!$M$2="Frameless",VLOOKUP(B43,'Frameless Catalog List Price'!$B$5:$Z$418,List!$D$75,FALSE))))</f>
        <v> </v>
      </c>
      <c r="E43" s="428" t="str">
        <f>IF(ISBLANK(B43)," ",IF('Summary Sheet'!$M$2="Framed",VLOOKUP(B43,'Framed Catalog List Price'!$B$5:$T$403,List!$C$76,FALSE),IF('Summary Sheet'!$M$2="Frameless",VLOOKUP(B43,'Frameless Catalog List Price'!$B$5:$Z$418,List!$D$76,FALSE))))</f>
        <v> </v>
      </c>
      <c r="F43" s="429" t="str">
        <f>IF(ISBLANK(B43), " ",E43*'Summary Sheet'!M$6)</f>
        <v> </v>
      </c>
      <c r="G43" s="429" t="str">
        <f t="shared" si="1"/>
        <v> </v>
      </c>
      <c r="H43" s="430" t="str">
        <f>IF(ISBLANK(B43)," ",IF('Summary Sheet'!$M$2="Framed",VLOOKUP(B43,'Framed Catalog List Price'!$B$5:$T$403,18,FALSE),IF('Summary Sheet'!$M$2="Frameless",VLOOKUP(B43,'Frameless Catalog List Price'!$B$5:$Z$418,24,FALSE))))</f>
        <v> </v>
      </c>
      <c r="I43" s="431" t="str">
        <f t="shared" si="2"/>
        <v> </v>
      </c>
      <c r="J43" s="416"/>
      <c r="K43" s="441"/>
      <c r="L43" s="416"/>
      <c r="M43" s="416"/>
      <c r="N43" s="416"/>
      <c r="O43" s="416"/>
      <c r="P43" s="416"/>
      <c r="Q43" s="416"/>
      <c r="R43" s="416"/>
      <c r="S43" s="416"/>
      <c r="T43" s="416"/>
      <c r="U43" s="416"/>
    </row>
    <row r="44" ht="19.5" hidden="1" customHeight="1">
      <c r="A44" s="425">
        <v>39.0</v>
      </c>
      <c r="B44" s="440"/>
      <c r="C44" s="427"/>
      <c r="D44" s="427" t="str">
        <f>IF(ISBLANK(B44)," ",IF('Summary Sheet'!$M$2="Framed",VLOOKUP(B44,'Framed Catalog List Price'!$B$5:$T$403,List!$C$75,FALSE),IF('Summary Sheet'!$M$2="Frameless",VLOOKUP(B44,'Frameless Catalog List Price'!$B$5:$Z$418,List!$D$75,FALSE))))</f>
        <v> </v>
      </c>
      <c r="E44" s="428" t="str">
        <f>IF(ISBLANK(B44)," ",IF('Summary Sheet'!$M$2="Framed",VLOOKUP(B44,'Framed Catalog List Price'!$B$5:$T$403,List!$C$76,FALSE),IF('Summary Sheet'!$M$2="Frameless",VLOOKUP(B44,'Frameless Catalog List Price'!$B$5:$Z$418,List!$D$76,FALSE))))</f>
        <v> </v>
      </c>
      <c r="F44" s="429" t="str">
        <f>IF(ISBLANK(B44), " ",E44*'Summary Sheet'!M$6)</f>
        <v> </v>
      </c>
      <c r="G44" s="429" t="str">
        <f t="shared" si="1"/>
        <v> </v>
      </c>
      <c r="H44" s="430" t="str">
        <f>IF(ISBLANK(B44)," ",IF('Summary Sheet'!$M$2="Framed",VLOOKUP(B44,'Framed Catalog List Price'!$B$5:$T$403,18,FALSE),IF('Summary Sheet'!$M$2="Frameless",VLOOKUP(B44,'Frameless Catalog List Price'!$B$5:$Z$418,24,FALSE))))</f>
        <v> </v>
      </c>
      <c r="I44" s="431" t="str">
        <f t="shared" si="2"/>
        <v> </v>
      </c>
      <c r="J44" s="416"/>
      <c r="K44" s="441"/>
      <c r="L44" s="416"/>
      <c r="M44" s="416"/>
      <c r="N44" s="416"/>
      <c r="O44" s="416"/>
      <c r="P44" s="416"/>
      <c r="Q44" s="416"/>
      <c r="R44" s="416"/>
      <c r="S44" s="416"/>
      <c r="T44" s="416"/>
      <c r="U44" s="416"/>
    </row>
    <row r="45" ht="19.5" hidden="1" customHeight="1">
      <c r="A45" s="425">
        <v>40.0</v>
      </c>
      <c r="B45" s="440"/>
      <c r="C45" s="427"/>
      <c r="D45" s="427" t="str">
        <f>IF(ISBLANK(B45)," ",IF('Summary Sheet'!$M$2="Framed",VLOOKUP(B45,'Framed Catalog List Price'!$B$5:$T$403,List!$C$75,FALSE),IF('Summary Sheet'!$M$2="Frameless",VLOOKUP(B45,'Frameless Catalog List Price'!$B$5:$Z$418,List!$D$75,FALSE))))</f>
        <v> </v>
      </c>
      <c r="E45" s="428" t="str">
        <f>IF(ISBLANK(B45)," ",IF('Summary Sheet'!$M$2="Framed",VLOOKUP(B45,'Framed Catalog List Price'!$B$5:$T$403,List!$C$76,FALSE),IF('Summary Sheet'!$M$2="Frameless",VLOOKUP(B45,'Frameless Catalog List Price'!$B$5:$Z$418,List!$D$76,FALSE))))</f>
        <v> </v>
      </c>
      <c r="F45" s="429" t="str">
        <f>IF(ISBLANK(B45), " ",E45*'Summary Sheet'!M$6)</f>
        <v> </v>
      </c>
      <c r="G45" s="429" t="str">
        <f t="shared" si="1"/>
        <v> </v>
      </c>
      <c r="H45" s="430" t="str">
        <f>IF(ISBLANK(B45)," ",IF('Summary Sheet'!$M$2="Framed",VLOOKUP(B45,'Framed Catalog List Price'!$B$5:$T$403,18,FALSE),IF('Summary Sheet'!$M$2="Frameless",VLOOKUP(B45,'Frameless Catalog List Price'!$B$5:$Z$418,24,FALSE))))</f>
        <v> </v>
      </c>
      <c r="I45" s="431" t="str">
        <f t="shared" si="2"/>
        <v> </v>
      </c>
      <c r="J45" s="416"/>
      <c r="K45" s="441"/>
      <c r="L45" s="416"/>
      <c r="M45" s="416"/>
      <c r="N45" s="416"/>
      <c r="O45" s="416"/>
      <c r="P45" s="416"/>
      <c r="Q45" s="416"/>
      <c r="R45" s="416"/>
      <c r="S45" s="416"/>
      <c r="T45" s="416"/>
      <c r="U45" s="416"/>
    </row>
    <row r="46" ht="19.5" hidden="1" customHeight="1">
      <c r="A46" s="425">
        <v>41.0</v>
      </c>
      <c r="B46" s="440"/>
      <c r="C46" s="427"/>
      <c r="D46" s="427" t="str">
        <f>IF(ISBLANK(B46)," ",IF('Summary Sheet'!$M$2="Framed",VLOOKUP(B46,'Framed Catalog List Price'!$B$5:$T$403,List!$C$75,FALSE),IF('Summary Sheet'!$M$2="Frameless",VLOOKUP(B46,'Frameless Catalog List Price'!$B$5:$Z$418,List!$D$75,FALSE))))</f>
        <v> </v>
      </c>
      <c r="E46" s="428" t="str">
        <f>IF(ISBLANK(B46)," ",IF('Summary Sheet'!$M$2="Framed",VLOOKUP(B46,'Framed Catalog List Price'!$B$5:$T$403,List!$C$76,FALSE),IF('Summary Sheet'!$M$2="Frameless",VLOOKUP(B46,'Frameless Catalog List Price'!$B$5:$Z$418,List!$D$76,FALSE))))</f>
        <v> </v>
      </c>
      <c r="F46" s="429" t="str">
        <f>IF(ISBLANK(B46), " ",E46*'Summary Sheet'!M$6)</f>
        <v> </v>
      </c>
      <c r="G46" s="429" t="str">
        <f t="shared" si="1"/>
        <v> </v>
      </c>
      <c r="H46" s="430" t="str">
        <f>IF(ISBLANK(B46)," ",IF('Summary Sheet'!$M$2="Framed",VLOOKUP(B46,'Framed Catalog List Price'!$B$5:$T$403,18,FALSE),IF('Summary Sheet'!$M$2="Frameless",VLOOKUP(B46,'Frameless Catalog List Price'!$B$5:$Z$418,24,FALSE))))</f>
        <v> </v>
      </c>
      <c r="I46" s="431" t="str">
        <f t="shared" si="2"/>
        <v> </v>
      </c>
      <c r="J46" s="416"/>
      <c r="K46" s="441"/>
      <c r="L46" s="416"/>
      <c r="M46" s="416"/>
      <c r="N46" s="416"/>
      <c r="O46" s="416"/>
      <c r="P46" s="416"/>
      <c r="Q46" s="416"/>
      <c r="R46" s="416"/>
      <c r="S46" s="416"/>
      <c r="T46" s="416"/>
      <c r="U46" s="416"/>
    </row>
    <row r="47" ht="19.5" hidden="1" customHeight="1">
      <c r="A47" s="425">
        <v>42.0</v>
      </c>
      <c r="B47" s="440"/>
      <c r="C47" s="427"/>
      <c r="D47" s="427" t="str">
        <f>IF(ISBLANK(B47)," ",IF('Summary Sheet'!$M$2="Framed",VLOOKUP(B47,'Framed Catalog List Price'!$B$5:$T$403,List!$C$75,FALSE),IF('Summary Sheet'!$M$2="Frameless",VLOOKUP(B47,'Frameless Catalog List Price'!$B$5:$Z$418,List!$D$75,FALSE))))</f>
        <v> </v>
      </c>
      <c r="E47" s="428" t="str">
        <f>IF(ISBLANK(B47)," ",IF('Summary Sheet'!$M$2="Framed",VLOOKUP(B47,'Framed Catalog List Price'!$B$5:$T$403,List!$C$76,FALSE),IF('Summary Sheet'!$M$2="Frameless",VLOOKUP(B47,'Frameless Catalog List Price'!$B$5:$Z$418,List!$D$76,FALSE))))</f>
        <v> </v>
      </c>
      <c r="F47" s="429" t="str">
        <f>IF(ISBLANK(B47), " ",E47*'Summary Sheet'!M$6)</f>
        <v> </v>
      </c>
      <c r="G47" s="429" t="str">
        <f t="shared" si="1"/>
        <v> </v>
      </c>
      <c r="H47" s="430" t="str">
        <f>IF(ISBLANK(B47)," ",IF('Summary Sheet'!$M$2="Framed",VLOOKUP(B47,'Framed Catalog List Price'!$B$5:$T$403,18,FALSE),IF('Summary Sheet'!$M$2="Frameless",VLOOKUP(B47,'Frameless Catalog List Price'!$B$5:$Z$418,24,FALSE))))</f>
        <v> </v>
      </c>
      <c r="I47" s="431" t="str">
        <f t="shared" si="2"/>
        <v> </v>
      </c>
      <c r="J47" s="416"/>
      <c r="K47" s="441"/>
      <c r="L47" s="416"/>
      <c r="M47" s="416"/>
      <c r="N47" s="416"/>
      <c r="O47" s="416"/>
      <c r="P47" s="416"/>
      <c r="Q47" s="416"/>
      <c r="R47" s="416"/>
      <c r="S47" s="416"/>
      <c r="T47" s="416"/>
      <c r="U47" s="416"/>
    </row>
    <row r="48" ht="19.5" hidden="1" customHeight="1">
      <c r="A48" s="425">
        <v>43.0</v>
      </c>
      <c r="B48" s="440"/>
      <c r="C48" s="427"/>
      <c r="D48" s="427" t="str">
        <f>IF(ISBLANK(B48)," ",IF('Summary Sheet'!$M$2="Framed",VLOOKUP(B48,'Framed Catalog List Price'!$B$5:$T$403,List!$C$75,FALSE),IF('Summary Sheet'!$M$2="Frameless",VLOOKUP(B48,'Frameless Catalog List Price'!$B$5:$Z$418,List!$D$75,FALSE))))</f>
        <v> </v>
      </c>
      <c r="E48" s="428" t="str">
        <f>IF(ISBLANK(B48)," ",IF('Summary Sheet'!$M$2="Framed",VLOOKUP(B48,'Framed Catalog List Price'!$B$5:$T$403,List!$C$76,FALSE),IF('Summary Sheet'!$M$2="Frameless",VLOOKUP(B48,'Frameless Catalog List Price'!$B$5:$Z$418,List!$D$76,FALSE))))</f>
        <v> </v>
      </c>
      <c r="F48" s="429" t="str">
        <f>IF(ISBLANK(B48), " ",E48*'Summary Sheet'!M$6)</f>
        <v> </v>
      </c>
      <c r="G48" s="429" t="str">
        <f t="shared" si="1"/>
        <v> </v>
      </c>
      <c r="H48" s="430" t="str">
        <f>IF(ISBLANK(B48)," ",IF('Summary Sheet'!$M$2="Framed",VLOOKUP(B48,'Framed Catalog List Price'!$B$5:$T$403,18,FALSE),IF('Summary Sheet'!$M$2="Frameless",VLOOKUP(B48,'Frameless Catalog List Price'!$B$5:$Z$418,24,FALSE))))</f>
        <v> </v>
      </c>
      <c r="I48" s="431" t="str">
        <f t="shared" si="2"/>
        <v> </v>
      </c>
      <c r="J48" s="416"/>
      <c r="K48" s="441"/>
      <c r="L48" s="416"/>
      <c r="M48" s="416"/>
      <c r="N48" s="416"/>
      <c r="O48" s="416"/>
      <c r="P48" s="416"/>
      <c r="Q48" s="416"/>
      <c r="R48" s="416"/>
      <c r="S48" s="416"/>
      <c r="T48" s="416"/>
      <c r="U48" s="416"/>
    </row>
    <row r="49" ht="19.5" hidden="1" customHeight="1">
      <c r="A49" s="425">
        <v>44.0</v>
      </c>
      <c r="B49" s="440"/>
      <c r="C49" s="427"/>
      <c r="D49" s="427" t="str">
        <f>IF(ISBLANK(B49)," ",IF('Summary Sheet'!$M$2="Framed",VLOOKUP(B49,'Framed Catalog List Price'!$B$5:$T$403,List!$C$75,FALSE),IF('Summary Sheet'!$M$2="Frameless",VLOOKUP(B49,'Frameless Catalog List Price'!$B$5:$Z$418,List!$D$75,FALSE))))</f>
        <v> </v>
      </c>
      <c r="E49" s="428" t="str">
        <f>IF(ISBLANK(B49)," ",IF('Summary Sheet'!$M$2="Framed",VLOOKUP(B49,'Framed Catalog List Price'!$B$5:$T$403,List!$C$76,FALSE),IF('Summary Sheet'!$M$2="Frameless",VLOOKUP(B49,'Frameless Catalog List Price'!$B$5:$Z$418,List!$D$76,FALSE))))</f>
        <v> </v>
      </c>
      <c r="F49" s="429" t="str">
        <f>IF(ISBLANK(B49), " ",E49*'Summary Sheet'!M$6)</f>
        <v> </v>
      </c>
      <c r="G49" s="429" t="str">
        <f t="shared" si="1"/>
        <v> </v>
      </c>
      <c r="H49" s="430" t="str">
        <f>IF(ISBLANK(B49)," ",IF('Summary Sheet'!$M$2="Framed",VLOOKUP(B49,'Framed Catalog List Price'!$B$5:$T$403,18,FALSE),IF('Summary Sheet'!$M$2="Frameless",VLOOKUP(B49,'Frameless Catalog List Price'!$B$5:$Z$418,24,FALSE))))</f>
        <v> </v>
      </c>
      <c r="I49" s="431" t="str">
        <f t="shared" si="2"/>
        <v> </v>
      </c>
      <c r="J49" s="416"/>
      <c r="K49" s="441"/>
      <c r="L49" s="416"/>
      <c r="M49" s="416"/>
      <c r="N49" s="416"/>
      <c r="O49" s="416"/>
      <c r="P49" s="416"/>
      <c r="Q49" s="416"/>
      <c r="R49" s="416"/>
      <c r="S49" s="416"/>
      <c r="T49" s="416"/>
      <c r="U49" s="416"/>
    </row>
    <row r="50" ht="19.5" hidden="1" customHeight="1">
      <c r="A50" s="425">
        <v>45.0</v>
      </c>
      <c r="B50" s="440"/>
      <c r="C50" s="427"/>
      <c r="D50" s="427" t="str">
        <f>IF(ISBLANK(B50)," ",IF('Summary Sheet'!$M$2="Framed",VLOOKUP(B50,'Framed Catalog List Price'!$B$5:$T$403,List!$C$75,FALSE),IF('Summary Sheet'!$M$2="Frameless",VLOOKUP(B50,'Frameless Catalog List Price'!$B$5:$Z$418,List!$D$75,FALSE))))</f>
        <v> </v>
      </c>
      <c r="E50" s="428" t="str">
        <f>IF(ISBLANK(B50)," ",IF('Summary Sheet'!$M$2="Framed",VLOOKUP(B50,'Framed Catalog List Price'!$B$5:$T$403,List!$C$76,FALSE),IF('Summary Sheet'!$M$2="Frameless",VLOOKUP(B50,'Frameless Catalog List Price'!$B$5:$Z$418,List!$D$76,FALSE))))</f>
        <v> </v>
      </c>
      <c r="F50" s="429" t="str">
        <f>IF(ISBLANK(B50), " ",E50*'Summary Sheet'!M$6)</f>
        <v> </v>
      </c>
      <c r="G50" s="429" t="str">
        <f t="shared" si="1"/>
        <v> </v>
      </c>
      <c r="H50" s="430" t="str">
        <f>IF(ISBLANK(B50)," ",IF('Summary Sheet'!$M$2="Framed",VLOOKUP(B50,'Framed Catalog List Price'!$B$5:$T$403,18,FALSE),IF('Summary Sheet'!$M$2="Frameless",VLOOKUP(B50,'Frameless Catalog List Price'!$B$5:$Z$418,24,FALSE))))</f>
        <v> </v>
      </c>
      <c r="I50" s="431" t="str">
        <f t="shared" si="2"/>
        <v> </v>
      </c>
      <c r="J50" s="416"/>
      <c r="K50" s="441"/>
      <c r="L50" s="416"/>
      <c r="M50" s="416"/>
      <c r="N50" s="416"/>
      <c r="O50" s="416"/>
      <c r="P50" s="416"/>
      <c r="Q50" s="416"/>
      <c r="R50" s="416"/>
      <c r="S50" s="416"/>
      <c r="T50" s="416"/>
      <c r="U50" s="416"/>
    </row>
    <row r="51" ht="19.5" customHeight="1">
      <c r="A51" s="425">
        <v>1.0</v>
      </c>
      <c r="B51" s="442"/>
      <c r="C51" s="444"/>
      <c r="D51" s="444" t="str">
        <f>IF(ISBLANK(B51)," ",IF('Summary Sheet'!$M$2="Framed",VLOOKUP(B51,'Framed Accessory List Price'!$B$6:$S$60,List!$C$75,FALSE),IF('Summary Sheet'!$M$2="Frameless",VLOOKUP(B51,'Frameless Accessory List Price'!$B$6:$Y$71,List!$D$75,FALSE))))</f>
        <v> </v>
      </c>
      <c r="E51" s="445" t="str">
        <f>IF(ISBLANK(B51)," ",IF('Summary Sheet'!$M$2="Framed",VLOOKUP(B51,'Framed Accessory List Price'!$B$6:$S$60,List!$C$76,FALSE),IF('Summary Sheet'!$M$2="Frameless",VLOOKUP(B51,'Frameless Accessory List Price'!$B$6:$Y$71,List!$D$76,FALSE))))</f>
        <v> </v>
      </c>
      <c r="F51" s="446" t="str">
        <f>IF(ISBLANK(B51), " ",E51*'Summary Sheet'!M$6)</f>
        <v> </v>
      </c>
      <c r="G51" s="446" t="str">
        <f t="shared" si="1"/>
        <v> </v>
      </c>
      <c r="H51" s="447"/>
      <c r="I51" s="448"/>
      <c r="J51" s="416"/>
      <c r="K51" s="441"/>
      <c r="L51" s="416"/>
      <c r="M51" s="416"/>
      <c r="N51" s="416"/>
      <c r="O51" s="416"/>
      <c r="P51" s="416"/>
      <c r="Q51" s="416"/>
      <c r="R51" s="416"/>
      <c r="S51" s="416"/>
      <c r="T51" s="416"/>
      <c r="U51" s="416"/>
    </row>
    <row r="52" ht="19.5" customHeight="1">
      <c r="A52" s="425">
        <v>2.0</v>
      </c>
      <c r="B52" s="442"/>
      <c r="C52" s="444"/>
      <c r="D52" s="444" t="str">
        <f>IF(ISBLANK(B52)," ",IF('Summary Sheet'!$M$2="Framed",VLOOKUP(B52,'Framed Accessory List Price'!$B$6:$S$60,List!$C$75,FALSE),IF('Summary Sheet'!$M$2="Frameless",VLOOKUP(B52,'Frameless Accessory List Price'!$B$6:$Y$71,List!$D$75,FALSE))))</f>
        <v> </v>
      </c>
      <c r="E52" s="445" t="str">
        <f>IF(ISBLANK(B52)," ",IF('Summary Sheet'!$M$2="Framed",VLOOKUP(B52,'Framed Accessory List Price'!$B$6:$S$60,List!$C$76,FALSE),IF('Summary Sheet'!$M$2="Frameless",VLOOKUP(B52,'Frameless Accessory List Price'!$B$6:$Y$71,List!$D$76,FALSE))))</f>
        <v> </v>
      </c>
      <c r="F52" s="446" t="str">
        <f>IF(ISBLANK(B52), " ",E52*'Summary Sheet'!M$6)</f>
        <v> </v>
      </c>
      <c r="G52" s="446" t="str">
        <f t="shared" si="1"/>
        <v> </v>
      </c>
      <c r="H52" s="447"/>
      <c r="I52" s="448"/>
      <c r="J52" s="416"/>
      <c r="K52" s="441"/>
      <c r="L52" s="416"/>
      <c r="M52" s="416"/>
      <c r="N52" s="416"/>
      <c r="O52" s="416"/>
      <c r="P52" s="416"/>
      <c r="Q52" s="416"/>
      <c r="R52" s="416"/>
      <c r="S52" s="416"/>
      <c r="T52" s="416"/>
      <c r="U52" s="416"/>
    </row>
    <row r="53" ht="19.5" customHeight="1">
      <c r="A53" s="425">
        <v>3.0</v>
      </c>
      <c r="B53" s="442"/>
      <c r="C53" s="444"/>
      <c r="D53" s="444" t="str">
        <f>IF(ISBLANK(B53)," ",IF('Summary Sheet'!$M$2="Framed",VLOOKUP(B53,'Framed Accessory List Price'!$B$6:$S$60,List!$C$75,FALSE),IF('Summary Sheet'!$M$2="Frameless",VLOOKUP(B53,'Frameless Accessory List Price'!$B$6:$Y$71,List!$D$75,FALSE))))</f>
        <v> </v>
      </c>
      <c r="E53" s="445" t="str">
        <f>IF(ISBLANK(B53)," ",IF('Summary Sheet'!$M$2="Framed",VLOOKUP(B53,'Framed Accessory List Price'!$B$6:$S$60,List!$C$76,FALSE),IF('Summary Sheet'!$M$2="Frameless",VLOOKUP(B53,'Frameless Accessory List Price'!$B$6:$Y$71,List!$D$76,FALSE))))</f>
        <v> </v>
      </c>
      <c r="F53" s="446" t="str">
        <f>IF(ISBLANK(B53), " ",E53*'Summary Sheet'!M$6)</f>
        <v> </v>
      </c>
      <c r="G53" s="446" t="str">
        <f t="shared" si="1"/>
        <v> </v>
      </c>
      <c r="H53" s="447"/>
      <c r="I53" s="448"/>
      <c r="J53" s="416"/>
      <c r="K53" s="441"/>
      <c r="L53" s="416"/>
      <c r="M53" s="416"/>
      <c r="N53" s="416"/>
      <c r="O53" s="416"/>
      <c r="P53" s="416"/>
      <c r="Q53" s="416"/>
      <c r="R53" s="416"/>
      <c r="S53" s="416"/>
      <c r="T53" s="416"/>
      <c r="U53" s="416"/>
    </row>
    <row r="54" ht="19.5" customHeight="1">
      <c r="A54" s="425">
        <v>4.0</v>
      </c>
      <c r="B54" s="442"/>
      <c r="C54" s="444"/>
      <c r="D54" s="444" t="str">
        <f>IF(ISBLANK(B54)," ",IF('Summary Sheet'!$M$2="Framed",VLOOKUP(B54,'Framed Accessory List Price'!$B$6:$S$60,List!$C$75,FALSE),IF('Summary Sheet'!$M$2="Frameless",VLOOKUP(B54,'Frameless Accessory List Price'!$B$6:$Y$71,List!$D$75,FALSE))))</f>
        <v> </v>
      </c>
      <c r="E54" s="445" t="str">
        <f>IF(ISBLANK(B54)," ",IF('Summary Sheet'!$M$2="Framed",VLOOKUP(B54,'Framed Accessory List Price'!$B$6:$S$60,List!$C$76,FALSE),IF('Summary Sheet'!$M$2="Frameless",VLOOKUP(B54,'Frameless Accessory List Price'!$B$6:$Y$71,List!$D$76,FALSE))))</f>
        <v> </v>
      </c>
      <c r="F54" s="446" t="str">
        <f>IF(ISBLANK(B54), " ",E54*'Summary Sheet'!M$6)</f>
        <v> </v>
      </c>
      <c r="G54" s="446" t="str">
        <f t="shared" si="1"/>
        <v> </v>
      </c>
      <c r="H54" s="447"/>
      <c r="I54" s="448"/>
      <c r="J54" s="416"/>
      <c r="K54" s="441"/>
      <c r="L54" s="416"/>
      <c r="M54" s="416"/>
      <c r="N54" s="416"/>
      <c r="O54" s="416"/>
      <c r="P54" s="416"/>
      <c r="Q54" s="416"/>
      <c r="R54" s="416"/>
      <c r="S54" s="416"/>
      <c r="T54" s="416"/>
      <c r="U54" s="416"/>
    </row>
    <row r="55" ht="19.5" customHeight="1">
      <c r="A55" s="425">
        <v>5.0</v>
      </c>
      <c r="B55" s="442"/>
      <c r="C55" s="444"/>
      <c r="D55" s="444" t="str">
        <f>IF(ISBLANK(B55)," ",IF('Summary Sheet'!$M$2="Framed",VLOOKUP(B55,'Framed Accessory List Price'!$B$6:$S$60,List!$C$75,FALSE),IF('Summary Sheet'!$M$2="Frameless",VLOOKUP(B55,'Frameless Accessory List Price'!$B$6:$Y$71,List!$D$75,FALSE))))</f>
        <v> </v>
      </c>
      <c r="E55" s="445" t="str">
        <f>IF(ISBLANK(B55)," ",IF('Summary Sheet'!$M$2="Framed",VLOOKUP(B55,'Framed Accessory List Price'!$B$6:$S$60,List!$C$76,FALSE),IF('Summary Sheet'!$M$2="Frameless",VLOOKUP(B55,'Frameless Accessory List Price'!$B$6:$Y$71,List!$D$76,FALSE))))</f>
        <v> </v>
      </c>
      <c r="F55" s="446" t="str">
        <f>IF(ISBLANK(B55), " ",E55*'Summary Sheet'!M$6)</f>
        <v> </v>
      </c>
      <c r="G55" s="446" t="str">
        <f t="shared" si="1"/>
        <v> </v>
      </c>
      <c r="H55" s="447"/>
      <c r="I55" s="448"/>
      <c r="J55" s="416"/>
      <c r="K55" s="441"/>
      <c r="L55" s="416"/>
      <c r="M55" s="416"/>
      <c r="N55" s="416"/>
      <c r="O55" s="416"/>
      <c r="P55" s="416"/>
      <c r="Q55" s="416"/>
      <c r="R55" s="416"/>
      <c r="S55" s="416"/>
      <c r="T55" s="416"/>
      <c r="U55" s="416"/>
    </row>
    <row r="56" ht="19.5" customHeight="1">
      <c r="A56" s="425">
        <v>6.0</v>
      </c>
      <c r="B56" s="442"/>
      <c r="C56" s="444"/>
      <c r="D56" s="444" t="str">
        <f>IF(ISBLANK(B56)," ",IF('Summary Sheet'!$M$2="Framed",VLOOKUP(B56,'Framed Accessory List Price'!$B$6:$S$60,List!$C$75,FALSE),IF('Summary Sheet'!$M$2="Frameless",VLOOKUP(B56,'Frameless Accessory List Price'!$B$6:$Y$71,List!$D$75,FALSE))))</f>
        <v> </v>
      </c>
      <c r="E56" s="445" t="str">
        <f>IF(ISBLANK(B56)," ",IF('Summary Sheet'!$M$2="Framed",VLOOKUP(B56,'Framed Accessory List Price'!$B$6:$S$60,List!$C$76,FALSE),IF('Summary Sheet'!$M$2="Frameless",VLOOKUP(B56,'Frameless Accessory List Price'!$B$6:$Y$71,List!$D$76,FALSE))))</f>
        <v> </v>
      </c>
      <c r="F56" s="446" t="str">
        <f>IF(ISBLANK(B56), " ",E56*'Summary Sheet'!M$6)</f>
        <v> </v>
      </c>
      <c r="G56" s="446" t="str">
        <f t="shared" si="1"/>
        <v> </v>
      </c>
      <c r="H56" s="447"/>
      <c r="I56" s="448"/>
      <c r="J56" s="416"/>
      <c r="K56" s="441"/>
      <c r="L56" s="416"/>
      <c r="M56" s="416"/>
      <c r="N56" s="416"/>
      <c r="O56" s="416"/>
      <c r="P56" s="416"/>
      <c r="Q56" s="416"/>
      <c r="R56" s="416"/>
      <c r="S56" s="416"/>
      <c r="T56" s="416"/>
      <c r="U56" s="416"/>
    </row>
    <row r="57" ht="19.5" customHeight="1">
      <c r="A57" s="425">
        <v>7.0</v>
      </c>
      <c r="B57" s="442"/>
      <c r="C57" s="444"/>
      <c r="D57" s="444" t="str">
        <f>IF(ISBLANK(B57)," ",IF('Summary Sheet'!$M$2="Framed",VLOOKUP(B57,'Framed Accessory List Price'!$B$6:$S$60,List!$C$75,FALSE),IF('Summary Sheet'!$M$2="Frameless",VLOOKUP(B57,'Frameless Accessory List Price'!$B$6:$Y$71,List!$D$75,FALSE))))</f>
        <v> </v>
      </c>
      <c r="E57" s="445" t="str">
        <f>IF(ISBLANK(B57)," ",IF('Summary Sheet'!$M$2="Framed",VLOOKUP(B57,'Framed Accessory List Price'!$B$6:$S$60,List!$C$76,FALSE),IF('Summary Sheet'!$M$2="Frameless",VLOOKUP(B57,'Frameless Accessory List Price'!$B$6:$Y$71,List!$D$76,FALSE))))</f>
        <v> </v>
      </c>
      <c r="F57" s="446" t="str">
        <f>IF(ISBLANK(B57), " ",E57*'Summary Sheet'!M$6)</f>
        <v> </v>
      </c>
      <c r="G57" s="446" t="str">
        <f t="shared" si="1"/>
        <v> </v>
      </c>
      <c r="H57" s="447"/>
      <c r="I57" s="448"/>
      <c r="J57" s="416"/>
      <c r="K57" s="441"/>
      <c r="L57" s="416"/>
      <c r="M57" s="416"/>
      <c r="N57" s="416"/>
      <c r="O57" s="416"/>
      <c r="P57" s="416"/>
      <c r="Q57" s="416"/>
      <c r="R57" s="416"/>
      <c r="S57" s="416"/>
      <c r="T57" s="416"/>
      <c r="U57" s="416"/>
    </row>
    <row r="58" ht="19.5" customHeight="1">
      <c r="A58" s="425">
        <v>8.0</v>
      </c>
      <c r="B58" s="442"/>
      <c r="C58" s="444"/>
      <c r="D58" s="444" t="str">
        <f>IF(ISBLANK(B58)," ",IF('Summary Sheet'!$M$2="Framed",VLOOKUP(B58,'Framed Accessory List Price'!$B$6:$S$60,List!$C$75,FALSE),IF('Summary Sheet'!$M$2="Frameless",VLOOKUP(B58,'Frameless Accessory List Price'!$B$6:$Y$71,List!$D$75,FALSE))))</f>
        <v> </v>
      </c>
      <c r="E58" s="445" t="str">
        <f>IF(ISBLANK(B58)," ",IF('Summary Sheet'!$M$2="Framed",VLOOKUP(B58,'Framed Accessory List Price'!$B$6:$S$60,List!$C$76,FALSE),IF('Summary Sheet'!$M$2="Frameless",VLOOKUP(B58,'Frameless Accessory List Price'!$B$6:$Y$71,List!$D$76,FALSE))))</f>
        <v> </v>
      </c>
      <c r="F58" s="446" t="str">
        <f>IF(ISBLANK(B58), " ",E58*'Summary Sheet'!M$6)</f>
        <v> </v>
      </c>
      <c r="G58" s="446" t="str">
        <f t="shared" si="1"/>
        <v> </v>
      </c>
      <c r="H58" s="447"/>
      <c r="I58" s="448"/>
      <c r="J58" s="416"/>
      <c r="K58" s="441"/>
      <c r="L58" s="416"/>
      <c r="M58" s="416"/>
      <c r="N58" s="416"/>
      <c r="O58" s="416"/>
      <c r="P58" s="416"/>
      <c r="Q58" s="416"/>
      <c r="R58" s="416"/>
      <c r="S58" s="416"/>
      <c r="T58" s="416"/>
      <c r="U58" s="416"/>
    </row>
    <row r="59" ht="19.5" customHeight="1">
      <c r="A59" s="425">
        <v>9.0</v>
      </c>
      <c r="B59" s="442"/>
      <c r="C59" s="444"/>
      <c r="D59" s="444" t="str">
        <f>IF(ISBLANK(B59)," ",IF('Summary Sheet'!$M$2="Framed",VLOOKUP(B59,'Framed Accessory List Price'!$B$6:$S$60,List!$C$75,FALSE),IF('Summary Sheet'!$M$2="Frameless",VLOOKUP(B59,'Frameless Accessory List Price'!$B$6:$Y$71,List!$D$75,FALSE))))</f>
        <v> </v>
      </c>
      <c r="E59" s="445" t="str">
        <f>IF(ISBLANK(B59)," ",IF('Summary Sheet'!$M$2="Framed",VLOOKUP(B59,'Framed Accessory List Price'!$B$6:$S$60,List!$C$76,FALSE),IF('Summary Sheet'!$M$2="Frameless",VLOOKUP(B59,'Frameless Accessory List Price'!$B$6:$Y$71,List!$D$76,FALSE))))</f>
        <v> </v>
      </c>
      <c r="F59" s="446" t="str">
        <f>IF(ISBLANK(B59), " ",E59*'Summary Sheet'!M$6)</f>
        <v> </v>
      </c>
      <c r="G59" s="446" t="str">
        <f t="shared" si="1"/>
        <v> </v>
      </c>
      <c r="H59" s="447"/>
      <c r="I59" s="448"/>
      <c r="J59" s="416"/>
      <c r="K59" s="441"/>
      <c r="L59" s="416"/>
      <c r="M59" s="416"/>
      <c r="N59" s="416"/>
      <c r="O59" s="416"/>
      <c r="P59" s="416"/>
      <c r="Q59" s="416"/>
      <c r="R59" s="416"/>
      <c r="S59" s="416"/>
      <c r="T59" s="416"/>
      <c r="U59" s="416"/>
    </row>
    <row r="60" ht="19.5" customHeight="1">
      <c r="A60" s="425">
        <v>10.0</v>
      </c>
      <c r="B60" s="442"/>
      <c r="C60" s="444"/>
      <c r="D60" s="444" t="str">
        <f>IF(ISBLANK(B60)," ",IF('Summary Sheet'!$M$2="Framed",VLOOKUP(B60,'Framed Accessory List Price'!$B$6:$S$60,List!$C$75,FALSE),IF('Summary Sheet'!$M$2="Frameless",VLOOKUP(B60,'Frameless Accessory List Price'!$B$6:$Y$71,List!$D$75,FALSE))))</f>
        <v> </v>
      </c>
      <c r="E60" s="445" t="str">
        <f>IF(ISBLANK(B60)," ",IF('Summary Sheet'!$M$2="Framed",VLOOKUP(B60,'Framed Accessory List Price'!$B$6:$S$60,List!$C$76,FALSE),IF('Summary Sheet'!$M$2="Frameless",VLOOKUP(B60,'Frameless Accessory List Price'!$B$6:$Y$71,List!$D$76,FALSE))))</f>
        <v> </v>
      </c>
      <c r="F60" s="446" t="str">
        <f>IF(ISBLANK(B60), " ",E60*'Summary Sheet'!M$6)</f>
        <v> </v>
      </c>
      <c r="G60" s="446" t="str">
        <f t="shared" si="1"/>
        <v> </v>
      </c>
      <c r="H60" s="447"/>
      <c r="I60" s="448"/>
      <c r="J60" s="416"/>
      <c r="K60" s="441"/>
      <c r="L60" s="416"/>
      <c r="M60" s="416"/>
      <c r="N60" s="416"/>
      <c r="O60" s="416"/>
      <c r="P60" s="416"/>
      <c r="Q60" s="416"/>
      <c r="R60" s="416"/>
      <c r="S60" s="416"/>
      <c r="T60" s="416"/>
      <c r="U60" s="416"/>
    </row>
    <row r="61" ht="19.5" hidden="1" customHeight="1">
      <c r="A61" s="425">
        <v>11.0</v>
      </c>
      <c r="B61" s="449"/>
      <c r="C61" s="450"/>
      <c r="D61" s="444" t="str">
        <f>IF(ISBLANK(B61)," ",IF('Summary Sheet'!$M$2="Framed",VLOOKUP(B61,'Framed Accessory List Price'!$B$6:$S$60,List!$C$75,FALSE),IF('Summary Sheet'!$M$2="Frameless",VLOOKUP(B61,'Frameless Accessory List Price'!$B$6:$Y$71,List!$D$75,FALSE))))</f>
        <v> </v>
      </c>
      <c r="E61" s="445" t="str">
        <f>IF(ISBLANK(B61)," ",IF('Summary Sheet'!$M$2="Framed",VLOOKUP(B61,'Framed Accessory List Price'!$B$6:$S$60,List!$C$76,FALSE),IF('Summary Sheet'!$M$2="Frameless",VLOOKUP(B61,'Frameless Accessory List Price'!$B$6:$Y$71,List!$D$76,FALSE))))</f>
        <v> </v>
      </c>
      <c r="F61" s="446" t="str">
        <f>IF(ISBLANK(B61), " ",E61*'Summary Sheet'!M$6)</f>
        <v> </v>
      </c>
      <c r="G61" s="446" t="str">
        <f t="shared" si="1"/>
        <v> </v>
      </c>
      <c r="H61" s="451"/>
      <c r="I61" s="448"/>
      <c r="J61" s="416"/>
      <c r="K61" s="416"/>
      <c r="L61" s="416"/>
      <c r="M61" s="416"/>
      <c r="N61" s="416"/>
      <c r="O61" s="416"/>
      <c r="P61" s="416"/>
      <c r="Q61" s="416"/>
      <c r="R61" s="416"/>
      <c r="S61" s="416"/>
      <c r="T61" s="416"/>
      <c r="U61" s="416"/>
    </row>
    <row r="62" ht="19.5" hidden="1" customHeight="1">
      <c r="A62" s="425">
        <v>12.0</v>
      </c>
      <c r="B62" s="449"/>
      <c r="C62" s="450"/>
      <c r="D62" s="444" t="str">
        <f>IF(ISBLANK(B62)," ",IF('Summary Sheet'!$M$2="Framed",VLOOKUP(B62,'Framed Accessory List Price'!$B$6:$S$60,List!$C$75,FALSE),IF('Summary Sheet'!$M$2="Frameless",VLOOKUP(B62,'Frameless Accessory List Price'!$B$6:$Y$71,List!$D$75,FALSE))))</f>
        <v> </v>
      </c>
      <c r="E62" s="445" t="str">
        <f>IF(ISBLANK(B62)," ",IF('Summary Sheet'!$M$2="Framed",VLOOKUP(B62,'Framed Accessory List Price'!$B$6:$S$60,List!$C$76,FALSE),IF('Summary Sheet'!$M$2="Frameless",VLOOKUP(B62,'Frameless Accessory List Price'!$B$6:$Y$71,List!$D$76,FALSE))))</f>
        <v> </v>
      </c>
      <c r="F62" s="446" t="str">
        <f>IF(ISBLANK(B62), " ",E62*'Summary Sheet'!M$6)</f>
        <v> </v>
      </c>
      <c r="G62" s="446" t="str">
        <f t="shared" si="1"/>
        <v> </v>
      </c>
      <c r="H62" s="451"/>
      <c r="I62" s="448"/>
      <c r="J62" s="416"/>
      <c r="K62" s="416"/>
      <c r="L62" s="416"/>
      <c r="M62" s="416"/>
      <c r="N62" s="416"/>
      <c r="O62" s="416"/>
      <c r="P62" s="416"/>
      <c r="Q62" s="416"/>
      <c r="R62" s="416"/>
      <c r="S62" s="416"/>
      <c r="T62" s="416"/>
      <c r="U62" s="416"/>
    </row>
    <row r="63" ht="19.5" hidden="1" customHeight="1">
      <c r="A63" s="425">
        <v>13.0</v>
      </c>
      <c r="B63" s="449"/>
      <c r="C63" s="450"/>
      <c r="D63" s="444" t="str">
        <f>IF(ISBLANK(B63)," ",IF('Summary Sheet'!$M$2="Framed",VLOOKUP(B63,'Framed Accessory List Price'!$B$6:$S$60,List!$C$75,FALSE),IF('Summary Sheet'!$M$2="Frameless",VLOOKUP(B63,'Frameless Accessory List Price'!$B$6:$Y$71,List!$D$75,FALSE))))</f>
        <v> </v>
      </c>
      <c r="E63" s="445" t="str">
        <f>IF(ISBLANK(B63)," ",IF('Summary Sheet'!$M$2="Framed",VLOOKUP(B63,'Framed Accessory List Price'!$B$6:$S$60,List!$C$76,FALSE),IF('Summary Sheet'!$M$2="Frameless",VLOOKUP(B63,'Frameless Accessory List Price'!$B$6:$Y$71,List!$D$76,FALSE))))</f>
        <v> </v>
      </c>
      <c r="F63" s="446" t="str">
        <f>IF(ISBLANK(B63), " ",E63*'Summary Sheet'!M$6)</f>
        <v> </v>
      </c>
      <c r="G63" s="446" t="str">
        <f t="shared" si="1"/>
        <v> </v>
      </c>
      <c r="H63" s="451"/>
      <c r="I63" s="448"/>
      <c r="J63" s="416"/>
      <c r="K63" s="416"/>
      <c r="L63" s="416"/>
      <c r="M63" s="416"/>
      <c r="N63" s="416"/>
      <c r="O63" s="416"/>
      <c r="P63" s="416"/>
      <c r="Q63" s="416"/>
      <c r="R63" s="416"/>
      <c r="S63" s="416"/>
      <c r="T63" s="416"/>
      <c r="U63" s="416"/>
    </row>
    <row r="64" ht="19.5" hidden="1" customHeight="1">
      <c r="A64" s="425">
        <v>14.0</v>
      </c>
      <c r="B64" s="449"/>
      <c r="C64" s="450"/>
      <c r="D64" s="444" t="str">
        <f>IF(ISBLANK(B64)," ",IF('Summary Sheet'!$M$2="Framed",VLOOKUP(B64,'Framed Accessory List Price'!$B$6:$S$60,List!$C$75,FALSE),IF('Summary Sheet'!$M$2="Frameless",VLOOKUP(B64,'Frameless Accessory List Price'!$B$6:$Y$71,List!$D$75,FALSE))))</f>
        <v> </v>
      </c>
      <c r="E64" s="445" t="str">
        <f>IF(ISBLANK(B64)," ",IF('Summary Sheet'!$M$2="Framed",VLOOKUP(B64,'Framed Accessory List Price'!$B$6:$S$60,List!$C$76,FALSE),IF('Summary Sheet'!$M$2="Frameless",VLOOKUP(B64,'Frameless Accessory List Price'!$B$6:$Y$71,List!$D$76,FALSE))))</f>
        <v> </v>
      </c>
      <c r="F64" s="446" t="str">
        <f>IF(ISBLANK(B64), " ",E64*'Summary Sheet'!M$6)</f>
        <v> </v>
      </c>
      <c r="G64" s="446" t="str">
        <f t="shared" si="1"/>
        <v> </v>
      </c>
      <c r="H64" s="451"/>
      <c r="I64" s="448"/>
      <c r="J64" s="416"/>
      <c r="K64" s="416"/>
      <c r="L64" s="416"/>
      <c r="M64" s="416"/>
      <c r="N64" s="416"/>
      <c r="O64" s="416"/>
      <c r="P64" s="416"/>
      <c r="Q64" s="416"/>
      <c r="R64" s="416"/>
      <c r="S64" s="416"/>
      <c r="T64" s="416"/>
      <c r="U64" s="416"/>
    </row>
    <row r="65" ht="19.5" hidden="1" customHeight="1">
      <c r="A65" s="425">
        <v>15.0</v>
      </c>
      <c r="B65" s="449"/>
      <c r="C65" s="450"/>
      <c r="D65" s="444" t="str">
        <f>IF(ISBLANK(B65)," ",IF('Summary Sheet'!$M$2="Framed",VLOOKUP(B65,'Framed Accessory List Price'!$B$6:$S$60,List!$C$75,FALSE),IF('Summary Sheet'!$M$2="Frameless",VLOOKUP(B65,'Frameless Accessory List Price'!$B$6:$Y$71,List!$D$75,FALSE))))</f>
        <v> </v>
      </c>
      <c r="E65" s="445" t="str">
        <f>IF(ISBLANK(B65)," ",IF('Summary Sheet'!$M$2="Framed",VLOOKUP(B65,'Framed Accessory List Price'!$B$6:$S$60,List!$C$76,FALSE),IF('Summary Sheet'!$M$2="Frameless",VLOOKUP(B65,'Frameless Accessory List Price'!$B$6:$Y$71,List!$D$76,FALSE))))</f>
        <v> </v>
      </c>
      <c r="F65" s="446" t="str">
        <f>IF(ISBLANK(B65), " ",E65*'Summary Sheet'!M$6)</f>
        <v> </v>
      </c>
      <c r="G65" s="446" t="str">
        <f t="shared" si="1"/>
        <v> </v>
      </c>
      <c r="H65" s="451"/>
      <c r="I65" s="448"/>
      <c r="J65" s="416"/>
      <c r="K65" s="416"/>
      <c r="L65" s="416"/>
      <c r="M65" s="416"/>
      <c r="N65" s="416"/>
      <c r="O65" s="416"/>
      <c r="P65" s="416"/>
      <c r="Q65" s="416"/>
      <c r="R65" s="416"/>
      <c r="S65" s="416"/>
      <c r="T65" s="416"/>
      <c r="U65" s="416"/>
    </row>
    <row r="66" ht="19.5" hidden="1" customHeight="1">
      <c r="A66" s="425">
        <v>16.0</v>
      </c>
      <c r="B66" s="449"/>
      <c r="C66" s="450"/>
      <c r="D66" s="444" t="str">
        <f>IF(ISBLANK(B66)," ",IF('Summary Sheet'!$M$2="Framed",VLOOKUP(B66,'Framed Accessory List Price'!$B$6:$S$60,List!$C$75,FALSE),IF('Summary Sheet'!$M$2="Frameless",VLOOKUP(B66,'Frameless Accessory List Price'!$B$6:$Y$71,List!$D$75,FALSE))))</f>
        <v> </v>
      </c>
      <c r="E66" s="445" t="str">
        <f>IF(ISBLANK(B66)," ",IF('Summary Sheet'!$M$2="Framed",VLOOKUP(B66,'Framed Accessory List Price'!$B$6:$S$60,List!$C$76,FALSE),IF('Summary Sheet'!$M$2="Frameless",VLOOKUP(B66,'Frameless Accessory List Price'!$B$6:$Y$71,List!$D$76,FALSE))))</f>
        <v> </v>
      </c>
      <c r="F66" s="446" t="str">
        <f>IF(ISBLANK(B66), " ",E66*'Summary Sheet'!M$6)</f>
        <v> </v>
      </c>
      <c r="G66" s="446" t="str">
        <f t="shared" si="1"/>
        <v> </v>
      </c>
      <c r="H66" s="451"/>
      <c r="I66" s="448"/>
      <c r="J66" s="416"/>
      <c r="K66" s="416"/>
      <c r="L66" s="416"/>
      <c r="M66" s="416"/>
      <c r="N66" s="416"/>
      <c r="O66" s="416"/>
      <c r="P66" s="416"/>
      <c r="Q66" s="416"/>
      <c r="R66" s="416"/>
      <c r="S66" s="416"/>
      <c r="T66" s="416"/>
      <c r="U66" s="416"/>
    </row>
    <row r="67" ht="19.5" hidden="1" customHeight="1">
      <c r="A67" s="425">
        <v>17.0</v>
      </c>
      <c r="B67" s="449"/>
      <c r="C67" s="450"/>
      <c r="D67" s="444" t="str">
        <f>IF(ISBLANK(B67)," ",IF('Summary Sheet'!$M$2="Framed",VLOOKUP(B67,'Framed Accessory List Price'!$B$6:$S$60,List!$C$75,FALSE),IF('Summary Sheet'!$M$2="Frameless",VLOOKUP(B67,'Frameless Accessory List Price'!$B$6:$Y$71,List!$D$75,FALSE))))</f>
        <v> </v>
      </c>
      <c r="E67" s="445" t="str">
        <f>IF(ISBLANK(B67)," ",IF('Summary Sheet'!$M$2="Framed",VLOOKUP(B67,'Framed Accessory List Price'!$B$6:$S$60,List!$C$76,FALSE),IF('Summary Sheet'!$M$2="Frameless",VLOOKUP(B67,'Frameless Accessory List Price'!$B$6:$Y$71,List!$D$76,FALSE))))</f>
        <v> </v>
      </c>
      <c r="F67" s="446" t="str">
        <f>IF(ISBLANK(B67), " ",E67*'Summary Sheet'!M$6)</f>
        <v> </v>
      </c>
      <c r="G67" s="446" t="str">
        <f t="shared" si="1"/>
        <v> </v>
      </c>
      <c r="H67" s="451"/>
      <c r="I67" s="448"/>
      <c r="J67" s="416"/>
      <c r="K67" s="416"/>
      <c r="L67" s="416"/>
      <c r="M67" s="416"/>
      <c r="N67" s="416"/>
      <c r="O67" s="416"/>
      <c r="P67" s="416"/>
      <c r="Q67" s="416"/>
      <c r="R67" s="416"/>
      <c r="S67" s="416"/>
      <c r="T67" s="416"/>
      <c r="U67" s="416"/>
    </row>
    <row r="68" ht="19.5" hidden="1" customHeight="1">
      <c r="A68" s="425">
        <v>18.0</v>
      </c>
      <c r="B68" s="449"/>
      <c r="C68" s="450"/>
      <c r="D68" s="444" t="str">
        <f>IF(ISBLANK(B68)," ",IF('Summary Sheet'!$M$2="Framed",VLOOKUP(B68,'Framed Accessory List Price'!$B$6:$S$60,List!$C$75,FALSE),IF('Summary Sheet'!$M$2="Frameless",VLOOKUP(B68,'Frameless Accessory List Price'!$B$6:$Y$71,List!$D$75,FALSE))))</f>
        <v> </v>
      </c>
      <c r="E68" s="445" t="str">
        <f>IF(ISBLANK(B68)," ",IF('Summary Sheet'!$M$2="Framed",VLOOKUP(B68,'Framed Accessory List Price'!$B$6:$S$60,List!$C$76,FALSE),IF('Summary Sheet'!$M$2="Frameless",VLOOKUP(B68,'Frameless Accessory List Price'!$B$6:$Y$71,List!$D$76,FALSE))))</f>
        <v> </v>
      </c>
      <c r="F68" s="446" t="str">
        <f>IF(ISBLANK(B68), " ",E68*'Summary Sheet'!M$6)</f>
        <v> </v>
      </c>
      <c r="G68" s="446" t="str">
        <f t="shared" si="1"/>
        <v> </v>
      </c>
      <c r="H68" s="451"/>
      <c r="I68" s="448"/>
      <c r="J68" s="416"/>
      <c r="K68" s="416"/>
      <c r="L68" s="416"/>
      <c r="M68" s="416"/>
      <c r="N68" s="416"/>
      <c r="O68" s="416"/>
      <c r="P68" s="416"/>
      <c r="Q68" s="416"/>
      <c r="R68" s="416"/>
      <c r="S68" s="416"/>
      <c r="T68" s="416"/>
      <c r="U68" s="416"/>
    </row>
    <row r="69" ht="19.5" hidden="1" customHeight="1">
      <c r="A69" s="425">
        <v>19.0</v>
      </c>
      <c r="B69" s="449"/>
      <c r="C69" s="450"/>
      <c r="D69" s="444" t="str">
        <f>IF(ISBLANK(B69)," ",IF('Summary Sheet'!$M$2="Framed",VLOOKUP(B69,'Framed Accessory List Price'!$B$6:$S$60,List!$C$75,FALSE),IF('Summary Sheet'!$M$2="Frameless",VLOOKUP(B69,'Frameless Accessory List Price'!$B$6:$Y$71,List!$D$75,FALSE))))</f>
        <v> </v>
      </c>
      <c r="E69" s="445" t="str">
        <f>IF(ISBLANK(B69)," ",IF('Summary Sheet'!$M$2="Framed",VLOOKUP(B69,'Framed Accessory List Price'!$B$6:$S$60,List!$C$76,FALSE),IF('Summary Sheet'!$M$2="Frameless",VLOOKUP(B69,'Frameless Accessory List Price'!$B$6:$Y$71,List!$D$76,FALSE))))</f>
        <v> </v>
      </c>
      <c r="F69" s="446" t="str">
        <f>IF(ISBLANK(B69), " ",E69*'Summary Sheet'!M$6)</f>
        <v> </v>
      </c>
      <c r="G69" s="446" t="str">
        <f t="shared" si="1"/>
        <v> </v>
      </c>
      <c r="H69" s="451"/>
      <c r="I69" s="448"/>
      <c r="J69" s="416"/>
      <c r="K69" s="416"/>
      <c r="L69" s="416"/>
      <c r="M69" s="416"/>
      <c r="N69" s="416"/>
      <c r="O69" s="416"/>
      <c r="P69" s="416"/>
      <c r="Q69" s="416"/>
      <c r="R69" s="416"/>
      <c r="S69" s="416"/>
      <c r="T69" s="416"/>
      <c r="U69" s="416"/>
    </row>
    <row r="70" ht="19.5" hidden="1" customHeight="1">
      <c r="A70" s="425">
        <v>20.0</v>
      </c>
      <c r="B70" s="449"/>
      <c r="C70" s="450"/>
      <c r="D70" s="444" t="str">
        <f>IF(ISBLANK(B70)," ",IF('Summary Sheet'!$M$2="Framed",VLOOKUP(B70,'Framed Accessory List Price'!$B$6:$S$60,List!$C$75,FALSE),IF('Summary Sheet'!$M$2="Frameless",VLOOKUP(B70,'Frameless Accessory List Price'!$B$6:$Y$71,List!$D$75,FALSE))))</f>
        <v> </v>
      </c>
      <c r="E70" s="445" t="str">
        <f>IF(ISBLANK(B70)," ",IF('Summary Sheet'!$M$2="Framed",VLOOKUP(B70,'Framed Accessory List Price'!$B$6:$S$60,List!$C$76,FALSE),IF('Summary Sheet'!$M$2="Frameless",VLOOKUP(B70,'Frameless Accessory List Price'!$B$6:$Y$71,List!$D$76,FALSE))))</f>
        <v> </v>
      </c>
      <c r="F70" s="446" t="str">
        <f>IF(ISBLANK(B70), " ",E70*'Summary Sheet'!M$6)</f>
        <v> </v>
      </c>
      <c r="G70" s="446" t="str">
        <f t="shared" si="1"/>
        <v> </v>
      </c>
      <c r="H70" s="451"/>
      <c r="I70" s="448"/>
      <c r="J70" s="416"/>
      <c r="K70" s="416"/>
      <c r="L70" s="416"/>
      <c r="M70" s="416"/>
      <c r="N70" s="416"/>
      <c r="O70" s="416"/>
      <c r="P70" s="416"/>
      <c r="Q70" s="416"/>
      <c r="R70" s="416"/>
      <c r="S70" s="416"/>
      <c r="T70" s="416"/>
      <c r="U70" s="416"/>
    </row>
    <row r="71" ht="26.25" customHeight="1">
      <c r="A71" s="452" t="s">
        <v>1138</v>
      </c>
      <c r="B71" s="97"/>
      <c r="C71" s="453">
        <f>SUM(C6:C50)</f>
        <v>0</v>
      </c>
      <c r="D71" s="453"/>
      <c r="E71" s="453"/>
      <c r="F71" s="454"/>
      <c r="G71" s="455">
        <f>SUM(G6:G50)</f>
        <v>0</v>
      </c>
      <c r="H71" s="456"/>
      <c r="I71" s="457">
        <f>SUM(I6:I50)</f>
        <v>0</v>
      </c>
      <c r="J71" s="458"/>
      <c r="K71" s="416"/>
      <c r="L71" s="416"/>
      <c r="M71" s="416"/>
      <c r="N71" s="416"/>
      <c r="O71" s="416"/>
      <c r="P71" s="416"/>
      <c r="Q71" s="416"/>
      <c r="R71" s="416"/>
      <c r="S71" s="416"/>
      <c r="T71" s="416"/>
      <c r="U71" s="416"/>
    </row>
    <row r="72" ht="36.75" customHeight="1">
      <c r="A72" s="459" t="s">
        <v>1139</v>
      </c>
      <c r="B72" s="460"/>
      <c r="C72" s="461">
        <f>SUM(C51:C70)</f>
        <v>0</v>
      </c>
      <c r="D72" s="461"/>
      <c r="E72" s="461"/>
      <c r="F72" s="462"/>
      <c r="G72" s="463">
        <f>SUM(G51:G70)</f>
        <v>0</v>
      </c>
      <c r="H72" s="464"/>
      <c r="I72" s="465"/>
      <c r="J72" s="416"/>
      <c r="K72" s="416"/>
      <c r="L72" s="416"/>
      <c r="M72" s="416"/>
      <c r="N72" s="416"/>
      <c r="O72" s="416"/>
      <c r="P72" s="416"/>
      <c r="Q72" s="416"/>
      <c r="R72" s="416"/>
      <c r="S72" s="416"/>
      <c r="T72" s="416"/>
      <c r="U72" s="416"/>
    </row>
    <row r="73" ht="15.0" customHeight="1">
      <c r="A73" s="466"/>
      <c r="B73" s="295"/>
      <c r="C73" s="295"/>
      <c r="D73" s="295"/>
      <c r="E73" s="295"/>
      <c r="F73" s="295"/>
      <c r="G73" s="295"/>
      <c r="H73" s="295"/>
      <c r="I73" s="295"/>
      <c r="J73" s="416"/>
      <c r="K73" s="416"/>
      <c r="L73" s="416"/>
      <c r="M73" s="416"/>
      <c r="N73" s="416"/>
      <c r="O73" s="416"/>
      <c r="P73" s="416"/>
      <c r="Q73" s="416"/>
      <c r="R73" s="416"/>
      <c r="S73" s="416"/>
      <c r="T73" s="416"/>
      <c r="U73" s="416"/>
    </row>
    <row r="74" ht="37.5" customHeight="1">
      <c r="A74" s="467" t="s">
        <v>1140</v>
      </c>
      <c r="B74" s="468"/>
      <c r="C74" s="469">
        <f>C71*L2</f>
        <v>0</v>
      </c>
      <c r="D74" s="469"/>
      <c r="E74" s="469"/>
      <c r="F74" s="470"/>
      <c r="G74" s="468"/>
      <c r="H74" s="471"/>
      <c r="I74" s="472">
        <f>I71*L2</f>
        <v>0</v>
      </c>
      <c r="J74" s="6"/>
      <c r="K74" s="6"/>
      <c r="L74" s="6"/>
      <c r="M74" s="6"/>
      <c r="N74" s="6"/>
      <c r="O74" s="6"/>
      <c r="P74" s="6"/>
      <c r="Q74" s="6"/>
      <c r="R74" s="6"/>
      <c r="S74" s="6"/>
      <c r="T74" s="6"/>
      <c r="U74" s="6"/>
    </row>
    <row r="75" ht="18.75" customHeight="1">
      <c r="A75" s="473" t="s">
        <v>37</v>
      </c>
      <c r="B75" s="96"/>
      <c r="C75" s="96"/>
      <c r="D75" s="96"/>
      <c r="E75" s="96"/>
      <c r="F75" s="96"/>
      <c r="G75" s="96"/>
      <c r="H75" s="96"/>
      <c r="I75" s="30"/>
      <c r="J75" s="6"/>
      <c r="K75" s="6"/>
      <c r="L75" s="6"/>
      <c r="M75" s="6"/>
      <c r="N75" s="6"/>
      <c r="O75" s="6"/>
      <c r="P75" s="6"/>
      <c r="Q75" s="6"/>
      <c r="R75" s="6"/>
      <c r="S75" s="6"/>
      <c r="T75" s="6"/>
      <c r="U75" s="6"/>
    </row>
    <row r="76" ht="27.75" customHeight="1">
      <c r="A76" s="473" t="s">
        <v>1141</v>
      </c>
      <c r="B76" s="97"/>
      <c r="C76" s="474" t="s">
        <v>39</v>
      </c>
      <c r="D76" s="96"/>
      <c r="E76" s="96"/>
      <c r="F76" s="96"/>
      <c r="G76" s="96"/>
      <c r="H76" s="96"/>
      <c r="I76" s="30"/>
      <c r="J76" s="406"/>
      <c r="K76" s="406"/>
      <c r="L76" s="406"/>
      <c r="M76" s="406"/>
      <c r="N76" s="406"/>
      <c r="O76" s="406"/>
      <c r="P76" s="406"/>
      <c r="Q76" s="406"/>
      <c r="R76" s="406"/>
      <c r="S76" s="406"/>
      <c r="T76" s="406"/>
      <c r="U76" s="406"/>
    </row>
    <row r="77" ht="24.75" customHeight="1">
      <c r="A77" s="475" t="s">
        <v>1142</v>
      </c>
      <c r="B77" s="97"/>
      <c r="C77" s="474" t="s">
        <v>40</v>
      </c>
      <c r="D77" s="96"/>
      <c r="E77" s="96"/>
      <c r="F77" s="96"/>
      <c r="G77" s="96"/>
      <c r="H77" s="96"/>
      <c r="I77" s="30"/>
      <c r="J77" s="406"/>
      <c r="K77" s="406"/>
      <c r="L77" s="406"/>
      <c r="M77" s="406"/>
      <c r="N77" s="406"/>
      <c r="O77" s="406"/>
      <c r="P77" s="406"/>
      <c r="Q77" s="406"/>
      <c r="R77" s="406"/>
      <c r="S77" s="406"/>
      <c r="T77" s="406"/>
      <c r="U77" s="406"/>
    </row>
    <row r="78" ht="22.5" customHeight="1">
      <c r="A78" s="473" t="s">
        <v>1143</v>
      </c>
      <c r="B78" s="97"/>
      <c r="C78" s="476" t="s">
        <v>1144</v>
      </c>
      <c r="D78" s="96"/>
      <c r="E78" s="96"/>
      <c r="F78" s="96"/>
      <c r="G78" s="96"/>
      <c r="H78" s="96"/>
      <c r="I78" s="30"/>
      <c r="J78" s="406"/>
      <c r="K78" s="406"/>
      <c r="L78" s="406"/>
      <c r="M78" s="406"/>
      <c r="N78" s="406"/>
      <c r="O78" s="406"/>
      <c r="P78" s="406"/>
      <c r="Q78" s="406"/>
      <c r="R78" s="406"/>
      <c r="S78" s="406"/>
      <c r="T78" s="406"/>
      <c r="U78" s="406"/>
    </row>
    <row r="79" ht="18.75" customHeight="1">
      <c r="A79" s="473" t="s">
        <v>1200</v>
      </c>
      <c r="B79" s="97"/>
      <c r="C79" s="477"/>
      <c r="D79" s="96"/>
      <c r="E79" s="96"/>
      <c r="F79" s="96"/>
      <c r="G79" s="96"/>
      <c r="H79" s="96"/>
      <c r="I79" s="30"/>
      <c r="J79" s="406"/>
      <c r="K79" s="406"/>
      <c r="L79" s="406"/>
      <c r="M79" s="406"/>
      <c r="N79" s="406"/>
      <c r="O79" s="406"/>
      <c r="P79" s="406"/>
      <c r="Q79" s="406"/>
      <c r="R79" s="406"/>
      <c r="S79" s="406"/>
      <c r="T79" s="406"/>
      <c r="U79" s="406"/>
    </row>
    <row r="80" ht="18.75" customHeight="1">
      <c r="A80" s="478"/>
      <c r="B80" s="479"/>
      <c r="C80" s="479"/>
      <c r="D80" s="479"/>
      <c r="E80" s="479"/>
      <c r="F80" s="479"/>
      <c r="G80" s="479"/>
      <c r="H80" s="479"/>
      <c r="I80" s="34"/>
      <c r="J80" s="406"/>
      <c r="K80" s="406"/>
      <c r="L80" s="406"/>
      <c r="M80" s="406"/>
      <c r="N80" s="406"/>
      <c r="O80" s="406"/>
      <c r="P80" s="406"/>
      <c r="Q80" s="406"/>
      <c r="R80" s="406"/>
      <c r="S80" s="406"/>
      <c r="T80" s="406"/>
      <c r="U80" s="406"/>
    </row>
    <row r="81" ht="18.75" customHeight="1">
      <c r="A81" s="480"/>
      <c r="B81" s="5"/>
      <c r="C81" s="4"/>
      <c r="D81" s="4"/>
      <c r="E81" s="4"/>
      <c r="F81" s="481"/>
      <c r="G81" s="481"/>
      <c r="H81" s="481"/>
      <c r="I81" s="4"/>
      <c r="J81" s="6"/>
      <c r="K81" s="6"/>
      <c r="L81" s="6"/>
      <c r="M81" s="6"/>
      <c r="N81" s="6"/>
      <c r="O81" s="6"/>
      <c r="P81" s="6"/>
      <c r="Q81" s="6"/>
      <c r="R81" s="6"/>
      <c r="S81" s="6"/>
      <c r="T81" s="6"/>
      <c r="U81" s="6"/>
    </row>
    <row r="82" ht="15.0" customHeight="1">
      <c r="A82" s="480"/>
      <c r="B82" s="5"/>
      <c r="C82" s="4"/>
      <c r="D82" s="4"/>
      <c r="E82" s="4"/>
      <c r="F82" s="481"/>
      <c r="G82" s="481"/>
      <c r="H82" s="481"/>
      <c r="I82" s="4"/>
      <c r="J82" s="6"/>
      <c r="K82" s="6"/>
      <c r="L82" s="6"/>
      <c r="M82" s="6"/>
      <c r="N82" s="6"/>
      <c r="O82" s="6"/>
      <c r="P82" s="6"/>
      <c r="Q82" s="6"/>
      <c r="R82" s="6"/>
      <c r="S82" s="6"/>
      <c r="T82" s="6"/>
      <c r="U82" s="6"/>
    </row>
    <row r="83" ht="15.0" customHeight="1">
      <c r="A83" s="480"/>
      <c r="B83" s="5"/>
      <c r="C83" s="4"/>
      <c r="D83" s="4"/>
      <c r="E83" s="4"/>
      <c r="F83" s="481"/>
      <c r="G83" s="481"/>
      <c r="H83" s="481"/>
      <c r="I83" s="4"/>
      <c r="J83" s="6"/>
      <c r="K83" s="6"/>
      <c r="L83" s="6"/>
      <c r="M83" s="6"/>
      <c r="N83" s="6"/>
      <c r="O83" s="6"/>
      <c r="P83" s="6"/>
      <c r="Q83" s="6"/>
      <c r="R83" s="6"/>
      <c r="S83" s="6"/>
      <c r="T83" s="6"/>
      <c r="U83" s="6"/>
    </row>
    <row r="84" ht="15.0" customHeight="1">
      <c r="A84" s="480"/>
      <c r="B84" s="5"/>
      <c r="C84" s="4"/>
      <c r="D84" s="4"/>
      <c r="E84" s="4"/>
      <c r="F84" s="481"/>
      <c r="G84" s="481"/>
      <c r="H84" s="481"/>
      <c r="I84" s="4"/>
      <c r="J84" s="6"/>
      <c r="K84" s="6"/>
      <c r="L84" s="6"/>
      <c r="M84" s="6"/>
      <c r="N84" s="6"/>
      <c r="O84" s="6"/>
      <c r="P84" s="6"/>
      <c r="Q84" s="6"/>
      <c r="R84" s="6"/>
      <c r="S84" s="6"/>
      <c r="T84" s="6"/>
      <c r="U84" s="6"/>
    </row>
    <row r="85" ht="15.0" customHeight="1">
      <c r="A85" s="480"/>
      <c r="B85" s="5"/>
      <c r="C85" s="4"/>
      <c r="D85" s="4"/>
      <c r="E85" s="4"/>
      <c r="F85" s="481"/>
      <c r="G85" s="481"/>
      <c r="H85" s="481"/>
      <c r="I85" s="4"/>
      <c r="J85" s="6"/>
      <c r="K85" s="6"/>
      <c r="L85" s="6"/>
      <c r="M85" s="6"/>
      <c r="N85" s="6"/>
      <c r="O85" s="6"/>
      <c r="P85" s="6"/>
      <c r="Q85" s="6"/>
      <c r="R85" s="6"/>
      <c r="S85" s="6"/>
      <c r="T85" s="6"/>
      <c r="U85" s="6"/>
    </row>
    <row r="86" ht="15.0" customHeight="1">
      <c r="A86" s="480"/>
      <c r="B86" s="5"/>
      <c r="C86" s="4"/>
      <c r="D86" s="4"/>
      <c r="E86" s="4"/>
      <c r="F86" s="481"/>
      <c r="G86" s="481"/>
      <c r="H86" s="481"/>
      <c r="I86" s="4"/>
      <c r="J86" s="6"/>
      <c r="K86" s="6"/>
      <c r="L86" s="6"/>
      <c r="M86" s="6"/>
      <c r="N86" s="6"/>
      <c r="O86" s="6"/>
      <c r="P86" s="6"/>
      <c r="Q86" s="6"/>
      <c r="R86" s="6"/>
      <c r="S86" s="6"/>
      <c r="T86" s="6"/>
      <c r="U86" s="6"/>
    </row>
    <row r="87" ht="15.0" customHeight="1">
      <c r="A87" s="480"/>
      <c r="B87" s="5"/>
      <c r="C87" s="4"/>
      <c r="D87" s="4"/>
      <c r="E87" s="4"/>
      <c r="F87" s="481"/>
      <c r="G87" s="481"/>
      <c r="H87" s="481"/>
      <c r="I87" s="4"/>
      <c r="J87" s="6"/>
      <c r="K87" s="6"/>
      <c r="L87" s="6"/>
      <c r="M87" s="6"/>
      <c r="N87" s="6"/>
      <c r="O87" s="6"/>
      <c r="P87" s="6"/>
      <c r="Q87" s="6"/>
      <c r="R87" s="6"/>
      <c r="S87" s="6"/>
      <c r="T87" s="6"/>
      <c r="U87" s="6"/>
    </row>
    <row r="88" ht="15.0" customHeight="1">
      <c r="A88" s="480"/>
      <c r="B88" s="5"/>
      <c r="C88" s="4"/>
      <c r="D88" s="4"/>
      <c r="E88" s="4"/>
      <c r="F88" s="481"/>
      <c r="G88" s="481"/>
      <c r="H88" s="481"/>
      <c r="I88" s="4"/>
      <c r="J88" s="6"/>
      <c r="K88" s="6"/>
      <c r="L88" s="6"/>
      <c r="M88" s="6"/>
      <c r="N88" s="6"/>
      <c r="O88" s="6"/>
      <c r="P88" s="6"/>
      <c r="Q88" s="6"/>
      <c r="R88" s="6"/>
      <c r="S88" s="6"/>
      <c r="T88" s="6"/>
      <c r="U88" s="6"/>
    </row>
    <row r="89" ht="15.0" customHeight="1">
      <c r="A89" s="480"/>
      <c r="B89" s="5"/>
      <c r="C89" s="4"/>
      <c r="D89" s="4"/>
      <c r="E89" s="4"/>
      <c r="F89" s="481"/>
      <c r="G89" s="481"/>
      <c r="H89" s="481"/>
      <c r="I89" s="4"/>
      <c r="J89" s="6"/>
      <c r="K89" s="6"/>
      <c r="L89" s="6"/>
      <c r="M89" s="6"/>
      <c r="N89" s="6"/>
      <c r="O89" s="6"/>
      <c r="P89" s="6"/>
      <c r="Q89" s="6"/>
      <c r="R89" s="6"/>
      <c r="S89" s="6"/>
      <c r="T89" s="6"/>
      <c r="U89" s="6"/>
    </row>
    <row r="90" ht="15.0" customHeight="1">
      <c r="A90" s="480"/>
      <c r="B90" s="5"/>
      <c r="C90" s="4"/>
      <c r="D90" s="4"/>
      <c r="E90" s="4"/>
      <c r="F90" s="481"/>
      <c r="G90" s="481"/>
      <c r="H90" s="481"/>
      <c r="I90" s="4"/>
      <c r="J90" s="6"/>
      <c r="K90" s="6"/>
      <c r="L90" s="6"/>
      <c r="M90" s="6"/>
      <c r="N90" s="6"/>
      <c r="O90" s="6"/>
      <c r="P90" s="6"/>
      <c r="Q90" s="6"/>
      <c r="R90" s="6"/>
      <c r="S90" s="6"/>
      <c r="T90" s="6"/>
      <c r="U90" s="6"/>
    </row>
    <row r="91" ht="15.0" customHeight="1">
      <c r="A91" s="480"/>
      <c r="B91" s="5"/>
      <c r="C91" s="4"/>
      <c r="D91" s="4"/>
      <c r="E91" s="4"/>
      <c r="F91" s="481"/>
      <c r="G91" s="481"/>
      <c r="H91" s="481"/>
      <c r="I91" s="4"/>
      <c r="J91" s="6"/>
      <c r="K91" s="6"/>
      <c r="L91" s="6"/>
      <c r="M91" s="6"/>
      <c r="N91" s="6"/>
      <c r="O91" s="6"/>
      <c r="P91" s="6"/>
      <c r="Q91" s="6"/>
      <c r="R91" s="6"/>
      <c r="S91" s="6"/>
      <c r="T91" s="6"/>
      <c r="U91" s="6"/>
    </row>
    <row r="92" ht="15.0" customHeight="1">
      <c r="A92" s="480"/>
      <c r="B92" s="5"/>
      <c r="C92" s="4"/>
      <c r="D92" s="4"/>
      <c r="E92" s="4"/>
      <c r="F92" s="481"/>
      <c r="G92" s="481"/>
      <c r="H92" s="481"/>
      <c r="I92" s="4"/>
      <c r="J92" s="6"/>
      <c r="K92" s="6"/>
      <c r="L92" s="6"/>
      <c r="M92" s="6"/>
      <c r="N92" s="6"/>
      <c r="O92" s="6"/>
      <c r="P92" s="6"/>
      <c r="Q92" s="6"/>
      <c r="R92" s="6"/>
      <c r="S92" s="6"/>
      <c r="T92" s="6"/>
      <c r="U92" s="6"/>
    </row>
    <row r="93" ht="15.0" customHeight="1">
      <c r="A93" s="480"/>
      <c r="B93" s="5"/>
      <c r="C93" s="4"/>
      <c r="D93" s="4"/>
      <c r="E93" s="4"/>
      <c r="F93" s="481"/>
      <c r="G93" s="481"/>
      <c r="H93" s="481"/>
      <c r="I93" s="4"/>
      <c r="J93" s="6"/>
      <c r="K93" s="6"/>
      <c r="L93" s="6"/>
      <c r="M93" s="6"/>
      <c r="N93" s="6"/>
      <c r="O93" s="6"/>
      <c r="P93" s="6"/>
      <c r="Q93" s="6"/>
      <c r="R93" s="6"/>
      <c r="S93" s="6"/>
      <c r="T93" s="6"/>
      <c r="U93" s="6"/>
    </row>
    <row r="94" ht="15.0" customHeight="1">
      <c r="A94" s="480"/>
      <c r="B94" s="5"/>
      <c r="C94" s="4"/>
      <c r="D94" s="4"/>
      <c r="E94" s="4"/>
      <c r="F94" s="481"/>
      <c r="G94" s="481"/>
      <c r="H94" s="481"/>
      <c r="I94" s="4"/>
      <c r="J94" s="6"/>
      <c r="K94" s="6"/>
      <c r="L94" s="6"/>
      <c r="M94" s="6"/>
      <c r="N94" s="6"/>
      <c r="O94" s="6"/>
      <c r="P94" s="6"/>
      <c r="Q94" s="6"/>
      <c r="R94" s="6"/>
      <c r="S94" s="6"/>
      <c r="T94" s="6"/>
      <c r="U94" s="6"/>
    </row>
    <row r="95" ht="15.0" customHeight="1">
      <c r="A95" s="480"/>
      <c r="B95" s="5"/>
      <c r="C95" s="4"/>
      <c r="D95" s="4"/>
      <c r="E95" s="4"/>
      <c r="F95" s="481"/>
      <c r="G95" s="481"/>
      <c r="H95" s="481"/>
      <c r="I95" s="4"/>
      <c r="J95" s="6"/>
      <c r="K95" s="6"/>
      <c r="L95" s="6"/>
      <c r="M95" s="6"/>
      <c r="N95" s="6"/>
      <c r="O95" s="6"/>
      <c r="P95" s="6"/>
      <c r="Q95" s="6"/>
      <c r="R95" s="6"/>
      <c r="S95" s="6"/>
      <c r="T95" s="6"/>
      <c r="U95" s="6"/>
    </row>
    <row r="96" ht="15.0" customHeight="1">
      <c r="A96" s="480"/>
      <c r="B96" s="5"/>
      <c r="C96" s="4"/>
      <c r="D96" s="4"/>
      <c r="E96" s="4"/>
      <c r="F96" s="481"/>
      <c r="G96" s="481"/>
      <c r="H96" s="481"/>
      <c r="I96" s="4"/>
      <c r="J96" s="6"/>
      <c r="K96" s="6"/>
      <c r="L96" s="6"/>
      <c r="M96" s="6"/>
      <c r="N96" s="6"/>
      <c r="O96" s="6"/>
      <c r="P96" s="6"/>
      <c r="Q96" s="6"/>
      <c r="R96" s="6"/>
      <c r="S96" s="6"/>
      <c r="T96" s="6"/>
      <c r="U96" s="6"/>
    </row>
    <row r="97" ht="15.0" customHeight="1">
      <c r="A97" s="480"/>
      <c r="B97" s="5"/>
      <c r="C97" s="4"/>
      <c r="D97" s="4"/>
      <c r="E97" s="4"/>
      <c r="F97" s="481"/>
      <c r="G97" s="481"/>
      <c r="H97" s="481"/>
      <c r="I97" s="4"/>
      <c r="J97" s="6"/>
      <c r="K97" s="6"/>
      <c r="L97" s="6"/>
      <c r="M97" s="6"/>
      <c r="N97" s="6"/>
      <c r="O97" s="6"/>
      <c r="P97" s="6"/>
      <c r="Q97" s="6"/>
      <c r="R97" s="6"/>
      <c r="S97" s="6"/>
      <c r="T97" s="6"/>
      <c r="U97" s="6"/>
    </row>
    <row r="98" ht="15.0" customHeight="1">
      <c r="A98" s="480"/>
      <c r="B98" s="5"/>
      <c r="C98" s="4"/>
      <c r="D98" s="4"/>
      <c r="E98" s="4"/>
      <c r="F98" s="481"/>
      <c r="G98" s="481"/>
      <c r="H98" s="481"/>
      <c r="I98" s="4"/>
      <c r="J98" s="6"/>
      <c r="K98" s="6"/>
      <c r="L98" s="6"/>
      <c r="M98" s="6"/>
      <c r="N98" s="6"/>
      <c r="O98" s="6"/>
      <c r="P98" s="6"/>
      <c r="Q98" s="6"/>
      <c r="R98" s="6"/>
      <c r="S98" s="6"/>
      <c r="T98" s="6"/>
      <c r="U98" s="6"/>
    </row>
    <row r="99" ht="15.0" customHeight="1">
      <c r="A99" s="480"/>
      <c r="B99" s="5"/>
      <c r="C99" s="4"/>
      <c r="D99" s="4"/>
      <c r="E99" s="4"/>
      <c r="F99" s="481"/>
      <c r="G99" s="481"/>
      <c r="H99" s="481"/>
      <c r="I99" s="4"/>
      <c r="J99" s="6"/>
      <c r="K99" s="6"/>
      <c r="L99" s="6"/>
      <c r="M99" s="6"/>
      <c r="N99" s="6"/>
      <c r="O99" s="6"/>
      <c r="P99" s="6"/>
      <c r="Q99" s="6"/>
      <c r="R99" s="6"/>
      <c r="S99" s="6"/>
      <c r="T99" s="6"/>
      <c r="U99" s="6"/>
    </row>
    <row r="100" ht="15.0" customHeight="1">
      <c r="A100" s="480"/>
      <c r="B100" s="5"/>
      <c r="C100" s="4"/>
      <c r="D100" s="4"/>
      <c r="E100" s="4"/>
      <c r="F100" s="481"/>
      <c r="G100" s="481"/>
      <c r="H100" s="481"/>
      <c r="I100" s="4"/>
      <c r="J100" s="6"/>
      <c r="K100" s="6"/>
      <c r="L100" s="6"/>
      <c r="M100" s="6"/>
      <c r="N100" s="6"/>
      <c r="O100" s="6"/>
      <c r="P100" s="6"/>
      <c r="Q100" s="6"/>
      <c r="R100" s="6"/>
      <c r="S100" s="6"/>
      <c r="T100" s="6"/>
      <c r="U100" s="6"/>
    </row>
    <row r="101" ht="15.0" customHeight="1">
      <c r="A101" s="480"/>
      <c r="B101" s="5"/>
      <c r="C101" s="4"/>
      <c r="D101" s="4"/>
      <c r="E101" s="4"/>
      <c r="F101" s="481"/>
      <c r="G101" s="481"/>
      <c r="H101" s="481"/>
      <c r="I101" s="4"/>
      <c r="J101" s="6"/>
      <c r="K101" s="6"/>
      <c r="L101" s="6"/>
      <c r="M101" s="6"/>
      <c r="N101" s="6"/>
      <c r="O101" s="6"/>
      <c r="P101" s="6"/>
      <c r="Q101" s="6"/>
      <c r="R101" s="6"/>
      <c r="S101" s="6"/>
      <c r="T101" s="6"/>
      <c r="U101" s="6"/>
    </row>
    <row r="102" ht="15.0" customHeight="1">
      <c r="A102" s="480"/>
      <c r="B102" s="5"/>
      <c r="C102" s="4"/>
      <c r="D102" s="4"/>
      <c r="E102" s="4"/>
      <c r="F102" s="481"/>
      <c r="G102" s="481"/>
      <c r="H102" s="481"/>
      <c r="I102" s="4"/>
      <c r="J102" s="6"/>
      <c r="K102" s="6"/>
      <c r="L102" s="6"/>
      <c r="M102" s="6"/>
      <c r="N102" s="6"/>
      <c r="O102" s="6"/>
      <c r="P102" s="6"/>
      <c r="Q102" s="6"/>
      <c r="R102" s="6"/>
      <c r="S102" s="6"/>
      <c r="T102" s="6"/>
      <c r="U102" s="6"/>
    </row>
    <row r="103" ht="15.0" customHeight="1">
      <c r="A103" s="480"/>
      <c r="B103" s="5"/>
      <c r="C103" s="4"/>
      <c r="D103" s="4"/>
      <c r="E103" s="4"/>
      <c r="F103" s="481"/>
      <c r="G103" s="481"/>
      <c r="H103" s="481"/>
      <c r="I103" s="4"/>
      <c r="J103" s="6"/>
      <c r="K103" s="6"/>
      <c r="L103" s="6"/>
      <c r="M103" s="6"/>
      <c r="N103" s="6"/>
      <c r="O103" s="6"/>
      <c r="P103" s="6"/>
      <c r="Q103" s="6"/>
      <c r="R103" s="6"/>
      <c r="S103" s="6"/>
      <c r="T103" s="6"/>
      <c r="U103" s="6"/>
    </row>
    <row r="104" ht="15.0" customHeight="1">
      <c r="A104" s="480"/>
      <c r="B104" s="5"/>
      <c r="C104" s="4"/>
      <c r="D104" s="4"/>
      <c r="E104" s="4"/>
      <c r="F104" s="481"/>
      <c r="G104" s="481"/>
      <c r="H104" s="481"/>
      <c r="I104" s="4"/>
      <c r="J104" s="6"/>
      <c r="K104" s="6"/>
      <c r="L104" s="6"/>
      <c r="M104" s="6"/>
      <c r="N104" s="6"/>
      <c r="O104" s="6"/>
      <c r="P104" s="6"/>
      <c r="Q104" s="6"/>
      <c r="R104" s="6"/>
      <c r="S104" s="6"/>
      <c r="T104" s="6"/>
      <c r="U104" s="6"/>
    </row>
    <row r="105" ht="15.0" customHeight="1">
      <c r="A105" s="480"/>
      <c r="B105" s="5"/>
      <c r="C105" s="4"/>
      <c r="D105" s="4"/>
      <c r="E105" s="4"/>
      <c r="F105" s="481"/>
      <c r="G105" s="481"/>
      <c r="H105" s="481"/>
      <c r="I105" s="4"/>
      <c r="J105" s="6"/>
      <c r="K105" s="6"/>
      <c r="L105" s="6"/>
      <c r="M105" s="6"/>
      <c r="N105" s="6"/>
      <c r="O105" s="6"/>
      <c r="P105" s="6"/>
      <c r="Q105" s="6"/>
      <c r="R105" s="6"/>
      <c r="S105" s="6"/>
      <c r="T105" s="6"/>
      <c r="U105" s="6"/>
    </row>
    <row r="106" ht="15.0" customHeight="1">
      <c r="A106" s="480"/>
      <c r="B106" s="5"/>
      <c r="C106" s="4"/>
      <c r="D106" s="4"/>
      <c r="E106" s="4"/>
      <c r="F106" s="481"/>
      <c r="G106" s="481"/>
      <c r="H106" s="481"/>
      <c r="I106" s="4"/>
      <c r="J106" s="6"/>
      <c r="K106" s="6"/>
      <c r="L106" s="6"/>
      <c r="M106" s="6"/>
      <c r="N106" s="6"/>
      <c r="O106" s="6"/>
      <c r="P106" s="6"/>
      <c r="Q106" s="6"/>
      <c r="R106" s="6"/>
      <c r="S106" s="6"/>
      <c r="T106" s="6"/>
      <c r="U106" s="6"/>
    </row>
    <row r="107" ht="15.0" customHeight="1">
      <c r="A107" s="480"/>
      <c r="B107" s="5"/>
      <c r="C107" s="4"/>
      <c r="D107" s="4"/>
      <c r="E107" s="4"/>
      <c r="F107" s="481"/>
      <c r="G107" s="481"/>
      <c r="H107" s="481"/>
      <c r="I107" s="4"/>
      <c r="J107" s="6"/>
      <c r="K107" s="6"/>
      <c r="L107" s="6"/>
      <c r="M107" s="6"/>
      <c r="N107" s="6"/>
      <c r="O107" s="6"/>
      <c r="P107" s="6"/>
      <c r="Q107" s="6"/>
      <c r="R107" s="6"/>
      <c r="S107" s="6"/>
      <c r="T107" s="6"/>
      <c r="U107" s="6"/>
    </row>
    <row r="108" ht="15.0" customHeight="1">
      <c r="A108" s="480"/>
      <c r="B108" s="5"/>
      <c r="C108" s="4"/>
      <c r="D108" s="4"/>
      <c r="E108" s="4"/>
      <c r="F108" s="481"/>
      <c r="G108" s="481"/>
      <c r="H108" s="481"/>
      <c r="I108" s="4"/>
      <c r="J108" s="6"/>
      <c r="K108" s="6"/>
      <c r="L108" s="6"/>
      <c r="M108" s="6"/>
      <c r="N108" s="6"/>
      <c r="O108" s="6"/>
      <c r="P108" s="6"/>
      <c r="Q108" s="6"/>
      <c r="R108" s="6"/>
      <c r="S108" s="6"/>
      <c r="T108" s="6"/>
      <c r="U108" s="6"/>
    </row>
    <row r="109" ht="15.0" customHeight="1">
      <c r="A109" s="480"/>
      <c r="B109" s="5"/>
      <c r="C109" s="4"/>
      <c r="D109" s="4"/>
      <c r="E109" s="4"/>
      <c r="F109" s="481"/>
      <c r="G109" s="481"/>
      <c r="H109" s="481"/>
      <c r="I109" s="4"/>
      <c r="J109" s="6"/>
      <c r="K109" s="6"/>
      <c r="L109" s="6"/>
      <c r="M109" s="6"/>
      <c r="N109" s="6"/>
      <c r="O109" s="6"/>
      <c r="P109" s="6"/>
      <c r="Q109" s="6"/>
      <c r="R109" s="6"/>
      <c r="S109" s="6"/>
      <c r="T109" s="6"/>
      <c r="U109" s="6"/>
    </row>
    <row r="110" ht="15.0" customHeight="1">
      <c r="A110" s="480"/>
      <c r="B110" s="5"/>
      <c r="C110" s="4"/>
      <c r="D110" s="4"/>
      <c r="E110" s="4"/>
      <c r="F110" s="481"/>
      <c r="G110" s="481"/>
      <c r="H110" s="481"/>
      <c r="I110" s="4"/>
      <c r="J110" s="6"/>
      <c r="K110" s="6"/>
      <c r="L110" s="6"/>
      <c r="M110" s="6"/>
      <c r="N110" s="6"/>
      <c r="O110" s="6"/>
      <c r="P110" s="6"/>
      <c r="Q110" s="6"/>
      <c r="R110" s="6"/>
      <c r="S110" s="6"/>
      <c r="T110" s="6"/>
      <c r="U110" s="6"/>
    </row>
    <row r="111" ht="15.0" customHeight="1">
      <c r="A111" s="480"/>
      <c r="B111" s="5"/>
      <c r="C111" s="4"/>
      <c r="D111" s="4"/>
      <c r="E111" s="4"/>
      <c r="F111" s="481"/>
      <c r="G111" s="481"/>
      <c r="H111" s="481"/>
      <c r="I111" s="4"/>
      <c r="J111" s="6"/>
      <c r="K111" s="6"/>
      <c r="L111" s="6"/>
      <c r="M111" s="6"/>
      <c r="N111" s="6"/>
      <c r="O111" s="6"/>
      <c r="P111" s="6"/>
      <c r="Q111" s="6"/>
      <c r="R111" s="6"/>
      <c r="S111" s="6"/>
      <c r="T111" s="6"/>
      <c r="U111" s="6"/>
    </row>
    <row r="112" ht="15.0" customHeight="1">
      <c r="A112" s="480"/>
      <c r="B112" s="5"/>
      <c r="C112" s="4"/>
      <c r="D112" s="4"/>
      <c r="E112" s="4"/>
      <c r="F112" s="481"/>
      <c r="G112" s="481"/>
      <c r="H112" s="481"/>
      <c r="I112" s="4"/>
      <c r="J112" s="6"/>
      <c r="K112" s="6"/>
      <c r="L112" s="6"/>
      <c r="M112" s="6"/>
      <c r="N112" s="6"/>
      <c r="O112" s="6"/>
      <c r="P112" s="6"/>
      <c r="Q112" s="6"/>
      <c r="R112" s="6"/>
      <c r="S112" s="6"/>
      <c r="T112" s="6"/>
      <c r="U112" s="6"/>
    </row>
    <row r="113" ht="15.0" customHeight="1">
      <c r="A113" s="480"/>
      <c r="B113" s="5"/>
      <c r="C113" s="4"/>
      <c r="D113" s="4"/>
      <c r="E113" s="4"/>
      <c r="F113" s="481"/>
      <c r="G113" s="481"/>
      <c r="H113" s="481"/>
      <c r="I113" s="4"/>
      <c r="J113" s="6"/>
      <c r="K113" s="6"/>
      <c r="L113" s="6"/>
      <c r="M113" s="6"/>
      <c r="N113" s="6"/>
      <c r="O113" s="6"/>
      <c r="P113" s="6"/>
      <c r="Q113" s="6"/>
      <c r="R113" s="6"/>
      <c r="S113" s="6"/>
      <c r="T113" s="6"/>
      <c r="U113" s="6"/>
    </row>
    <row r="114" ht="15.0" customHeight="1">
      <c r="A114" s="480"/>
      <c r="B114" s="5"/>
      <c r="C114" s="4"/>
      <c r="D114" s="4"/>
      <c r="E114" s="4"/>
      <c r="F114" s="481"/>
      <c r="G114" s="481"/>
      <c r="H114" s="481"/>
      <c r="I114" s="4"/>
      <c r="J114" s="6"/>
      <c r="K114" s="6"/>
      <c r="L114" s="6"/>
      <c r="M114" s="6"/>
      <c r="N114" s="6"/>
      <c r="O114" s="6"/>
      <c r="P114" s="6"/>
      <c r="Q114" s="6"/>
      <c r="R114" s="6"/>
      <c r="S114" s="6"/>
      <c r="T114" s="6"/>
      <c r="U114" s="6"/>
    </row>
    <row r="115" ht="15.0" customHeight="1">
      <c r="A115" s="480"/>
      <c r="B115" s="5"/>
      <c r="C115" s="4"/>
      <c r="D115" s="4"/>
      <c r="E115" s="4"/>
      <c r="F115" s="481"/>
      <c r="G115" s="481"/>
      <c r="H115" s="481"/>
      <c r="I115" s="4"/>
      <c r="J115" s="6"/>
      <c r="K115" s="6"/>
      <c r="L115" s="6"/>
      <c r="M115" s="6"/>
      <c r="N115" s="6"/>
      <c r="O115" s="6"/>
      <c r="P115" s="6"/>
      <c r="Q115" s="6"/>
      <c r="R115" s="6"/>
      <c r="S115" s="6"/>
      <c r="T115" s="6"/>
      <c r="U115" s="6"/>
    </row>
    <row r="116" ht="15.0" customHeight="1">
      <c r="A116" s="480"/>
      <c r="B116" s="5"/>
      <c r="C116" s="4"/>
      <c r="D116" s="4"/>
      <c r="E116" s="4"/>
      <c r="F116" s="481"/>
      <c r="G116" s="481"/>
      <c r="H116" s="481"/>
      <c r="I116" s="4"/>
      <c r="J116" s="6"/>
      <c r="K116" s="6"/>
      <c r="L116" s="6"/>
      <c r="M116" s="6"/>
      <c r="N116" s="6"/>
      <c r="O116" s="6"/>
      <c r="P116" s="6"/>
      <c r="Q116" s="6"/>
      <c r="R116" s="6"/>
      <c r="S116" s="6"/>
      <c r="T116" s="6"/>
      <c r="U116" s="6"/>
    </row>
    <row r="117" ht="15.0" customHeight="1">
      <c r="A117" s="480"/>
      <c r="B117" s="5"/>
      <c r="C117" s="4"/>
      <c r="D117" s="4"/>
      <c r="E117" s="4"/>
      <c r="F117" s="481"/>
      <c r="G117" s="481"/>
      <c r="H117" s="481"/>
      <c r="I117" s="4"/>
      <c r="J117" s="6"/>
      <c r="K117" s="6"/>
      <c r="L117" s="6"/>
      <c r="M117" s="6"/>
      <c r="N117" s="6"/>
      <c r="O117" s="6"/>
      <c r="P117" s="6"/>
      <c r="Q117" s="6"/>
      <c r="R117" s="6"/>
      <c r="S117" s="6"/>
      <c r="T117" s="6"/>
      <c r="U117" s="6"/>
    </row>
    <row r="118" ht="15.0" customHeight="1">
      <c r="A118" s="480"/>
      <c r="B118" s="5"/>
      <c r="C118" s="4"/>
      <c r="D118" s="4"/>
      <c r="E118" s="4"/>
      <c r="F118" s="481"/>
      <c r="G118" s="481"/>
      <c r="H118" s="481"/>
      <c r="I118" s="4"/>
      <c r="J118" s="6"/>
      <c r="K118" s="6"/>
      <c r="L118" s="6"/>
      <c r="M118" s="6"/>
      <c r="N118" s="6"/>
      <c r="O118" s="6"/>
      <c r="P118" s="6"/>
      <c r="Q118" s="6"/>
      <c r="R118" s="6"/>
      <c r="S118" s="6"/>
      <c r="T118" s="6"/>
      <c r="U118" s="6"/>
    </row>
    <row r="119" ht="15.0" customHeight="1">
      <c r="A119" s="480"/>
      <c r="B119" s="5"/>
      <c r="C119" s="4"/>
      <c r="D119" s="4"/>
      <c r="E119" s="4"/>
      <c r="F119" s="481"/>
      <c r="G119" s="481"/>
      <c r="H119" s="481"/>
      <c r="I119" s="4"/>
      <c r="J119" s="6"/>
      <c r="K119" s="6"/>
      <c r="L119" s="6"/>
      <c r="M119" s="6"/>
      <c r="N119" s="6"/>
      <c r="O119" s="6"/>
      <c r="P119" s="6"/>
      <c r="Q119" s="6"/>
      <c r="R119" s="6"/>
      <c r="S119" s="6"/>
      <c r="T119" s="6"/>
      <c r="U119" s="6"/>
    </row>
    <row r="120" ht="15.0" customHeight="1">
      <c r="A120" s="480"/>
      <c r="B120" s="5"/>
      <c r="C120" s="4"/>
      <c r="D120" s="4"/>
      <c r="E120" s="4"/>
      <c r="F120" s="481"/>
      <c r="G120" s="481"/>
      <c r="H120" s="481"/>
      <c r="I120" s="4"/>
      <c r="J120" s="6"/>
      <c r="K120" s="6"/>
      <c r="L120" s="6"/>
      <c r="M120" s="6"/>
      <c r="N120" s="6"/>
      <c r="O120" s="6"/>
      <c r="P120" s="6"/>
      <c r="Q120" s="6"/>
      <c r="R120" s="6"/>
      <c r="S120" s="6"/>
      <c r="T120" s="6"/>
      <c r="U120" s="6"/>
    </row>
    <row r="121" ht="15.0" customHeight="1">
      <c r="A121" s="480"/>
      <c r="B121" s="5"/>
      <c r="C121" s="4"/>
      <c r="D121" s="4"/>
      <c r="E121" s="4"/>
      <c r="F121" s="481"/>
      <c r="G121" s="481"/>
      <c r="H121" s="481"/>
      <c r="I121" s="4"/>
      <c r="J121" s="6"/>
      <c r="K121" s="6"/>
      <c r="L121" s="6"/>
      <c r="M121" s="6"/>
      <c r="N121" s="6"/>
      <c r="O121" s="6"/>
      <c r="P121" s="6"/>
      <c r="Q121" s="6"/>
      <c r="R121" s="6"/>
      <c r="S121" s="6"/>
      <c r="T121" s="6"/>
      <c r="U121" s="6"/>
    </row>
    <row r="122" ht="15.0" customHeight="1">
      <c r="A122" s="480"/>
      <c r="B122" s="5"/>
      <c r="C122" s="4"/>
      <c r="D122" s="4"/>
      <c r="E122" s="4"/>
      <c r="F122" s="481"/>
      <c r="G122" s="481"/>
      <c r="H122" s="481"/>
      <c r="I122" s="4"/>
      <c r="J122" s="6"/>
      <c r="K122" s="6"/>
      <c r="L122" s="6"/>
      <c r="M122" s="6"/>
      <c r="N122" s="6"/>
      <c r="O122" s="6"/>
      <c r="P122" s="6"/>
      <c r="Q122" s="6"/>
      <c r="R122" s="6"/>
      <c r="S122" s="6"/>
      <c r="T122" s="6"/>
      <c r="U122" s="6"/>
    </row>
    <row r="123" ht="15.0" customHeight="1">
      <c r="A123" s="480"/>
      <c r="B123" s="5"/>
      <c r="C123" s="4"/>
      <c r="D123" s="4"/>
      <c r="E123" s="4"/>
      <c r="F123" s="481"/>
      <c r="G123" s="481"/>
      <c r="H123" s="481"/>
      <c r="I123" s="4"/>
      <c r="J123" s="6"/>
      <c r="K123" s="6"/>
      <c r="L123" s="6"/>
      <c r="M123" s="6"/>
      <c r="N123" s="6"/>
      <c r="O123" s="6"/>
      <c r="P123" s="6"/>
      <c r="Q123" s="6"/>
      <c r="R123" s="6"/>
      <c r="S123" s="6"/>
      <c r="T123" s="6"/>
      <c r="U123" s="6"/>
    </row>
    <row r="124" ht="15.0" customHeight="1">
      <c r="A124" s="480"/>
      <c r="B124" s="5"/>
      <c r="C124" s="4"/>
      <c r="D124" s="4"/>
      <c r="E124" s="4"/>
      <c r="F124" s="481"/>
      <c r="G124" s="481"/>
      <c r="H124" s="481"/>
      <c r="I124" s="4"/>
      <c r="J124" s="6"/>
      <c r="K124" s="6"/>
      <c r="L124" s="6"/>
      <c r="M124" s="6"/>
      <c r="N124" s="6"/>
      <c r="O124" s="6"/>
      <c r="P124" s="6"/>
      <c r="Q124" s="6"/>
      <c r="R124" s="6"/>
      <c r="S124" s="6"/>
      <c r="T124" s="6"/>
      <c r="U124" s="6"/>
    </row>
    <row r="125" ht="15.0" customHeight="1">
      <c r="A125" s="480"/>
      <c r="B125" s="5"/>
      <c r="C125" s="4"/>
      <c r="D125" s="4"/>
      <c r="E125" s="4"/>
      <c r="F125" s="481"/>
      <c r="G125" s="481"/>
      <c r="H125" s="481"/>
      <c r="I125" s="4"/>
      <c r="J125" s="6"/>
      <c r="K125" s="6"/>
      <c r="L125" s="6"/>
      <c r="M125" s="6"/>
      <c r="N125" s="6"/>
      <c r="O125" s="6"/>
      <c r="P125" s="6"/>
      <c r="Q125" s="6"/>
      <c r="R125" s="6"/>
      <c r="S125" s="6"/>
      <c r="T125" s="6"/>
      <c r="U125" s="6"/>
    </row>
    <row r="126" ht="15.0" customHeight="1">
      <c r="A126" s="480"/>
      <c r="B126" s="5"/>
      <c r="C126" s="4"/>
      <c r="D126" s="4"/>
      <c r="E126" s="4"/>
      <c r="F126" s="481"/>
      <c r="G126" s="481"/>
      <c r="H126" s="481"/>
      <c r="I126" s="4"/>
      <c r="J126" s="6"/>
      <c r="K126" s="6"/>
      <c r="L126" s="6"/>
      <c r="M126" s="6"/>
      <c r="N126" s="6"/>
      <c r="O126" s="6"/>
      <c r="P126" s="6"/>
      <c r="Q126" s="6"/>
      <c r="R126" s="6"/>
      <c r="S126" s="6"/>
      <c r="T126" s="6"/>
      <c r="U126" s="6"/>
    </row>
    <row r="127" ht="15.0" customHeight="1">
      <c r="A127" s="480"/>
      <c r="B127" s="5"/>
      <c r="C127" s="4"/>
      <c r="D127" s="4"/>
      <c r="E127" s="4"/>
      <c r="F127" s="481"/>
      <c r="G127" s="481"/>
      <c r="H127" s="481"/>
      <c r="I127" s="4"/>
      <c r="J127" s="6"/>
      <c r="K127" s="6"/>
      <c r="L127" s="6"/>
      <c r="M127" s="6"/>
      <c r="N127" s="6"/>
      <c r="O127" s="6"/>
      <c r="P127" s="6"/>
      <c r="Q127" s="6"/>
      <c r="R127" s="6"/>
      <c r="S127" s="6"/>
      <c r="T127" s="6"/>
      <c r="U127" s="6"/>
    </row>
    <row r="128" ht="15.0" customHeight="1">
      <c r="A128" s="480"/>
      <c r="B128" s="5"/>
      <c r="C128" s="4"/>
      <c r="D128" s="4"/>
      <c r="E128" s="4"/>
      <c r="F128" s="481"/>
      <c r="G128" s="481"/>
      <c r="H128" s="481"/>
      <c r="I128" s="4"/>
      <c r="J128" s="6"/>
      <c r="K128" s="6"/>
      <c r="L128" s="6"/>
      <c r="M128" s="6"/>
      <c r="N128" s="6"/>
      <c r="O128" s="6"/>
      <c r="P128" s="6"/>
      <c r="Q128" s="6"/>
      <c r="R128" s="6"/>
      <c r="S128" s="6"/>
      <c r="T128" s="6"/>
      <c r="U128" s="6"/>
    </row>
    <row r="129" ht="15.0" customHeight="1">
      <c r="A129" s="480"/>
      <c r="B129" s="5"/>
      <c r="C129" s="4"/>
      <c r="D129" s="4"/>
      <c r="E129" s="4"/>
      <c r="F129" s="481"/>
      <c r="G129" s="481"/>
      <c r="H129" s="481"/>
      <c r="I129" s="4"/>
      <c r="J129" s="6"/>
      <c r="K129" s="6"/>
      <c r="L129" s="6"/>
      <c r="M129" s="6"/>
      <c r="N129" s="6"/>
      <c r="O129" s="6"/>
      <c r="P129" s="6"/>
      <c r="Q129" s="6"/>
      <c r="R129" s="6"/>
      <c r="S129" s="6"/>
      <c r="T129" s="6"/>
      <c r="U129" s="6"/>
    </row>
    <row r="130" ht="15.0" customHeight="1">
      <c r="A130" s="480"/>
      <c r="B130" s="5"/>
      <c r="C130" s="4"/>
      <c r="D130" s="4"/>
      <c r="E130" s="4"/>
      <c r="F130" s="481"/>
      <c r="G130" s="481"/>
      <c r="H130" s="481"/>
      <c r="I130" s="4"/>
      <c r="J130" s="6"/>
      <c r="K130" s="6"/>
      <c r="L130" s="6"/>
      <c r="M130" s="6"/>
      <c r="N130" s="6"/>
      <c r="O130" s="6"/>
      <c r="P130" s="6"/>
      <c r="Q130" s="6"/>
      <c r="R130" s="6"/>
      <c r="S130" s="6"/>
      <c r="T130" s="6"/>
      <c r="U130" s="6"/>
    </row>
    <row r="131" ht="15.0" customHeight="1">
      <c r="A131" s="480"/>
      <c r="B131" s="5"/>
      <c r="C131" s="4"/>
      <c r="D131" s="4"/>
      <c r="E131" s="4"/>
      <c r="F131" s="481"/>
      <c r="G131" s="481"/>
      <c r="H131" s="481"/>
      <c r="I131" s="4"/>
      <c r="J131" s="6"/>
      <c r="K131" s="6"/>
      <c r="L131" s="6"/>
      <c r="M131" s="6"/>
      <c r="N131" s="6"/>
      <c r="O131" s="6"/>
      <c r="P131" s="6"/>
      <c r="Q131" s="6"/>
      <c r="R131" s="6"/>
      <c r="S131" s="6"/>
      <c r="T131" s="6"/>
      <c r="U131" s="6"/>
    </row>
    <row r="132" ht="15.0" customHeight="1">
      <c r="A132" s="480"/>
      <c r="B132" s="5"/>
      <c r="C132" s="4"/>
      <c r="D132" s="4"/>
      <c r="E132" s="4"/>
      <c r="F132" s="481"/>
      <c r="G132" s="481"/>
      <c r="H132" s="481"/>
      <c r="I132" s="4"/>
      <c r="J132" s="6"/>
      <c r="K132" s="6"/>
      <c r="L132" s="6"/>
      <c r="M132" s="6"/>
      <c r="N132" s="6"/>
      <c r="O132" s="6"/>
      <c r="P132" s="6"/>
      <c r="Q132" s="6"/>
      <c r="R132" s="6"/>
      <c r="S132" s="6"/>
      <c r="T132" s="6"/>
      <c r="U132" s="6"/>
    </row>
    <row r="133" ht="15.0" customHeight="1">
      <c r="A133" s="480"/>
      <c r="B133" s="5"/>
      <c r="C133" s="4"/>
      <c r="D133" s="4"/>
      <c r="E133" s="4"/>
      <c r="F133" s="481"/>
      <c r="G133" s="481"/>
      <c r="H133" s="481"/>
      <c r="I133" s="4"/>
      <c r="J133" s="6"/>
      <c r="K133" s="6"/>
      <c r="L133" s="6"/>
      <c r="M133" s="6"/>
      <c r="N133" s="6"/>
      <c r="O133" s="6"/>
      <c r="P133" s="6"/>
      <c r="Q133" s="6"/>
      <c r="R133" s="6"/>
      <c r="S133" s="6"/>
      <c r="T133" s="6"/>
      <c r="U133" s="6"/>
    </row>
    <row r="134" ht="15.0" customHeight="1">
      <c r="A134" s="480"/>
      <c r="B134" s="5"/>
      <c r="C134" s="4"/>
      <c r="D134" s="4"/>
      <c r="E134" s="4"/>
      <c r="F134" s="481"/>
      <c r="G134" s="481"/>
      <c r="H134" s="481"/>
      <c r="I134" s="4"/>
      <c r="J134" s="6"/>
      <c r="K134" s="6"/>
      <c r="L134" s="6"/>
      <c r="M134" s="6"/>
      <c r="N134" s="6"/>
      <c r="O134" s="6"/>
      <c r="P134" s="6"/>
      <c r="Q134" s="6"/>
      <c r="R134" s="6"/>
      <c r="S134" s="6"/>
      <c r="T134" s="6"/>
      <c r="U134" s="6"/>
    </row>
    <row r="135" ht="15.0" customHeight="1">
      <c r="A135" s="480"/>
      <c r="B135" s="5"/>
      <c r="C135" s="4"/>
      <c r="D135" s="4"/>
      <c r="E135" s="4"/>
      <c r="F135" s="481"/>
      <c r="G135" s="481"/>
      <c r="H135" s="481"/>
      <c r="I135" s="4"/>
      <c r="J135" s="6"/>
      <c r="K135" s="6"/>
      <c r="L135" s="6"/>
      <c r="M135" s="6"/>
      <c r="N135" s="6"/>
      <c r="O135" s="6"/>
      <c r="P135" s="6"/>
      <c r="Q135" s="6"/>
      <c r="R135" s="6"/>
      <c r="S135" s="6"/>
      <c r="T135" s="6"/>
      <c r="U135" s="6"/>
    </row>
    <row r="136" ht="15.0" customHeight="1">
      <c r="A136" s="480"/>
      <c r="B136" s="5"/>
      <c r="C136" s="4"/>
      <c r="D136" s="4"/>
      <c r="E136" s="4"/>
      <c r="F136" s="481"/>
      <c r="G136" s="481"/>
      <c r="H136" s="481"/>
      <c r="I136" s="4"/>
      <c r="J136" s="6"/>
      <c r="K136" s="6"/>
      <c r="L136" s="6"/>
      <c r="M136" s="6"/>
      <c r="N136" s="6"/>
      <c r="O136" s="6"/>
      <c r="P136" s="6"/>
      <c r="Q136" s="6"/>
      <c r="R136" s="6"/>
      <c r="S136" s="6"/>
      <c r="T136" s="6"/>
      <c r="U136" s="6"/>
    </row>
    <row r="137" ht="15.0" customHeight="1">
      <c r="A137" s="480"/>
      <c r="B137" s="5"/>
      <c r="C137" s="4"/>
      <c r="D137" s="4"/>
      <c r="E137" s="4"/>
      <c r="F137" s="481"/>
      <c r="G137" s="481"/>
      <c r="H137" s="481"/>
      <c r="I137" s="4"/>
      <c r="J137" s="6"/>
      <c r="K137" s="6"/>
      <c r="L137" s="6"/>
      <c r="M137" s="6"/>
      <c r="N137" s="6"/>
      <c r="O137" s="6"/>
      <c r="P137" s="6"/>
      <c r="Q137" s="6"/>
      <c r="R137" s="6"/>
      <c r="S137" s="6"/>
      <c r="T137" s="6"/>
      <c r="U137" s="6"/>
    </row>
    <row r="138" ht="15.0" customHeight="1">
      <c r="A138" s="480"/>
      <c r="B138" s="5"/>
      <c r="C138" s="4"/>
      <c r="D138" s="4"/>
      <c r="E138" s="4"/>
      <c r="F138" s="481"/>
      <c r="G138" s="481"/>
      <c r="H138" s="481"/>
      <c r="I138" s="4"/>
      <c r="J138" s="6"/>
      <c r="K138" s="6"/>
      <c r="L138" s="6"/>
      <c r="M138" s="6"/>
      <c r="N138" s="6"/>
      <c r="O138" s="6"/>
      <c r="P138" s="6"/>
      <c r="Q138" s="6"/>
      <c r="R138" s="6"/>
      <c r="S138" s="6"/>
      <c r="T138" s="6"/>
      <c r="U138" s="6"/>
    </row>
    <row r="139" ht="15.0" customHeight="1">
      <c r="A139" s="480"/>
      <c r="B139" s="5"/>
      <c r="C139" s="4"/>
      <c r="D139" s="4"/>
      <c r="E139" s="4"/>
      <c r="F139" s="481"/>
      <c r="G139" s="481"/>
      <c r="H139" s="481"/>
      <c r="I139" s="4"/>
      <c r="J139" s="6"/>
      <c r="K139" s="6"/>
      <c r="L139" s="6"/>
      <c r="M139" s="6"/>
      <c r="N139" s="6"/>
      <c r="O139" s="6"/>
      <c r="P139" s="6"/>
      <c r="Q139" s="6"/>
      <c r="R139" s="6"/>
      <c r="S139" s="6"/>
      <c r="T139" s="6"/>
      <c r="U139" s="6"/>
    </row>
    <row r="140" ht="15.0" customHeight="1">
      <c r="A140" s="480"/>
      <c r="B140" s="5"/>
      <c r="C140" s="4"/>
      <c r="D140" s="4"/>
      <c r="E140" s="4"/>
      <c r="F140" s="481"/>
      <c r="G140" s="481"/>
      <c r="H140" s="481"/>
      <c r="I140" s="4"/>
      <c r="J140" s="6"/>
      <c r="K140" s="6"/>
      <c r="L140" s="6"/>
      <c r="M140" s="6"/>
      <c r="N140" s="6"/>
      <c r="O140" s="6"/>
      <c r="P140" s="6"/>
      <c r="Q140" s="6"/>
      <c r="R140" s="6"/>
      <c r="S140" s="6"/>
      <c r="T140" s="6"/>
      <c r="U140" s="6"/>
    </row>
    <row r="141" ht="15.0" customHeight="1">
      <c r="A141" s="480"/>
      <c r="B141" s="5"/>
      <c r="C141" s="4"/>
      <c r="D141" s="4"/>
      <c r="E141" s="4"/>
      <c r="F141" s="481"/>
      <c r="G141" s="481"/>
      <c r="H141" s="481"/>
      <c r="I141" s="4"/>
      <c r="J141" s="6"/>
      <c r="K141" s="6"/>
      <c r="L141" s="6"/>
      <c r="M141" s="6"/>
      <c r="N141" s="6"/>
      <c r="O141" s="6"/>
      <c r="P141" s="6"/>
      <c r="Q141" s="6"/>
      <c r="R141" s="6"/>
      <c r="S141" s="6"/>
      <c r="T141" s="6"/>
      <c r="U141" s="6"/>
    </row>
    <row r="142" ht="15.0" customHeight="1">
      <c r="A142" s="480"/>
      <c r="B142" s="5"/>
      <c r="C142" s="4"/>
      <c r="D142" s="4"/>
      <c r="E142" s="4"/>
      <c r="F142" s="481"/>
      <c r="G142" s="481"/>
      <c r="H142" s="481"/>
      <c r="I142" s="4"/>
      <c r="J142" s="6"/>
      <c r="K142" s="6"/>
      <c r="L142" s="6"/>
      <c r="M142" s="6"/>
      <c r="N142" s="6"/>
      <c r="O142" s="6"/>
      <c r="P142" s="6"/>
      <c r="Q142" s="6"/>
      <c r="R142" s="6"/>
      <c r="S142" s="6"/>
      <c r="T142" s="6"/>
      <c r="U142" s="6"/>
    </row>
    <row r="143" ht="15.0" customHeight="1">
      <c r="A143" s="480"/>
      <c r="B143" s="5"/>
      <c r="C143" s="4"/>
      <c r="D143" s="4"/>
      <c r="E143" s="4"/>
      <c r="F143" s="481"/>
      <c r="G143" s="481"/>
      <c r="H143" s="481"/>
      <c r="I143" s="4"/>
      <c r="J143" s="6"/>
      <c r="K143" s="6"/>
      <c r="L143" s="6"/>
      <c r="M143" s="6"/>
      <c r="N143" s="6"/>
      <c r="O143" s="6"/>
      <c r="P143" s="6"/>
      <c r="Q143" s="6"/>
      <c r="R143" s="6"/>
      <c r="S143" s="6"/>
      <c r="T143" s="6"/>
      <c r="U143" s="6"/>
    </row>
    <row r="144" ht="15.0" customHeight="1">
      <c r="A144" s="480"/>
      <c r="B144" s="5"/>
      <c r="C144" s="4"/>
      <c r="D144" s="4"/>
      <c r="E144" s="4"/>
      <c r="F144" s="481"/>
      <c r="G144" s="481"/>
      <c r="H144" s="481"/>
      <c r="I144" s="4"/>
      <c r="J144" s="6"/>
      <c r="K144" s="6"/>
      <c r="L144" s="6"/>
      <c r="M144" s="6"/>
      <c r="N144" s="6"/>
      <c r="O144" s="6"/>
      <c r="P144" s="6"/>
      <c r="Q144" s="6"/>
      <c r="R144" s="6"/>
      <c r="S144" s="6"/>
      <c r="T144" s="6"/>
      <c r="U144" s="6"/>
    </row>
    <row r="145" ht="15.0" customHeight="1">
      <c r="A145" s="480"/>
      <c r="B145" s="5"/>
      <c r="C145" s="4"/>
      <c r="D145" s="4"/>
      <c r="E145" s="4"/>
      <c r="F145" s="481"/>
      <c r="G145" s="481"/>
      <c r="H145" s="481"/>
      <c r="I145" s="4"/>
      <c r="J145" s="6"/>
      <c r="K145" s="6"/>
      <c r="L145" s="6"/>
      <c r="M145" s="6"/>
      <c r="N145" s="6"/>
      <c r="O145" s="6"/>
      <c r="P145" s="6"/>
      <c r="Q145" s="6"/>
      <c r="R145" s="6"/>
      <c r="S145" s="6"/>
      <c r="T145" s="6"/>
      <c r="U145" s="6"/>
    </row>
    <row r="146" ht="15.0" customHeight="1">
      <c r="A146" s="480"/>
      <c r="B146" s="5"/>
      <c r="C146" s="4"/>
      <c r="D146" s="4"/>
      <c r="E146" s="4"/>
      <c r="F146" s="481"/>
      <c r="G146" s="481"/>
      <c r="H146" s="481"/>
      <c r="I146" s="4"/>
      <c r="J146" s="6"/>
      <c r="K146" s="6"/>
      <c r="L146" s="6"/>
      <c r="M146" s="6"/>
      <c r="N146" s="6"/>
      <c r="O146" s="6"/>
      <c r="P146" s="6"/>
      <c r="Q146" s="6"/>
      <c r="R146" s="6"/>
      <c r="S146" s="6"/>
      <c r="T146" s="6"/>
      <c r="U146" s="6"/>
    </row>
    <row r="147" ht="15.75" customHeight="1">
      <c r="A147" s="480"/>
      <c r="B147" s="5"/>
      <c r="C147" s="4"/>
      <c r="D147" s="4"/>
      <c r="E147" s="4"/>
      <c r="F147" s="481"/>
      <c r="G147" s="481"/>
      <c r="H147" s="481"/>
      <c r="I147" s="4"/>
      <c r="J147" s="6"/>
      <c r="K147" s="6"/>
      <c r="L147" s="6"/>
      <c r="M147" s="6"/>
      <c r="N147" s="6"/>
      <c r="O147" s="6"/>
      <c r="P147" s="6"/>
      <c r="Q147" s="6"/>
      <c r="R147" s="6"/>
      <c r="S147" s="6"/>
      <c r="T147" s="6"/>
      <c r="U147" s="6"/>
    </row>
    <row r="148" ht="15.75" customHeight="1">
      <c r="A148" s="480"/>
      <c r="B148" s="5"/>
      <c r="C148" s="4"/>
      <c r="D148" s="4"/>
      <c r="E148" s="4"/>
      <c r="F148" s="481"/>
      <c r="G148" s="481"/>
      <c r="H148" s="481"/>
      <c r="I148" s="4"/>
      <c r="J148" s="6"/>
      <c r="K148" s="6"/>
      <c r="L148" s="6"/>
      <c r="M148" s="6"/>
      <c r="N148" s="6"/>
      <c r="O148" s="6"/>
      <c r="P148" s="6"/>
      <c r="Q148" s="6"/>
      <c r="R148" s="6"/>
      <c r="S148" s="6"/>
      <c r="T148" s="6"/>
      <c r="U148" s="6"/>
    </row>
    <row r="149" ht="15.75" customHeight="1">
      <c r="A149" s="480"/>
      <c r="B149" s="5"/>
      <c r="C149" s="4"/>
      <c r="D149" s="4"/>
      <c r="E149" s="4"/>
      <c r="F149" s="481"/>
      <c r="G149" s="481"/>
      <c r="H149" s="481"/>
      <c r="I149" s="4"/>
      <c r="J149" s="6"/>
      <c r="K149" s="6"/>
      <c r="L149" s="6"/>
      <c r="M149" s="6"/>
      <c r="N149" s="6"/>
      <c r="O149" s="6"/>
      <c r="P149" s="6"/>
      <c r="Q149" s="6"/>
      <c r="R149" s="6"/>
      <c r="S149" s="6"/>
      <c r="T149" s="6"/>
      <c r="U149" s="6"/>
    </row>
    <row r="150" ht="15.75" customHeight="1">
      <c r="A150" s="480"/>
      <c r="B150" s="5"/>
      <c r="C150" s="4"/>
      <c r="D150" s="4"/>
      <c r="E150" s="4"/>
      <c r="F150" s="481"/>
      <c r="G150" s="481"/>
      <c r="H150" s="481"/>
      <c r="I150" s="4"/>
      <c r="J150" s="6"/>
      <c r="K150" s="6"/>
      <c r="L150" s="6"/>
      <c r="M150" s="6"/>
      <c r="N150" s="6"/>
      <c r="O150" s="6"/>
      <c r="P150" s="6"/>
      <c r="Q150" s="6"/>
      <c r="R150" s="6"/>
      <c r="S150" s="6"/>
      <c r="T150" s="6"/>
      <c r="U150" s="6"/>
    </row>
    <row r="151" ht="15.75" customHeight="1">
      <c r="A151" s="480"/>
      <c r="B151" s="5"/>
      <c r="C151" s="4"/>
      <c r="D151" s="4"/>
      <c r="E151" s="4"/>
      <c r="F151" s="481"/>
      <c r="G151" s="481"/>
      <c r="H151" s="481"/>
      <c r="I151" s="4"/>
      <c r="J151" s="6"/>
      <c r="K151" s="6"/>
      <c r="L151" s="6"/>
      <c r="M151" s="6"/>
      <c r="N151" s="6"/>
      <c r="O151" s="6"/>
      <c r="P151" s="6"/>
      <c r="Q151" s="6"/>
      <c r="R151" s="6"/>
      <c r="S151" s="6"/>
      <c r="T151" s="6"/>
      <c r="U151" s="6"/>
    </row>
    <row r="152" ht="15.75" customHeight="1">
      <c r="A152" s="480"/>
      <c r="B152" s="5"/>
      <c r="C152" s="4"/>
      <c r="D152" s="4"/>
      <c r="E152" s="4"/>
      <c r="F152" s="481"/>
      <c r="G152" s="481"/>
      <c r="H152" s="481"/>
      <c r="I152" s="4"/>
      <c r="J152" s="6"/>
      <c r="K152" s="6"/>
      <c r="L152" s="6"/>
      <c r="M152" s="6"/>
      <c r="N152" s="6"/>
      <c r="O152" s="6"/>
      <c r="P152" s="6"/>
      <c r="Q152" s="6"/>
      <c r="R152" s="6"/>
      <c r="S152" s="6"/>
      <c r="T152" s="6"/>
      <c r="U152" s="6"/>
    </row>
    <row r="153" ht="15.75" customHeight="1">
      <c r="A153" s="480"/>
      <c r="B153" s="5"/>
      <c r="C153" s="4"/>
      <c r="D153" s="4"/>
      <c r="E153" s="4"/>
      <c r="F153" s="481"/>
      <c r="G153" s="481"/>
      <c r="H153" s="481"/>
      <c r="I153" s="4"/>
      <c r="J153" s="6"/>
      <c r="K153" s="6"/>
      <c r="L153" s="6"/>
      <c r="M153" s="6"/>
      <c r="N153" s="6"/>
      <c r="O153" s="6"/>
      <c r="P153" s="6"/>
      <c r="Q153" s="6"/>
      <c r="R153" s="6"/>
      <c r="S153" s="6"/>
      <c r="T153" s="6"/>
      <c r="U153" s="6"/>
    </row>
    <row r="154" ht="15.75" customHeight="1">
      <c r="A154" s="480"/>
      <c r="B154" s="5"/>
      <c r="C154" s="4"/>
      <c r="D154" s="4"/>
      <c r="E154" s="4"/>
      <c r="F154" s="481"/>
      <c r="G154" s="481"/>
      <c r="H154" s="481"/>
      <c r="I154" s="4"/>
      <c r="J154" s="6"/>
      <c r="K154" s="6"/>
      <c r="L154" s="6"/>
      <c r="M154" s="6"/>
      <c r="N154" s="6"/>
      <c r="O154" s="6"/>
      <c r="P154" s="6"/>
      <c r="Q154" s="6"/>
      <c r="R154" s="6"/>
      <c r="S154" s="6"/>
      <c r="T154" s="6"/>
      <c r="U154" s="6"/>
    </row>
    <row r="155" ht="15.75" customHeight="1">
      <c r="A155" s="480"/>
      <c r="B155" s="5"/>
      <c r="C155" s="4"/>
      <c r="D155" s="4"/>
      <c r="E155" s="4"/>
      <c r="F155" s="481"/>
      <c r="G155" s="481"/>
      <c r="H155" s="481"/>
      <c r="I155" s="4"/>
      <c r="J155" s="6"/>
      <c r="K155" s="6"/>
      <c r="L155" s="6"/>
      <c r="M155" s="6"/>
      <c r="N155" s="6"/>
      <c r="O155" s="6"/>
      <c r="P155" s="6"/>
      <c r="Q155" s="6"/>
      <c r="R155" s="6"/>
      <c r="S155" s="6"/>
      <c r="T155" s="6"/>
      <c r="U155" s="6"/>
    </row>
    <row r="156" ht="15.75" customHeight="1">
      <c r="A156" s="480"/>
      <c r="B156" s="5"/>
      <c r="C156" s="4"/>
      <c r="D156" s="4"/>
      <c r="E156" s="4"/>
      <c r="F156" s="481"/>
      <c r="G156" s="481"/>
      <c r="H156" s="481"/>
      <c r="I156" s="4"/>
      <c r="J156" s="6"/>
      <c r="K156" s="6"/>
      <c r="L156" s="6"/>
      <c r="M156" s="6"/>
      <c r="N156" s="6"/>
      <c r="O156" s="6"/>
      <c r="P156" s="6"/>
      <c r="Q156" s="6"/>
      <c r="R156" s="6"/>
      <c r="S156" s="6"/>
      <c r="T156" s="6"/>
      <c r="U156" s="6"/>
    </row>
    <row r="157" ht="15.75" customHeight="1">
      <c r="A157" s="480"/>
      <c r="B157" s="5"/>
      <c r="C157" s="4"/>
      <c r="D157" s="4"/>
      <c r="E157" s="4"/>
      <c r="F157" s="481"/>
      <c r="G157" s="481"/>
      <c r="H157" s="481"/>
      <c r="I157" s="4"/>
      <c r="J157" s="6"/>
      <c r="K157" s="6"/>
      <c r="L157" s="6"/>
      <c r="M157" s="6"/>
      <c r="N157" s="6"/>
      <c r="O157" s="6"/>
      <c r="P157" s="6"/>
      <c r="Q157" s="6"/>
      <c r="R157" s="6"/>
      <c r="S157" s="6"/>
      <c r="T157" s="6"/>
      <c r="U157" s="6"/>
    </row>
    <row r="158" ht="15.75" customHeight="1">
      <c r="A158" s="480"/>
      <c r="B158" s="5"/>
      <c r="C158" s="4"/>
      <c r="D158" s="4"/>
      <c r="E158" s="4"/>
      <c r="F158" s="481"/>
      <c r="G158" s="481"/>
      <c r="H158" s="481"/>
      <c r="I158" s="4"/>
      <c r="J158" s="6"/>
      <c r="K158" s="6"/>
      <c r="L158" s="6"/>
      <c r="M158" s="6"/>
      <c r="N158" s="6"/>
      <c r="O158" s="6"/>
      <c r="P158" s="6"/>
      <c r="Q158" s="6"/>
      <c r="R158" s="6"/>
      <c r="S158" s="6"/>
      <c r="T158" s="6"/>
      <c r="U158" s="6"/>
    </row>
    <row r="159" ht="15.75" customHeight="1">
      <c r="A159" s="480"/>
      <c r="B159" s="5"/>
      <c r="C159" s="4"/>
      <c r="D159" s="4"/>
      <c r="E159" s="4"/>
      <c r="F159" s="481"/>
      <c r="G159" s="481"/>
      <c r="H159" s="481"/>
      <c r="I159" s="4"/>
      <c r="J159" s="6"/>
      <c r="K159" s="6"/>
      <c r="L159" s="6"/>
      <c r="M159" s="6"/>
      <c r="N159" s="6"/>
      <c r="O159" s="6"/>
      <c r="P159" s="6"/>
      <c r="Q159" s="6"/>
      <c r="R159" s="6"/>
      <c r="S159" s="6"/>
      <c r="T159" s="6"/>
      <c r="U159" s="6"/>
    </row>
    <row r="160" ht="15.75" customHeight="1">
      <c r="A160" s="480"/>
      <c r="B160" s="5"/>
      <c r="C160" s="4"/>
      <c r="D160" s="4"/>
      <c r="E160" s="4"/>
      <c r="F160" s="481"/>
      <c r="G160" s="481"/>
      <c r="H160" s="481"/>
      <c r="I160" s="4"/>
      <c r="J160" s="6"/>
      <c r="K160" s="6"/>
      <c r="L160" s="6"/>
      <c r="M160" s="6"/>
      <c r="N160" s="6"/>
      <c r="O160" s="6"/>
      <c r="P160" s="6"/>
      <c r="Q160" s="6"/>
      <c r="R160" s="6"/>
      <c r="S160" s="6"/>
      <c r="T160" s="6"/>
      <c r="U160" s="6"/>
    </row>
    <row r="161" ht="15.75" customHeight="1">
      <c r="A161" s="480"/>
      <c r="B161" s="5"/>
      <c r="C161" s="4"/>
      <c r="D161" s="4"/>
      <c r="E161" s="4"/>
      <c r="F161" s="481"/>
      <c r="G161" s="481"/>
      <c r="H161" s="481"/>
      <c r="I161" s="4"/>
      <c r="J161" s="6"/>
      <c r="K161" s="6"/>
      <c r="L161" s="6"/>
      <c r="M161" s="6"/>
      <c r="N161" s="6"/>
      <c r="O161" s="6"/>
      <c r="P161" s="6"/>
      <c r="Q161" s="6"/>
      <c r="R161" s="6"/>
      <c r="S161" s="6"/>
      <c r="T161" s="6"/>
      <c r="U161" s="6"/>
    </row>
    <row r="162" ht="15.75" customHeight="1">
      <c r="A162" s="480"/>
      <c r="B162" s="5"/>
      <c r="C162" s="4"/>
      <c r="D162" s="4"/>
      <c r="E162" s="4"/>
      <c r="F162" s="481"/>
      <c r="G162" s="481"/>
      <c r="H162" s="481"/>
      <c r="I162" s="4"/>
      <c r="J162" s="6"/>
      <c r="K162" s="6"/>
      <c r="L162" s="6"/>
      <c r="M162" s="6"/>
      <c r="N162" s="6"/>
      <c r="O162" s="6"/>
      <c r="P162" s="6"/>
      <c r="Q162" s="6"/>
      <c r="R162" s="6"/>
      <c r="S162" s="6"/>
      <c r="T162" s="6"/>
      <c r="U162" s="6"/>
    </row>
    <row r="163" ht="15.75" customHeight="1">
      <c r="A163" s="480"/>
      <c r="B163" s="5"/>
      <c r="C163" s="4"/>
      <c r="D163" s="4"/>
      <c r="E163" s="4"/>
      <c r="F163" s="481"/>
      <c r="G163" s="481"/>
      <c r="H163" s="481"/>
      <c r="I163" s="4"/>
      <c r="J163" s="6"/>
      <c r="K163" s="6"/>
      <c r="L163" s="6"/>
      <c r="M163" s="6"/>
      <c r="N163" s="6"/>
      <c r="O163" s="6"/>
      <c r="P163" s="6"/>
      <c r="Q163" s="6"/>
      <c r="R163" s="6"/>
      <c r="S163" s="6"/>
      <c r="T163" s="6"/>
      <c r="U163" s="6"/>
    </row>
    <row r="164" ht="15.75" customHeight="1">
      <c r="A164" s="480"/>
      <c r="B164" s="5"/>
      <c r="C164" s="4"/>
      <c r="D164" s="4"/>
      <c r="E164" s="4"/>
      <c r="F164" s="481"/>
      <c r="G164" s="481"/>
      <c r="H164" s="481"/>
      <c r="I164" s="4"/>
      <c r="J164" s="6"/>
      <c r="K164" s="6"/>
      <c r="L164" s="6"/>
      <c r="M164" s="6"/>
      <c r="N164" s="6"/>
      <c r="O164" s="6"/>
      <c r="P164" s="6"/>
      <c r="Q164" s="6"/>
      <c r="R164" s="6"/>
      <c r="S164" s="6"/>
      <c r="T164" s="6"/>
      <c r="U164" s="6"/>
    </row>
    <row r="165" ht="15.75" customHeight="1">
      <c r="A165" s="480"/>
      <c r="B165" s="5"/>
      <c r="C165" s="4"/>
      <c r="D165" s="4"/>
      <c r="E165" s="4"/>
      <c r="F165" s="481"/>
      <c r="G165" s="481"/>
      <c r="H165" s="481"/>
      <c r="I165" s="4"/>
      <c r="J165" s="6"/>
      <c r="K165" s="6"/>
      <c r="L165" s="6"/>
      <c r="M165" s="6"/>
      <c r="N165" s="6"/>
      <c r="O165" s="6"/>
      <c r="P165" s="6"/>
      <c r="Q165" s="6"/>
      <c r="R165" s="6"/>
      <c r="S165" s="6"/>
      <c r="T165" s="6"/>
      <c r="U165" s="6"/>
    </row>
    <row r="166" ht="15.75" customHeight="1">
      <c r="A166" s="480"/>
      <c r="B166" s="5"/>
      <c r="C166" s="4"/>
      <c r="D166" s="4"/>
      <c r="E166" s="4"/>
      <c r="F166" s="481"/>
      <c r="G166" s="481"/>
      <c r="H166" s="481"/>
      <c r="I166" s="4"/>
      <c r="J166" s="6"/>
      <c r="K166" s="6"/>
      <c r="L166" s="6"/>
      <c r="M166" s="6"/>
      <c r="N166" s="6"/>
      <c r="O166" s="6"/>
      <c r="P166" s="6"/>
      <c r="Q166" s="6"/>
      <c r="R166" s="6"/>
      <c r="S166" s="6"/>
      <c r="T166" s="6"/>
      <c r="U166" s="6"/>
    </row>
    <row r="167" ht="15.75" customHeight="1">
      <c r="A167" s="480"/>
      <c r="B167" s="5"/>
      <c r="C167" s="4"/>
      <c r="D167" s="4"/>
      <c r="E167" s="4"/>
      <c r="F167" s="481"/>
      <c r="G167" s="481"/>
      <c r="H167" s="481"/>
      <c r="I167" s="4"/>
      <c r="J167" s="6"/>
      <c r="K167" s="6"/>
      <c r="L167" s="6"/>
      <c r="M167" s="6"/>
      <c r="N167" s="6"/>
      <c r="O167" s="6"/>
      <c r="P167" s="6"/>
      <c r="Q167" s="6"/>
      <c r="R167" s="6"/>
      <c r="S167" s="6"/>
      <c r="T167" s="6"/>
      <c r="U167" s="6"/>
    </row>
    <row r="168" ht="15.75" customHeight="1">
      <c r="A168" s="480"/>
      <c r="B168" s="5"/>
      <c r="C168" s="4"/>
      <c r="D168" s="4"/>
      <c r="E168" s="4"/>
      <c r="F168" s="481"/>
      <c r="G168" s="481"/>
      <c r="H168" s="481"/>
      <c r="I168" s="4"/>
      <c r="J168" s="6"/>
      <c r="K168" s="6"/>
      <c r="L168" s="6"/>
      <c r="M168" s="6"/>
      <c r="N168" s="6"/>
      <c r="O168" s="6"/>
      <c r="P168" s="6"/>
      <c r="Q168" s="6"/>
      <c r="R168" s="6"/>
      <c r="S168" s="6"/>
      <c r="T168" s="6"/>
      <c r="U168" s="6"/>
    </row>
    <row r="169" ht="15.75" customHeight="1">
      <c r="A169" s="480"/>
      <c r="B169" s="5"/>
      <c r="C169" s="4"/>
      <c r="D169" s="4"/>
      <c r="E169" s="4"/>
      <c r="F169" s="481"/>
      <c r="G169" s="481"/>
      <c r="H169" s="481"/>
      <c r="I169" s="4"/>
      <c r="J169" s="6"/>
      <c r="K169" s="6"/>
      <c r="L169" s="6"/>
      <c r="M169" s="6"/>
      <c r="N169" s="6"/>
      <c r="O169" s="6"/>
      <c r="P169" s="6"/>
      <c r="Q169" s="6"/>
      <c r="R169" s="6"/>
      <c r="S169" s="6"/>
      <c r="T169" s="6"/>
      <c r="U169" s="6"/>
    </row>
    <row r="170" ht="15.75" customHeight="1">
      <c r="A170" s="480"/>
      <c r="B170" s="5"/>
      <c r="C170" s="4"/>
      <c r="D170" s="4"/>
      <c r="E170" s="4"/>
      <c r="F170" s="481"/>
      <c r="G170" s="481"/>
      <c r="H170" s="481"/>
      <c r="I170" s="4"/>
      <c r="J170" s="6"/>
      <c r="K170" s="6"/>
      <c r="L170" s="6"/>
      <c r="M170" s="6"/>
      <c r="N170" s="6"/>
      <c r="O170" s="6"/>
      <c r="P170" s="6"/>
      <c r="Q170" s="6"/>
      <c r="R170" s="6"/>
      <c r="S170" s="6"/>
      <c r="T170" s="6"/>
      <c r="U170" s="6"/>
    </row>
    <row r="171" ht="15.75" customHeight="1">
      <c r="A171" s="480"/>
      <c r="B171" s="5"/>
      <c r="C171" s="4"/>
      <c r="D171" s="4"/>
      <c r="E171" s="4"/>
      <c r="F171" s="481"/>
      <c r="G171" s="481"/>
      <c r="H171" s="481"/>
      <c r="I171" s="4"/>
      <c r="J171" s="6"/>
      <c r="K171" s="6"/>
      <c r="L171" s="6"/>
      <c r="M171" s="6"/>
      <c r="N171" s="6"/>
      <c r="O171" s="6"/>
      <c r="P171" s="6"/>
      <c r="Q171" s="6"/>
      <c r="R171" s="6"/>
      <c r="S171" s="6"/>
      <c r="T171" s="6"/>
      <c r="U171" s="6"/>
    </row>
    <row r="172" ht="15.75" customHeight="1">
      <c r="A172" s="480"/>
      <c r="B172" s="5"/>
      <c r="C172" s="4"/>
      <c r="D172" s="4"/>
      <c r="E172" s="4"/>
      <c r="F172" s="481"/>
      <c r="G172" s="481"/>
      <c r="H172" s="481"/>
      <c r="I172" s="4"/>
      <c r="J172" s="6"/>
      <c r="K172" s="6"/>
      <c r="L172" s="6"/>
      <c r="M172" s="6"/>
      <c r="N172" s="6"/>
      <c r="O172" s="6"/>
      <c r="P172" s="6"/>
      <c r="Q172" s="6"/>
      <c r="R172" s="6"/>
      <c r="S172" s="6"/>
      <c r="T172" s="6"/>
      <c r="U172" s="6"/>
    </row>
    <row r="173" ht="15.75" customHeight="1">
      <c r="A173" s="480"/>
      <c r="B173" s="5"/>
      <c r="C173" s="4"/>
      <c r="D173" s="4"/>
      <c r="E173" s="4"/>
      <c r="F173" s="481"/>
      <c r="G173" s="481"/>
      <c r="H173" s="481"/>
      <c r="I173" s="4"/>
      <c r="J173" s="6"/>
      <c r="K173" s="6"/>
      <c r="L173" s="6"/>
      <c r="M173" s="6"/>
      <c r="N173" s="6"/>
      <c r="O173" s="6"/>
      <c r="P173" s="6"/>
      <c r="Q173" s="6"/>
      <c r="R173" s="6"/>
      <c r="S173" s="6"/>
      <c r="T173" s="6"/>
      <c r="U173" s="6"/>
    </row>
    <row r="174" ht="15.75" customHeight="1">
      <c r="A174" s="480"/>
      <c r="B174" s="5"/>
      <c r="C174" s="4"/>
      <c r="D174" s="4"/>
      <c r="E174" s="4"/>
      <c r="F174" s="481"/>
      <c r="G174" s="481"/>
      <c r="H174" s="481"/>
      <c r="I174" s="4"/>
      <c r="J174" s="6"/>
      <c r="K174" s="6"/>
      <c r="L174" s="6"/>
      <c r="M174" s="6"/>
      <c r="N174" s="6"/>
      <c r="O174" s="6"/>
      <c r="P174" s="6"/>
      <c r="Q174" s="6"/>
      <c r="R174" s="6"/>
      <c r="S174" s="6"/>
      <c r="T174" s="6"/>
      <c r="U174" s="6"/>
    </row>
    <row r="175" ht="15.75" customHeight="1">
      <c r="A175" s="480"/>
      <c r="B175" s="5"/>
      <c r="C175" s="4"/>
      <c r="D175" s="4"/>
      <c r="E175" s="4"/>
      <c r="F175" s="481"/>
      <c r="G175" s="481"/>
      <c r="H175" s="481"/>
      <c r="I175" s="4"/>
      <c r="J175" s="6"/>
      <c r="K175" s="6"/>
      <c r="L175" s="6"/>
      <c r="M175" s="6"/>
      <c r="N175" s="6"/>
      <c r="O175" s="6"/>
      <c r="P175" s="6"/>
      <c r="Q175" s="6"/>
      <c r="R175" s="6"/>
      <c r="S175" s="6"/>
      <c r="T175" s="6"/>
      <c r="U175" s="6"/>
    </row>
    <row r="176" ht="15.75" customHeight="1">
      <c r="A176" s="480"/>
      <c r="B176" s="5"/>
      <c r="C176" s="4"/>
      <c r="D176" s="4"/>
      <c r="E176" s="4"/>
      <c r="F176" s="481"/>
      <c r="G176" s="481"/>
      <c r="H176" s="481"/>
      <c r="I176" s="4"/>
      <c r="J176" s="6"/>
      <c r="K176" s="6"/>
      <c r="L176" s="6"/>
      <c r="M176" s="6"/>
      <c r="N176" s="6"/>
      <c r="O176" s="6"/>
      <c r="P176" s="6"/>
      <c r="Q176" s="6"/>
      <c r="R176" s="6"/>
      <c r="S176" s="6"/>
      <c r="T176" s="6"/>
      <c r="U176" s="6"/>
    </row>
    <row r="177" ht="15.75" customHeight="1">
      <c r="A177" s="480"/>
      <c r="B177" s="5"/>
      <c r="C177" s="4"/>
      <c r="D177" s="4"/>
      <c r="E177" s="4"/>
      <c r="F177" s="481"/>
      <c r="G177" s="481"/>
      <c r="H177" s="481"/>
      <c r="I177" s="4"/>
      <c r="J177" s="6"/>
      <c r="K177" s="6"/>
      <c r="L177" s="6"/>
      <c r="M177" s="6"/>
      <c r="N177" s="6"/>
      <c r="O177" s="6"/>
      <c r="P177" s="6"/>
      <c r="Q177" s="6"/>
      <c r="R177" s="6"/>
      <c r="S177" s="6"/>
      <c r="T177" s="6"/>
      <c r="U177" s="6"/>
    </row>
    <row r="178" ht="15.75" customHeight="1">
      <c r="A178" s="480"/>
      <c r="B178" s="5"/>
      <c r="C178" s="4"/>
      <c r="D178" s="4"/>
      <c r="E178" s="4"/>
      <c r="F178" s="481"/>
      <c r="G178" s="481"/>
      <c r="H178" s="481"/>
      <c r="I178" s="4"/>
      <c r="J178" s="6"/>
      <c r="K178" s="6"/>
      <c r="L178" s="6"/>
      <c r="M178" s="6"/>
      <c r="N178" s="6"/>
      <c r="O178" s="6"/>
      <c r="P178" s="6"/>
      <c r="Q178" s="6"/>
      <c r="R178" s="6"/>
      <c r="S178" s="6"/>
      <c r="T178" s="6"/>
      <c r="U178" s="6"/>
    </row>
    <row r="179" ht="15.75" customHeight="1">
      <c r="A179" s="480"/>
      <c r="B179" s="5"/>
      <c r="C179" s="4"/>
      <c r="D179" s="4"/>
      <c r="E179" s="4"/>
      <c r="F179" s="481"/>
      <c r="G179" s="481"/>
      <c r="H179" s="481"/>
      <c r="I179" s="4"/>
      <c r="J179" s="6"/>
      <c r="K179" s="6"/>
      <c r="L179" s="6"/>
      <c r="M179" s="6"/>
      <c r="N179" s="6"/>
      <c r="O179" s="6"/>
      <c r="P179" s="6"/>
      <c r="Q179" s="6"/>
      <c r="R179" s="6"/>
      <c r="S179" s="6"/>
      <c r="T179" s="6"/>
      <c r="U179" s="6"/>
    </row>
    <row r="180" ht="15.75" customHeight="1">
      <c r="A180" s="480"/>
      <c r="B180" s="5"/>
      <c r="C180" s="4"/>
      <c r="D180" s="4"/>
      <c r="E180" s="4"/>
      <c r="F180" s="481"/>
      <c r="G180" s="481"/>
      <c r="H180" s="481"/>
      <c r="I180" s="4"/>
      <c r="J180" s="6"/>
      <c r="K180" s="6"/>
      <c r="L180" s="6"/>
      <c r="M180" s="6"/>
      <c r="N180" s="6"/>
      <c r="O180" s="6"/>
      <c r="P180" s="6"/>
      <c r="Q180" s="6"/>
      <c r="R180" s="6"/>
      <c r="S180" s="6"/>
      <c r="T180" s="6"/>
      <c r="U180" s="6"/>
    </row>
    <row r="181" ht="15.75" customHeight="1">
      <c r="A181" s="480"/>
      <c r="B181" s="5"/>
      <c r="C181" s="4"/>
      <c r="D181" s="4"/>
      <c r="E181" s="4"/>
      <c r="F181" s="481"/>
      <c r="G181" s="481"/>
      <c r="H181" s="481"/>
      <c r="I181" s="4"/>
      <c r="J181" s="6"/>
      <c r="K181" s="6"/>
      <c r="L181" s="6"/>
      <c r="M181" s="6"/>
      <c r="N181" s="6"/>
      <c r="O181" s="6"/>
      <c r="P181" s="6"/>
      <c r="Q181" s="6"/>
      <c r="R181" s="6"/>
      <c r="S181" s="6"/>
      <c r="T181" s="6"/>
      <c r="U181" s="6"/>
    </row>
    <row r="182" ht="15.75" customHeight="1">
      <c r="A182" s="480"/>
      <c r="B182" s="5"/>
      <c r="C182" s="4"/>
      <c r="D182" s="4"/>
      <c r="E182" s="4"/>
      <c r="F182" s="481"/>
      <c r="G182" s="481"/>
      <c r="H182" s="481"/>
      <c r="I182" s="4"/>
      <c r="J182" s="6"/>
      <c r="K182" s="6"/>
      <c r="L182" s="6"/>
      <c r="M182" s="6"/>
      <c r="N182" s="6"/>
      <c r="O182" s="6"/>
      <c r="P182" s="6"/>
      <c r="Q182" s="6"/>
      <c r="R182" s="6"/>
      <c r="S182" s="6"/>
      <c r="T182" s="6"/>
      <c r="U182" s="6"/>
    </row>
    <row r="183" ht="15.75" customHeight="1">
      <c r="A183" s="480"/>
      <c r="B183" s="5"/>
      <c r="C183" s="4"/>
      <c r="D183" s="4"/>
      <c r="E183" s="4"/>
      <c r="F183" s="481"/>
      <c r="G183" s="481"/>
      <c r="H183" s="481"/>
      <c r="I183" s="4"/>
      <c r="J183" s="6"/>
      <c r="K183" s="6"/>
      <c r="L183" s="6"/>
      <c r="M183" s="6"/>
      <c r="N183" s="6"/>
      <c r="O183" s="6"/>
      <c r="P183" s="6"/>
      <c r="Q183" s="6"/>
      <c r="R183" s="6"/>
      <c r="S183" s="6"/>
      <c r="T183" s="6"/>
      <c r="U183" s="6"/>
    </row>
    <row r="184" ht="15.75" customHeight="1">
      <c r="A184" s="480"/>
      <c r="B184" s="5"/>
      <c r="C184" s="4"/>
      <c r="D184" s="4"/>
      <c r="E184" s="4"/>
      <c r="F184" s="481"/>
      <c r="G184" s="481"/>
      <c r="H184" s="481"/>
      <c r="I184" s="4"/>
      <c r="J184" s="6"/>
      <c r="K184" s="6"/>
      <c r="L184" s="6"/>
      <c r="M184" s="6"/>
      <c r="N184" s="6"/>
      <c r="O184" s="6"/>
      <c r="P184" s="6"/>
      <c r="Q184" s="6"/>
      <c r="R184" s="6"/>
      <c r="S184" s="6"/>
      <c r="T184" s="6"/>
      <c r="U184" s="6"/>
    </row>
    <row r="185" ht="15.75" customHeight="1">
      <c r="A185" s="480"/>
      <c r="B185" s="5"/>
      <c r="C185" s="4"/>
      <c r="D185" s="4"/>
      <c r="E185" s="4"/>
      <c r="F185" s="481"/>
      <c r="G185" s="481"/>
      <c r="H185" s="481"/>
      <c r="I185" s="4"/>
      <c r="J185" s="6"/>
      <c r="K185" s="6"/>
      <c r="L185" s="6"/>
      <c r="M185" s="6"/>
      <c r="N185" s="6"/>
      <c r="O185" s="6"/>
      <c r="P185" s="6"/>
      <c r="Q185" s="6"/>
      <c r="R185" s="6"/>
      <c r="S185" s="6"/>
      <c r="T185" s="6"/>
      <c r="U185" s="6"/>
    </row>
    <row r="186" ht="15.75" customHeight="1">
      <c r="A186" s="480"/>
      <c r="B186" s="5"/>
      <c r="C186" s="4"/>
      <c r="D186" s="4"/>
      <c r="E186" s="4"/>
      <c r="F186" s="481"/>
      <c r="G186" s="481"/>
      <c r="H186" s="481"/>
      <c r="I186" s="4"/>
      <c r="J186" s="6"/>
      <c r="K186" s="6"/>
      <c r="L186" s="6"/>
      <c r="M186" s="6"/>
      <c r="N186" s="6"/>
      <c r="O186" s="6"/>
      <c r="P186" s="6"/>
      <c r="Q186" s="6"/>
      <c r="R186" s="6"/>
      <c r="S186" s="6"/>
      <c r="T186" s="6"/>
      <c r="U186" s="6"/>
    </row>
    <row r="187" ht="15.75" customHeight="1">
      <c r="A187" s="480"/>
      <c r="B187" s="5"/>
      <c r="C187" s="4"/>
      <c r="D187" s="4"/>
      <c r="E187" s="4"/>
      <c r="F187" s="481"/>
      <c r="G187" s="481"/>
      <c r="H187" s="481"/>
      <c r="I187" s="4"/>
      <c r="J187" s="6"/>
      <c r="K187" s="6"/>
      <c r="L187" s="6"/>
      <c r="M187" s="6"/>
      <c r="N187" s="6"/>
      <c r="O187" s="6"/>
      <c r="P187" s="6"/>
      <c r="Q187" s="6"/>
      <c r="R187" s="6"/>
      <c r="S187" s="6"/>
      <c r="T187" s="6"/>
      <c r="U187" s="6"/>
    </row>
    <row r="188" ht="15.75" customHeight="1">
      <c r="A188" s="480"/>
      <c r="B188" s="5"/>
      <c r="C188" s="4"/>
      <c r="D188" s="4"/>
      <c r="E188" s="4"/>
      <c r="F188" s="481"/>
      <c r="G188" s="481"/>
      <c r="H188" s="481"/>
      <c r="I188" s="4"/>
      <c r="J188" s="6"/>
      <c r="K188" s="6"/>
      <c r="L188" s="6"/>
      <c r="M188" s="6"/>
      <c r="N188" s="6"/>
      <c r="O188" s="6"/>
      <c r="P188" s="6"/>
      <c r="Q188" s="6"/>
      <c r="R188" s="6"/>
      <c r="S188" s="6"/>
      <c r="T188" s="6"/>
      <c r="U188" s="6"/>
    </row>
    <row r="189" ht="15.75" customHeight="1">
      <c r="A189" s="480"/>
      <c r="B189" s="5"/>
      <c r="C189" s="4"/>
      <c r="D189" s="4"/>
      <c r="E189" s="4"/>
      <c r="F189" s="481"/>
      <c r="G189" s="481"/>
      <c r="H189" s="481"/>
      <c r="I189" s="4"/>
      <c r="J189" s="6"/>
      <c r="K189" s="6"/>
      <c r="L189" s="6"/>
      <c r="M189" s="6"/>
      <c r="N189" s="6"/>
      <c r="O189" s="6"/>
      <c r="P189" s="6"/>
      <c r="Q189" s="6"/>
      <c r="R189" s="6"/>
      <c r="S189" s="6"/>
      <c r="T189" s="6"/>
      <c r="U189" s="6"/>
    </row>
    <row r="190" ht="15.75" customHeight="1">
      <c r="A190" s="480"/>
      <c r="B190" s="5"/>
      <c r="C190" s="4"/>
      <c r="D190" s="4"/>
      <c r="E190" s="4"/>
      <c r="F190" s="481"/>
      <c r="G190" s="481"/>
      <c r="H190" s="481"/>
      <c r="I190" s="4"/>
      <c r="J190" s="6"/>
      <c r="K190" s="6"/>
      <c r="L190" s="6"/>
      <c r="M190" s="6"/>
      <c r="N190" s="6"/>
      <c r="O190" s="6"/>
      <c r="P190" s="6"/>
      <c r="Q190" s="6"/>
      <c r="R190" s="6"/>
      <c r="S190" s="6"/>
      <c r="T190" s="6"/>
      <c r="U190" s="6"/>
    </row>
    <row r="191" ht="15.75" customHeight="1">
      <c r="A191" s="480"/>
      <c r="B191" s="5"/>
      <c r="C191" s="4"/>
      <c r="D191" s="4"/>
      <c r="E191" s="4"/>
      <c r="F191" s="481"/>
      <c r="G191" s="481"/>
      <c r="H191" s="481"/>
      <c r="I191" s="4"/>
      <c r="J191" s="6"/>
      <c r="K191" s="6"/>
      <c r="L191" s="6"/>
      <c r="M191" s="6"/>
      <c r="N191" s="6"/>
      <c r="O191" s="6"/>
      <c r="P191" s="6"/>
      <c r="Q191" s="6"/>
      <c r="R191" s="6"/>
      <c r="S191" s="6"/>
      <c r="T191" s="6"/>
      <c r="U191" s="6"/>
    </row>
    <row r="192" ht="15.75" customHeight="1">
      <c r="A192" s="480"/>
      <c r="B192" s="5"/>
      <c r="C192" s="4"/>
      <c r="D192" s="4"/>
      <c r="E192" s="4"/>
      <c r="F192" s="481"/>
      <c r="G192" s="481"/>
      <c r="H192" s="481"/>
      <c r="I192" s="4"/>
      <c r="J192" s="6"/>
      <c r="K192" s="6"/>
      <c r="L192" s="6"/>
      <c r="M192" s="6"/>
      <c r="N192" s="6"/>
      <c r="O192" s="6"/>
      <c r="P192" s="6"/>
      <c r="Q192" s="6"/>
      <c r="R192" s="6"/>
      <c r="S192" s="6"/>
      <c r="T192" s="6"/>
      <c r="U192" s="6"/>
    </row>
    <row r="193" ht="15.75" customHeight="1">
      <c r="A193" s="480"/>
      <c r="B193" s="5"/>
      <c r="C193" s="4"/>
      <c r="D193" s="4"/>
      <c r="E193" s="4"/>
      <c r="F193" s="481"/>
      <c r="G193" s="481"/>
      <c r="H193" s="481"/>
      <c r="I193" s="4"/>
      <c r="J193" s="6"/>
      <c r="K193" s="6"/>
      <c r="L193" s="6"/>
      <c r="M193" s="6"/>
      <c r="N193" s="6"/>
      <c r="O193" s="6"/>
      <c r="P193" s="6"/>
      <c r="Q193" s="6"/>
      <c r="R193" s="6"/>
      <c r="S193" s="6"/>
      <c r="T193" s="6"/>
      <c r="U193" s="6"/>
    </row>
    <row r="194" ht="15.75" customHeight="1">
      <c r="A194" s="480"/>
      <c r="B194" s="5"/>
      <c r="C194" s="4"/>
      <c r="D194" s="4"/>
      <c r="E194" s="4"/>
      <c r="F194" s="481"/>
      <c r="G194" s="481"/>
      <c r="H194" s="481"/>
      <c r="I194" s="4"/>
      <c r="J194" s="6"/>
      <c r="K194" s="6"/>
      <c r="L194" s="6"/>
      <c r="M194" s="6"/>
      <c r="N194" s="6"/>
      <c r="O194" s="6"/>
      <c r="P194" s="6"/>
      <c r="Q194" s="6"/>
      <c r="R194" s="6"/>
      <c r="S194" s="6"/>
      <c r="T194" s="6"/>
      <c r="U194" s="6"/>
    </row>
    <row r="195" ht="15.75" customHeight="1">
      <c r="A195" s="480"/>
      <c r="B195" s="5"/>
      <c r="C195" s="4"/>
      <c r="D195" s="4"/>
      <c r="E195" s="4"/>
      <c r="F195" s="481"/>
      <c r="G195" s="481"/>
      <c r="H195" s="481"/>
      <c r="I195" s="4"/>
      <c r="J195" s="6"/>
      <c r="K195" s="6"/>
      <c r="L195" s="6"/>
      <c r="M195" s="6"/>
      <c r="N195" s="6"/>
      <c r="O195" s="6"/>
      <c r="P195" s="6"/>
      <c r="Q195" s="6"/>
      <c r="R195" s="6"/>
      <c r="S195" s="6"/>
      <c r="T195" s="6"/>
      <c r="U195" s="6"/>
    </row>
    <row r="196" ht="15.75" customHeight="1">
      <c r="A196" s="480"/>
      <c r="B196" s="5"/>
      <c r="C196" s="4"/>
      <c r="D196" s="4"/>
      <c r="E196" s="4"/>
      <c r="F196" s="481"/>
      <c r="G196" s="481"/>
      <c r="H196" s="481"/>
      <c r="I196" s="4"/>
      <c r="J196" s="6"/>
      <c r="K196" s="6"/>
      <c r="L196" s="6"/>
      <c r="M196" s="6"/>
      <c r="N196" s="6"/>
      <c r="O196" s="6"/>
      <c r="P196" s="6"/>
      <c r="Q196" s="6"/>
      <c r="R196" s="6"/>
      <c r="S196" s="6"/>
      <c r="T196" s="6"/>
      <c r="U196" s="6"/>
    </row>
    <row r="197" ht="15.75" customHeight="1">
      <c r="A197" s="480"/>
      <c r="B197" s="5"/>
      <c r="C197" s="4"/>
      <c r="D197" s="4"/>
      <c r="E197" s="4"/>
      <c r="F197" s="481"/>
      <c r="G197" s="481"/>
      <c r="H197" s="481"/>
      <c r="I197" s="4"/>
      <c r="J197" s="6"/>
      <c r="K197" s="6"/>
      <c r="L197" s="6"/>
      <c r="M197" s="6"/>
      <c r="N197" s="6"/>
      <c r="O197" s="6"/>
      <c r="P197" s="6"/>
      <c r="Q197" s="6"/>
      <c r="R197" s="6"/>
      <c r="S197" s="6"/>
      <c r="T197" s="6"/>
      <c r="U197" s="6"/>
    </row>
    <row r="198" ht="15.75" customHeight="1">
      <c r="A198" s="480"/>
      <c r="B198" s="5"/>
      <c r="C198" s="4"/>
      <c r="D198" s="4"/>
      <c r="E198" s="4"/>
      <c r="F198" s="481"/>
      <c r="G198" s="481"/>
      <c r="H198" s="481"/>
      <c r="I198" s="4"/>
      <c r="J198" s="6"/>
      <c r="K198" s="6"/>
      <c r="L198" s="6"/>
      <c r="M198" s="6"/>
      <c r="N198" s="6"/>
      <c r="O198" s="6"/>
      <c r="P198" s="6"/>
      <c r="Q198" s="6"/>
      <c r="R198" s="6"/>
      <c r="S198" s="6"/>
      <c r="T198" s="6"/>
      <c r="U198" s="6"/>
    </row>
    <row r="199" ht="15.75" customHeight="1">
      <c r="A199" s="480"/>
      <c r="B199" s="5"/>
      <c r="C199" s="4"/>
      <c r="D199" s="4"/>
      <c r="E199" s="4"/>
      <c r="F199" s="481"/>
      <c r="G199" s="481"/>
      <c r="H199" s="481"/>
      <c r="I199" s="4"/>
      <c r="J199" s="6"/>
      <c r="K199" s="6"/>
      <c r="L199" s="6"/>
      <c r="M199" s="6"/>
      <c r="N199" s="6"/>
      <c r="O199" s="6"/>
      <c r="P199" s="6"/>
      <c r="Q199" s="6"/>
      <c r="R199" s="6"/>
      <c r="S199" s="6"/>
      <c r="T199" s="6"/>
      <c r="U199" s="6"/>
    </row>
    <row r="200" ht="15.75" customHeight="1">
      <c r="A200" s="480"/>
      <c r="B200" s="5"/>
      <c r="C200" s="4"/>
      <c r="D200" s="4"/>
      <c r="E200" s="4"/>
      <c r="F200" s="481"/>
      <c r="G200" s="481"/>
      <c r="H200" s="481"/>
      <c r="I200" s="4"/>
      <c r="J200" s="6"/>
      <c r="K200" s="6"/>
      <c r="L200" s="6"/>
      <c r="M200" s="6"/>
      <c r="N200" s="6"/>
      <c r="O200" s="6"/>
      <c r="P200" s="6"/>
      <c r="Q200" s="6"/>
      <c r="R200" s="6"/>
      <c r="S200" s="6"/>
      <c r="T200" s="6"/>
      <c r="U200" s="6"/>
    </row>
    <row r="201" ht="15.75" customHeight="1">
      <c r="A201" s="480"/>
      <c r="B201" s="5"/>
      <c r="C201" s="4"/>
      <c r="D201" s="4"/>
      <c r="E201" s="4"/>
      <c r="F201" s="481"/>
      <c r="G201" s="481"/>
      <c r="H201" s="481"/>
      <c r="I201" s="4"/>
      <c r="J201" s="6"/>
      <c r="K201" s="6"/>
      <c r="L201" s="6"/>
      <c r="M201" s="6"/>
      <c r="N201" s="6"/>
      <c r="O201" s="6"/>
      <c r="P201" s="6"/>
      <c r="Q201" s="6"/>
      <c r="R201" s="6"/>
      <c r="S201" s="6"/>
      <c r="T201" s="6"/>
      <c r="U201" s="6"/>
    </row>
    <row r="202" ht="15.75" customHeight="1">
      <c r="A202" s="480"/>
      <c r="B202" s="5"/>
      <c r="C202" s="4"/>
      <c r="D202" s="4"/>
      <c r="E202" s="4"/>
      <c r="F202" s="481"/>
      <c r="G202" s="481"/>
      <c r="H202" s="481"/>
      <c r="I202" s="4"/>
      <c r="J202" s="6"/>
      <c r="K202" s="6"/>
      <c r="L202" s="6"/>
      <c r="M202" s="6"/>
      <c r="N202" s="6"/>
      <c r="O202" s="6"/>
      <c r="P202" s="6"/>
      <c r="Q202" s="6"/>
      <c r="R202" s="6"/>
      <c r="S202" s="6"/>
      <c r="T202" s="6"/>
      <c r="U202" s="6"/>
    </row>
    <row r="203" ht="15.75" customHeight="1">
      <c r="A203" s="480"/>
      <c r="B203" s="5"/>
      <c r="C203" s="4"/>
      <c r="D203" s="4"/>
      <c r="E203" s="4"/>
      <c r="F203" s="481"/>
      <c r="G203" s="481"/>
      <c r="H203" s="481"/>
      <c r="I203" s="4"/>
      <c r="J203" s="6"/>
      <c r="K203" s="6"/>
      <c r="L203" s="6"/>
      <c r="M203" s="6"/>
      <c r="N203" s="6"/>
      <c r="O203" s="6"/>
      <c r="P203" s="6"/>
      <c r="Q203" s="6"/>
      <c r="R203" s="6"/>
      <c r="S203" s="6"/>
      <c r="T203" s="6"/>
      <c r="U203" s="6"/>
    </row>
    <row r="204" ht="15.75" customHeight="1">
      <c r="A204" s="480"/>
      <c r="B204" s="5"/>
      <c r="C204" s="4"/>
      <c r="D204" s="4"/>
      <c r="E204" s="4"/>
      <c r="F204" s="481"/>
      <c r="G204" s="481"/>
      <c r="H204" s="481"/>
      <c r="I204" s="4"/>
      <c r="J204" s="6"/>
      <c r="K204" s="6"/>
      <c r="L204" s="6"/>
      <c r="M204" s="6"/>
      <c r="N204" s="6"/>
      <c r="O204" s="6"/>
      <c r="P204" s="6"/>
      <c r="Q204" s="6"/>
      <c r="R204" s="6"/>
      <c r="S204" s="6"/>
      <c r="T204" s="6"/>
      <c r="U204" s="6"/>
    </row>
    <row r="205" ht="15.75" customHeight="1">
      <c r="A205" s="480"/>
      <c r="B205" s="5"/>
      <c r="C205" s="4"/>
      <c r="D205" s="4"/>
      <c r="E205" s="4"/>
      <c r="F205" s="481"/>
      <c r="G205" s="481"/>
      <c r="H205" s="481"/>
      <c r="I205" s="4"/>
      <c r="J205" s="6"/>
      <c r="K205" s="6"/>
      <c r="L205" s="6"/>
      <c r="M205" s="6"/>
      <c r="N205" s="6"/>
      <c r="O205" s="6"/>
      <c r="P205" s="6"/>
      <c r="Q205" s="6"/>
      <c r="R205" s="6"/>
      <c r="S205" s="6"/>
      <c r="T205" s="6"/>
      <c r="U205" s="6"/>
    </row>
    <row r="206" ht="15.75" customHeight="1">
      <c r="A206" s="480"/>
      <c r="B206" s="5"/>
      <c r="C206" s="4"/>
      <c r="D206" s="4"/>
      <c r="E206" s="4"/>
      <c r="F206" s="481"/>
      <c r="G206" s="481"/>
      <c r="H206" s="481"/>
      <c r="I206" s="4"/>
      <c r="J206" s="6"/>
      <c r="K206" s="6"/>
      <c r="L206" s="6"/>
      <c r="M206" s="6"/>
      <c r="N206" s="6"/>
      <c r="O206" s="6"/>
      <c r="P206" s="6"/>
      <c r="Q206" s="6"/>
      <c r="R206" s="6"/>
      <c r="S206" s="6"/>
      <c r="T206" s="6"/>
      <c r="U206" s="6"/>
    </row>
    <row r="207" ht="15.75" customHeight="1">
      <c r="A207" s="480"/>
      <c r="B207" s="5"/>
      <c r="C207" s="4"/>
      <c r="D207" s="4"/>
      <c r="E207" s="4"/>
      <c r="F207" s="481"/>
      <c r="G207" s="481"/>
      <c r="H207" s="481"/>
      <c r="I207" s="4"/>
      <c r="J207" s="6"/>
      <c r="K207" s="6"/>
      <c r="L207" s="6"/>
      <c r="M207" s="6"/>
      <c r="N207" s="6"/>
      <c r="O207" s="6"/>
      <c r="P207" s="6"/>
      <c r="Q207" s="6"/>
      <c r="R207" s="6"/>
      <c r="S207" s="6"/>
      <c r="T207" s="6"/>
      <c r="U207" s="6"/>
    </row>
    <row r="208" ht="15.75" customHeight="1">
      <c r="A208" s="480"/>
      <c r="B208" s="5"/>
      <c r="C208" s="4"/>
      <c r="D208" s="4"/>
      <c r="E208" s="4"/>
      <c r="F208" s="481"/>
      <c r="G208" s="481"/>
      <c r="H208" s="481"/>
      <c r="I208" s="4"/>
      <c r="J208" s="6"/>
      <c r="K208" s="6"/>
      <c r="L208" s="6"/>
      <c r="M208" s="6"/>
      <c r="N208" s="6"/>
      <c r="O208" s="6"/>
      <c r="P208" s="6"/>
      <c r="Q208" s="6"/>
      <c r="R208" s="6"/>
      <c r="S208" s="6"/>
      <c r="T208" s="6"/>
      <c r="U208" s="6"/>
    </row>
    <row r="209" ht="15.75" customHeight="1">
      <c r="A209" s="480"/>
      <c r="B209" s="5"/>
      <c r="C209" s="4"/>
      <c r="D209" s="4"/>
      <c r="E209" s="4"/>
      <c r="F209" s="481"/>
      <c r="G209" s="481"/>
      <c r="H209" s="481"/>
      <c r="I209" s="4"/>
      <c r="J209" s="6"/>
      <c r="K209" s="6"/>
      <c r="L209" s="6"/>
      <c r="M209" s="6"/>
      <c r="N209" s="6"/>
      <c r="O209" s="6"/>
      <c r="P209" s="6"/>
      <c r="Q209" s="6"/>
      <c r="R209" s="6"/>
      <c r="S209" s="6"/>
      <c r="T209" s="6"/>
      <c r="U209" s="6"/>
    </row>
    <row r="210" ht="15.75" customHeight="1">
      <c r="A210" s="480"/>
      <c r="B210" s="5"/>
      <c r="C210" s="4"/>
      <c r="D210" s="4"/>
      <c r="E210" s="4"/>
      <c r="F210" s="481"/>
      <c r="G210" s="481"/>
      <c r="H210" s="481"/>
      <c r="I210" s="4"/>
      <c r="J210" s="6"/>
      <c r="K210" s="6"/>
      <c r="L210" s="6"/>
      <c r="M210" s="6"/>
      <c r="N210" s="6"/>
      <c r="O210" s="6"/>
      <c r="P210" s="6"/>
      <c r="Q210" s="6"/>
      <c r="R210" s="6"/>
      <c r="S210" s="6"/>
      <c r="T210" s="6"/>
      <c r="U210" s="6"/>
    </row>
    <row r="211" ht="15.75" customHeight="1">
      <c r="A211" s="480"/>
      <c r="B211" s="5"/>
      <c r="C211" s="4"/>
      <c r="D211" s="4"/>
      <c r="E211" s="4"/>
      <c r="F211" s="481"/>
      <c r="G211" s="481"/>
      <c r="H211" s="481"/>
      <c r="I211" s="4"/>
      <c r="J211" s="6"/>
      <c r="K211" s="6"/>
      <c r="L211" s="6"/>
      <c r="M211" s="6"/>
      <c r="N211" s="6"/>
      <c r="O211" s="6"/>
      <c r="P211" s="6"/>
      <c r="Q211" s="6"/>
      <c r="R211" s="6"/>
      <c r="S211" s="6"/>
      <c r="T211" s="6"/>
      <c r="U211" s="6"/>
    </row>
    <row r="212" ht="15.75" customHeight="1">
      <c r="A212" s="480"/>
      <c r="B212" s="5"/>
      <c r="C212" s="4"/>
      <c r="D212" s="4"/>
      <c r="E212" s="4"/>
      <c r="F212" s="481"/>
      <c r="G212" s="481"/>
      <c r="H212" s="481"/>
      <c r="I212" s="4"/>
      <c r="J212" s="6"/>
      <c r="K212" s="6"/>
      <c r="L212" s="6"/>
      <c r="M212" s="6"/>
      <c r="N212" s="6"/>
      <c r="O212" s="6"/>
      <c r="P212" s="6"/>
      <c r="Q212" s="6"/>
      <c r="R212" s="6"/>
      <c r="S212" s="6"/>
      <c r="T212" s="6"/>
      <c r="U212" s="6"/>
    </row>
    <row r="213" ht="15.75" customHeight="1">
      <c r="A213" s="480"/>
      <c r="B213" s="5"/>
      <c r="C213" s="4"/>
      <c r="D213" s="4"/>
      <c r="E213" s="4"/>
      <c r="F213" s="481"/>
      <c r="G213" s="481"/>
      <c r="H213" s="481"/>
      <c r="I213" s="4"/>
      <c r="J213" s="6"/>
      <c r="K213" s="6"/>
      <c r="L213" s="6"/>
      <c r="M213" s="6"/>
      <c r="N213" s="6"/>
      <c r="O213" s="6"/>
      <c r="P213" s="6"/>
      <c r="Q213" s="6"/>
      <c r="R213" s="6"/>
      <c r="S213" s="6"/>
      <c r="T213" s="6"/>
      <c r="U213" s="6"/>
    </row>
    <row r="214" ht="15.75" customHeight="1">
      <c r="A214" s="480"/>
      <c r="B214" s="5"/>
      <c r="C214" s="4"/>
      <c r="D214" s="4"/>
      <c r="E214" s="4"/>
      <c r="F214" s="481"/>
      <c r="G214" s="481"/>
      <c r="H214" s="481"/>
      <c r="I214" s="4"/>
      <c r="J214" s="6"/>
      <c r="K214" s="6"/>
      <c r="L214" s="6"/>
      <c r="M214" s="6"/>
      <c r="N214" s="6"/>
      <c r="O214" s="6"/>
      <c r="P214" s="6"/>
      <c r="Q214" s="6"/>
      <c r="R214" s="6"/>
      <c r="S214" s="6"/>
      <c r="T214" s="6"/>
      <c r="U214" s="6"/>
    </row>
    <row r="215" ht="15.75" customHeight="1">
      <c r="A215" s="480"/>
      <c r="B215" s="5"/>
      <c r="C215" s="4"/>
      <c r="D215" s="4"/>
      <c r="E215" s="4"/>
      <c r="F215" s="481"/>
      <c r="G215" s="481"/>
      <c r="H215" s="481"/>
      <c r="I215" s="4"/>
      <c r="J215" s="6"/>
      <c r="K215" s="6"/>
      <c r="L215" s="6"/>
      <c r="M215" s="6"/>
      <c r="N215" s="6"/>
      <c r="O215" s="6"/>
      <c r="P215" s="6"/>
      <c r="Q215" s="6"/>
      <c r="R215" s="6"/>
      <c r="S215" s="6"/>
      <c r="T215" s="6"/>
      <c r="U215" s="6"/>
    </row>
    <row r="216" ht="15.75" customHeight="1">
      <c r="A216" s="480"/>
      <c r="B216" s="5"/>
      <c r="C216" s="4"/>
      <c r="D216" s="4"/>
      <c r="E216" s="4"/>
      <c r="F216" s="481"/>
      <c r="G216" s="481"/>
      <c r="H216" s="481"/>
      <c r="I216" s="4"/>
      <c r="J216" s="6"/>
      <c r="K216" s="6"/>
      <c r="L216" s="6"/>
      <c r="M216" s="6"/>
      <c r="N216" s="6"/>
      <c r="O216" s="6"/>
      <c r="P216" s="6"/>
      <c r="Q216" s="6"/>
      <c r="R216" s="6"/>
      <c r="S216" s="6"/>
      <c r="T216" s="6"/>
      <c r="U216" s="6"/>
    </row>
    <row r="217" ht="15.75" customHeight="1">
      <c r="A217" s="480"/>
      <c r="B217" s="5"/>
      <c r="C217" s="4"/>
      <c r="D217" s="4"/>
      <c r="E217" s="4"/>
      <c r="F217" s="481"/>
      <c r="G217" s="481"/>
      <c r="H217" s="481"/>
      <c r="I217" s="4"/>
      <c r="J217" s="6"/>
      <c r="K217" s="6"/>
      <c r="L217" s="6"/>
      <c r="M217" s="6"/>
      <c r="N217" s="6"/>
      <c r="O217" s="6"/>
      <c r="P217" s="6"/>
      <c r="Q217" s="6"/>
      <c r="R217" s="6"/>
      <c r="S217" s="6"/>
      <c r="T217" s="6"/>
      <c r="U217" s="6"/>
    </row>
    <row r="218" ht="15.75" customHeight="1">
      <c r="A218" s="480"/>
      <c r="B218" s="5"/>
      <c r="C218" s="4"/>
      <c r="D218" s="4"/>
      <c r="E218" s="4"/>
      <c r="F218" s="481"/>
      <c r="G218" s="481"/>
      <c r="H218" s="481"/>
      <c r="I218" s="4"/>
      <c r="J218" s="6"/>
      <c r="K218" s="6"/>
      <c r="L218" s="6"/>
      <c r="M218" s="6"/>
      <c r="N218" s="6"/>
      <c r="O218" s="6"/>
      <c r="P218" s="6"/>
      <c r="Q218" s="6"/>
      <c r="R218" s="6"/>
      <c r="S218" s="6"/>
      <c r="T218" s="6"/>
      <c r="U218" s="6"/>
    </row>
    <row r="219" ht="15.75" customHeight="1">
      <c r="A219" s="480"/>
      <c r="B219" s="5"/>
      <c r="C219" s="4"/>
      <c r="D219" s="4"/>
      <c r="E219" s="4"/>
      <c r="F219" s="481"/>
      <c r="G219" s="481"/>
      <c r="H219" s="481"/>
      <c r="I219" s="4"/>
      <c r="J219" s="6"/>
      <c r="K219" s="6"/>
      <c r="L219" s="6"/>
      <c r="M219" s="6"/>
      <c r="N219" s="6"/>
      <c r="O219" s="6"/>
      <c r="P219" s="6"/>
      <c r="Q219" s="6"/>
      <c r="R219" s="6"/>
      <c r="S219" s="6"/>
      <c r="T219" s="6"/>
      <c r="U219" s="6"/>
    </row>
    <row r="220" ht="15.75" customHeight="1">
      <c r="A220" s="480"/>
      <c r="B220" s="5"/>
      <c r="C220" s="4"/>
      <c r="D220" s="4"/>
      <c r="E220" s="4"/>
      <c r="F220" s="481"/>
      <c r="G220" s="481"/>
      <c r="H220" s="481"/>
      <c r="I220" s="4"/>
      <c r="J220" s="6"/>
      <c r="K220" s="6"/>
      <c r="L220" s="6"/>
      <c r="M220" s="6"/>
      <c r="N220" s="6"/>
      <c r="O220" s="6"/>
      <c r="P220" s="6"/>
      <c r="Q220" s="6"/>
      <c r="R220" s="6"/>
      <c r="S220" s="6"/>
      <c r="T220" s="6"/>
      <c r="U220" s="6"/>
    </row>
    <row r="221" ht="15.75" customHeight="1">
      <c r="A221" s="480"/>
      <c r="B221" s="5"/>
      <c r="C221" s="4"/>
      <c r="D221" s="4"/>
      <c r="E221" s="4"/>
      <c r="F221" s="481"/>
      <c r="G221" s="481"/>
      <c r="H221" s="481"/>
      <c r="I221" s="4"/>
      <c r="J221" s="6"/>
      <c r="K221" s="6"/>
      <c r="L221" s="6"/>
      <c r="M221" s="6"/>
      <c r="N221" s="6"/>
      <c r="O221" s="6"/>
      <c r="P221" s="6"/>
      <c r="Q221" s="6"/>
      <c r="R221" s="6"/>
      <c r="S221" s="6"/>
      <c r="T221" s="6"/>
      <c r="U221" s="6"/>
    </row>
    <row r="222" ht="15.75" customHeight="1">
      <c r="A222" s="480"/>
      <c r="B222" s="5"/>
      <c r="C222" s="4"/>
      <c r="D222" s="4"/>
      <c r="E222" s="4"/>
      <c r="F222" s="481"/>
      <c r="G222" s="481"/>
      <c r="H222" s="481"/>
      <c r="I222" s="4"/>
      <c r="J222" s="6"/>
      <c r="K222" s="6"/>
      <c r="L222" s="6"/>
      <c r="M222" s="6"/>
      <c r="N222" s="6"/>
      <c r="O222" s="6"/>
      <c r="P222" s="6"/>
      <c r="Q222" s="6"/>
      <c r="R222" s="6"/>
      <c r="S222" s="6"/>
      <c r="T222" s="6"/>
      <c r="U222" s="6"/>
    </row>
    <row r="223" ht="15.75" customHeight="1">
      <c r="A223" s="480"/>
      <c r="B223" s="5"/>
      <c r="C223" s="4"/>
      <c r="D223" s="4"/>
      <c r="E223" s="4"/>
      <c r="F223" s="481"/>
      <c r="G223" s="481"/>
      <c r="H223" s="481"/>
      <c r="I223" s="4"/>
      <c r="J223" s="6"/>
      <c r="K223" s="6"/>
      <c r="L223" s="6"/>
      <c r="M223" s="6"/>
      <c r="N223" s="6"/>
      <c r="O223" s="6"/>
      <c r="P223" s="6"/>
      <c r="Q223" s="6"/>
      <c r="R223" s="6"/>
      <c r="S223" s="6"/>
      <c r="T223" s="6"/>
      <c r="U223" s="6"/>
    </row>
    <row r="224" ht="15.75" customHeight="1">
      <c r="A224" s="480"/>
      <c r="B224" s="5"/>
      <c r="C224" s="4"/>
      <c r="D224" s="4"/>
      <c r="E224" s="4"/>
      <c r="F224" s="481"/>
      <c r="G224" s="481"/>
      <c r="H224" s="481"/>
      <c r="I224" s="4"/>
      <c r="J224" s="6"/>
      <c r="K224" s="6"/>
      <c r="L224" s="6"/>
      <c r="M224" s="6"/>
      <c r="N224" s="6"/>
      <c r="O224" s="6"/>
      <c r="P224" s="6"/>
      <c r="Q224" s="6"/>
      <c r="R224" s="6"/>
      <c r="S224" s="6"/>
      <c r="T224" s="6"/>
      <c r="U224" s="6"/>
    </row>
    <row r="225" ht="15.75" customHeight="1">
      <c r="A225" s="480"/>
      <c r="B225" s="5"/>
      <c r="C225" s="4"/>
      <c r="D225" s="4"/>
      <c r="E225" s="4"/>
      <c r="F225" s="481"/>
      <c r="G225" s="481"/>
      <c r="H225" s="481"/>
      <c r="I225" s="4"/>
      <c r="J225" s="6"/>
      <c r="K225" s="6"/>
      <c r="L225" s="6"/>
      <c r="M225" s="6"/>
      <c r="N225" s="6"/>
      <c r="O225" s="6"/>
      <c r="P225" s="6"/>
      <c r="Q225" s="6"/>
      <c r="R225" s="6"/>
      <c r="S225" s="6"/>
      <c r="T225" s="6"/>
      <c r="U225" s="6"/>
    </row>
    <row r="226" ht="15.75" customHeight="1">
      <c r="A226" s="480"/>
      <c r="B226" s="5"/>
      <c r="C226" s="4"/>
      <c r="D226" s="4"/>
      <c r="E226" s="4"/>
      <c r="F226" s="481"/>
      <c r="G226" s="481"/>
      <c r="H226" s="481"/>
      <c r="I226" s="4"/>
      <c r="J226" s="6"/>
      <c r="K226" s="6"/>
      <c r="L226" s="6"/>
      <c r="M226" s="6"/>
      <c r="N226" s="6"/>
      <c r="O226" s="6"/>
      <c r="P226" s="6"/>
      <c r="Q226" s="6"/>
      <c r="R226" s="6"/>
      <c r="S226" s="6"/>
      <c r="T226" s="6"/>
      <c r="U226" s="6"/>
    </row>
    <row r="227" ht="15.75" customHeight="1">
      <c r="A227" s="480"/>
      <c r="B227" s="5"/>
      <c r="C227" s="4"/>
      <c r="D227" s="4"/>
      <c r="E227" s="4"/>
      <c r="F227" s="481"/>
      <c r="G227" s="481"/>
      <c r="H227" s="481"/>
      <c r="I227" s="4"/>
      <c r="J227" s="6"/>
      <c r="K227" s="6"/>
      <c r="L227" s="6"/>
      <c r="M227" s="6"/>
      <c r="N227" s="6"/>
      <c r="O227" s="6"/>
      <c r="P227" s="6"/>
      <c r="Q227" s="6"/>
      <c r="R227" s="6"/>
      <c r="S227" s="6"/>
      <c r="T227" s="6"/>
      <c r="U227" s="6"/>
    </row>
    <row r="228" ht="15.75" customHeight="1">
      <c r="A228" s="480"/>
      <c r="B228" s="5"/>
      <c r="C228" s="4"/>
      <c r="D228" s="4"/>
      <c r="E228" s="4"/>
      <c r="F228" s="481"/>
      <c r="G228" s="481"/>
      <c r="H228" s="481"/>
      <c r="I228" s="4"/>
      <c r="J228" s="6"/>
      <c r="K228" s="6"/>
      <c r="L228" s="6"/>
      <c r="M228" s="6"/>
      <c r="N228" s="6"/>
      <c r="O228" s="6"/>
      <c r="P228" s="6"/>
      <c r="Q228" s="6"/>
      <c r="R228" s="6"/>
      <c r="S228" s="6"/>
      <c r="T228" s="6"/>
      <c r="U228" s="6"/>
    </row>
    <row r="229" ht="15.75" customHeight="1">
      <c r="A229" s="480"/>
      <c r="B229" s="5"/>
      <c r="C229" s="4"/>
      <c r="D229" s="4"/>
      <c r="E229" s="4"/>
      <c r="F229" s="481"/>
      <c r="G229" s="481"/>
      <c r="H229" s="481"/>
      <c r="I229" s="4"/>
      <c r="J229" s="6"/>
      <c r="K229" s="6"/>
      <c r="L229" s="6"/>
      <c r="M229" s="6"/>
      <c r="N229" s="6"/>
      <c r="O229" s="6"/>
      <c r="P229" s="6"/>
      <c r="Q229" s="6"/>
      <c r="R229" s="6"/>
      <c r="S229" s="6"/>
      <c r="T229" s="6"/>
      <c r="U229" s="6"/>
    </row>
    <row r="230" ht="15.75" customHeight="1">
      <c r="A230" s="480"/>
      <c r="B230" s="5"/>
      <c r="C230" s="4"/>
      <c r="D230" s="4"/>
      <c r="E230" s="4"/>
      <c r="F230" s="481"/>
      <c r="G230" s="481"/>
      <c r="H230" s="481"/>
      <c r="I230" s="4"/>
      <c r="J230" s="6"/>
      <c r="K230" s="6"/>
      <c r="L230" s="6"/>
      <c r="M230" s="6"/>
      <c r="N230" s="6"/>
      <c r="O230" s="6"/>
      <c r="P230" s="6"/>
      <c r="Q230" s="6"/>
      <c r="R230" s="6"/>
      <c r="S230" s="6"/>
      <c r="T230" s="6"/>
      <c r="U230" s="6"/>
    </row>
    <row r="231" ht="15.75" customHeight="1">
      <c r="A231" s="480"/>
      <c r="B231" s="5"/>
      <c r="C231" s="4"/>
      <c r="D231" s="4"/>
      <c r="E231" s="4"/>
      <c r="F231" s="481"/>
      <c r="G231" s="481"/>
      <c r="H231" s="481"/>
      <c r="I231" s="4"/>
      <c r="J231" s="6"/>
      <c r="K231" s="6"/>
      <c r="L231" s="6"/>
      <c r="M231" s="6"/>
      <c r="N231" s="6"/>
      <c r="O231" s="6"/>
      <c r="P231" s="6"/>
      <c r="Q231" s="6"/>
      <c r="R231" s="6"/>
      <c r="S231" s="6"/>
      <c r="T231" s="6"/>
      <c r="U231" s="6"/>
    </row>
    <row r="232" ht="15.75" customHeight="1">
      <c r="A232" s="480"/>
      <c r="B232" s="5"/>
      <c r="C232" s="4"/>
      <c r="D232" s="4"/>
      <c r="E232" s="4"/>
      <c r="F232" s="481"/>
      <c r="G232" s="481"/>
      <c r="H232" s="481"/>
      <c r="I232" s="4"/>
      <c r="J232" s="6"/>
      <c r="K232" s="6"/>
      <c r="L232" s="6"/>
      <c r="M232" s="6"/>
      <c r="N232" s="6"/>
      <c r="O232" s="6"/>
      <c r="P232" s="6"/>
      <c r="Q232" s="6"/>
      <c r="R232" s="6"/>
      <c r="S232" s="6"/>
      <c r="T232" s="6"/>
      <c r="U232" s="6"/>
    </row>
    <row r="233" ht="15.75" customHeight="1">
      <c r="A233" s="480"/>
      <c r="B233" s="5"/>
      <c r="C233" s="4"/>
      <c r="D233" s="4"/>
      <c r="E233" s="4"/>
      <c r="F233" s="481"/>
      <c r="G233" s="481"/>
      <c r="H233" s="481"/>
      <c r="I233" s="4"/>
      <c r="J233" s="6"/>
      <c r="K233" s="6"/>
      <c r="L233" s="6"/>
      <c r="M233" s="6"/>
      <c r="N233" s="6"/>
      <c r="O233" s="6"/>
      <c r="P233" s="6"/>
      <c r="Q233" s="6"/>
      <c r="R233" s="6"/>
      <c r="S233" s="6"/>
      <c r="T233" s="6"/>
      <c r="U233" s="6"/>
    </row>
    <row r="234" ht="15.75" customHeight="1">
      <c r="A234" s="480"/>
      <c r="B234" s="5"/>
      <c r="C234" s="4"/>
      <c r="D234" s="4"/>
      <c r="E234" s="4"/>
      <c r="F234" s="481"/>
      <c r="G234" s="481"/>
      <c r="H234" s="481"/>
      <c r="I234" s="4"/>
      <c r="J234" s="6"/>
      <c r="K234" s="6"/>
      <c r="L234" s="6"/>
      <c r="M234" s="6"/>
      <c r="N234" s="6"/>
      <c r="O234" s="6"/>
      <c r="P234" s="6"/>
      <c r="Q234" s="6"/>
      <c r="R234" s="6"/>
      <c r="S234" s="6"/>
      <c r="T234" s="6"/>
      <c r="U234" s="6"/>
    </row>
    <row r="235" ht="15.75" customHeight="1">
      <c r="A235" s="480"/>
      <c r="B235" s="5"/>
      <c r="C235" s="4"/>
      <c r="D235" s="4"/>
      <c r="E235" s="4"/>
      <c r="F235" s="481"/>
      <c r="G235" s="481"/>
      <c r="H235" s="481"/>
      <c r="I235" s="4"/>
      <c r="J235" s="6"/>
      <c r="K235" s="6"/>
      <c r="L235" s="6"/>
      <c r="M235" s="6"/>
      <c r="N235" s="6"/>
      <c r="O235" s="6"/>
      <c r="P235" s="6"/>
      <c r="Q235" s="6"/>
      <c r="R235" s="6"/>
      <c r="S235" s="6"/>
      <c r="T235" s="6"/>
      <c r="U235" s="6"/>
    </row>
    <row r="236" ht="15.75" customHeight="1">
      <c r="A236" s="480"/>
      <c r="B236" s="5"/>
      <c r="C236" s="4"/>
      <c r="D236" s="4"/>
      <c r="E236" s="4"/>
      <c r="F236" s="481"/>
      <c r="G236" s="481"/>
      <c r="H236" s="481"/>
      <c r="I236" s="4"/>
      <c r="J236" s="6"/>
      <c r="K236" s="6"/>
      <c r="L236" s="6"/>
      <c r="M236" s="6"/>
      <c r="N236" s="6"/>
      <c r="O236" s="6"/>
      <c r="P236" s="6"/>
      <c r="Q236" s="6"/>
      <c r="R236" s="6"/>
      <c r="S236" s="6"/>
      <c r="T236" s="6"/>
      <c r="U236" s="6"/>
    </row>
    <row r="237" ht="15.75" customHeight="1">
      <c r="A237" s="480"/>
      <c r="B237" s="5"/>
      <c r="C237" s="4"/>
      <c r="D237" s="4"/>
      <c r="E237" s="4"/>
      <c r="F237" s="481"/>
      <c r="G237" s="481"/>
      <c r="H237" s="481"/>
      <c r="I237" s="4"/>
      <c r="J237" s="6"/>
      <c r="K237" s="6"/>
      <c r="L237" s="6"/>
      <c r="M237" s="6"/>
      <c r="N237" s="6"/>
      <c r="O237" s="6"/>
      <c r="P237" s="6"/>
      <c r="Q237" s="6"/>
      <c r="R237" s="6"/>
      <c r="S237" s="6"/>
      <c r="T237" s="6"/>
      <c r="U237" s="6"/>
    </row>
    <row r="238" ht="15.75" customHeight="1">
      <c r="A238" s="480"/>
      <c r="B238" s="5"/>
      <c r="C238" s="4"/>
      <c r="D238" s="4"/>
      <c r="E238" s="4"/>
      <c r="F238" s="481"/>
      <c r="G238" s="481"/>
      <c r="H238" s="481"/>
      <c r="I238" s="4"/>
      <c r="J238" s="6"/>
      <c r="K238" s="6"/>
      <c r="L238" s="6"/>
      <c r="M238" s="6"/>
      <c r="N238" s="6"/>
      <c r="O238" s="6"/>
      <c r="P238" s="6"/>
      <c r="Q238" s="6"/>
      <c r="R238" s="6"/>
      <c r="S238" s="6"/>
      <c r="T238" s="6"/>
      <c r="U238" s="6"/>
    </row>
    <row r="239" ht="15.75" customHeight="1">
      <c r="A239" s="480"/>
      <c r="B239" s="5"/>
      <c r="C239" s="4"/>
      <c r="D239" s="4"/>
      <c r="E239" s="4"/>
      <c r="F239" s="481"/>
      <c r="G239" s="481"/>
      <c r="H239" s="481"/>
      <c r="I239" s="4"/>
      <c r="J239" s="6"/>
      <c r="K239" s="6"/>
      <c r="L239" s="6"/>
      <c r="M239" s="6"/>
      <c r="N239" s="6"/>
      <c r="O239" s="6"/>
      <c r="P239" s="6"/>
      <c r="Q239" s="6"/>
      <c r="R239" s="6"/>
      <c r="S239" s="6"/>
      <c r="T239" s="6"/>
      <c r="U239" s="6"/>
    </row>
    <row r="240" ht="15.75" customHeight="1">
      <c r="A240" s="480"/>
      <c r="B240" s="5"/>
      <c r="C240" s="4"/>
      <c r="D240" s="4"/>
      <c r="E240" s="4"/>
      <c r="F240" s="481"/>
      <c r="G240" s="481"/>
      <c r="H240" s="481"/>
      <c r="I240" s="4"/>
      <c r="J240" s="6"/>
      <c r="K240" s="6"/>
      <c r="L240" s="6"/>
      <c r="M240" s="6"/>
      <c r="N240" s="6"/>
      <c r="O240" s="6"/>
      <c r="P240" s="6"/>
      <c r="Q240" s="6"/>
      <c r="R240" s="6"/>
      <c r="S240" s="6"/>
      <c r="T240" s="6"/>
      <c r="U240" s="6"/>
    </row>
    <row r="241" ht="15.75" customHeight="1">
      <c r="A241" s="480"/>
      <c r="B241" s="5"/>
      <c r="C241" s="4"/>
      <c r="D241" s="4"/>
      <c r="E241" s="4"/>
      <c r="F241" s="481"/>
      <c r="G241" s="481"/>
      <c r="H241" s="481"/>
      <c r="I241" s="4"/>
      <c r="J241" s="6"/>
      <c r="K241" s="6"/>
      <c r="L241" s="6"/>
      <c r="M241" s="6"/>
      <c r="N241" s="6"/>
      <c r="O241" s="6"/>
      <c r="P241" s="6"/>
      <c r="Q241" s="6"/>
      <c r="R241" s="6"/>
      <c r="S241" s="6"/>
      <c r="T241" s="6"/>
      <c r="U241" s="6"/>
    </row>
    <row r="242" ht="15.75" customHeight="1">
      <c r="A242" s="480"/>
      <c r="B242" s="5"/>
      <c r="C242" s="4"/>
      <c r="D242" s="4"/>
      <c r="E242" s="4"/>
      <c r="F242" s="481"/>
      <c r="G242" s="481"/>
      <c r="H242" s="481"/>
      <c r="I242" s="4"/>
      <c r="J242" s="6"/>
      <c r="K242" s="6"/>
      <c r="L242" s="6"/>
      <c r="M242" s="6"/>
      <c r="N242" s="6"/>
      <c r="O242" s="6"/>
      <c r="P242" s="6"/>
      <c r="Q242" s="6"/>
      <c r="R242" s="6"/>
      <c r="S242" s="6"/>
      <c r="T242" s="6"/>
      <c r="U242" s="6"/>
    </row>
    <row r="243" ht="15.75" customHeight="1">
      <c r="A243" s="480"/>
      <c r="B243" s="5"/>
      <c r="C243" s="4"/>
      <c r="D243" s="4"/>
      <c r="E243" s="4"/>
      <c r="F243" s="481"/>
      <c r="G243" s="481"/>
      <c r="H243" s="481"/>
      <c r="I243" s="4"/>
      <c r="J243" s="6"/>
      <c r="K243" s="6"/>
      <c r="L243" s="6"/>
      <c r="M243" s="6"/>
      <c r="N243" s="6"/>
      <c r="O243" s="6"/>
      <c r="P243" s="6"/>
      <c r="Q243" s="6"/>
      <c r="R243" s="6"/>
      <c r="S243" s="6"/>
      <c r="T243" s="6"/>
      <c r="U243" s="6"/>
    </row>
    <row r="244" ht="15.75" customHeight="1">
      <c r="A244" s="480"/>
      <c r="B244" s="5"/>
      <c r="C244" s="4"/>
      <c r="D244" s="4"/>
      <c r="E244" s="4"/>
      <c r="F244" s="481"/>
      <c r="G244" s="481"/>
      <c r="H244" s="481"/>
      <c r="I244" s="4"/>
      <c r="J244" s="6"/>
      <c r="K244" s="6"/>
      <c r="L244" s="6"/>
      <c r="M244" s="6"/>
      <c r="N244" s="6"/>
      <c r="O244" s="6"/>
      <c r="P244" s="6"/>
      <c r="Q244" s="6"/>
      <c r="R244" s="6"/>
      <c r="S244" s="6"/>
      <c r="T244" s="6"/>
      <c r="U244" s="6"/>
    </row>
    <row r="245" ht="15.75" customHeight="1">
      <c r="A245" s="480"/>
      <c r="B245" s="5"/>
      <c r="C245" s="4"/>
      <c r="D245" s="4"/>
      <c r="E245" s="4"/>
      <c r="F245" s="481"/>
      <c r="G245" s="481"/>
      <c r="H245" s="481"/>
      <c r="I245" s="4"/>
      <c r="J245" s="6"/>
      <c r="K245" s="6"/>
      <c r="L245" s="6"/>
      <c r="M245" s="6"/>
      <c r="N245" s="6"/>
      <c r="O245" s="6"/>
      <c r="P245" s="6"/>
      <c r="Q245" s="6"/>
      <c r="R245" s="6"/>
      <c r="S245" s="6"/>
      <c r="T245" s="6"/>
      <c r="U245" s="6"/>
    </row>
    <row r="246" ht="15.75" customHeight="1">
      <c r="A246" s="480"/>
      <c r="B246" s="5"/>
      <c r="C246" s="4"/>
      <c r="D246" s="4"/>
      <c r="E246" s="4"/>
      <c r="F246" s="481"/>
      <c r="G246" s="481"/>
      <c r="H246" s="481"/>
      <c r="I246" s="4"/>
      <c r="J246" s="6"/>
      <c r="K246" s="6"/>
      <c r="L246" s="6"/>
      <c r="M246" s="6"/>
      <c r="N246" s="6"/>
      <c r="O246" s="6"/>
      <c r="P246" s="6"/>
      <c r="Q246" s="6"/>
      <c r="R246" s="6"/>
      <c r="S246" s="6"/>
      <c r="T246" s="6"/>
      <c r="U246" s="6"/>
    </row>
    <row r="247" ht="15.75" customHeight="1">
      <c r="A247" s="480"/>
      <c r="B247" s="5"/>
      <c r="C247" s="4"/>
      <c r="D247" s="4"/>
      <c r="E247" s="4"/>
      <c r="F247" s="481"/>
      <c r="G247" s="481"/>
      <c r="H247" s="481"/>
      <c r="I247" s="4"/>
      <c r="J247" s="6"/>
      <c r="K247" s="6"/>
      <c r="L247" s="6"/>
      <c r="M247" s="6"/>
      <c r="N247" s="6"/>
      <c r="O247" s="6"/>
      <c r="P247" s="6"/>
      <c r="Q247" s="6"/>
      <c r="R247" s="6"/>
      <c r="S247" s="6"/>
      <c r="T247" s="6"/>
      <c r="U247" s="6"/>
    </row>
    <row r="248" ht="15.75" customHeight="1">
      <c r="A248" s="480"/>
      <c r="B248" s="5"/>
      <c r="C248" s="4"/>
      <c r="D248" s="4"/>
      <c r="E248" s="4"/>
      <c r="F248" s="481"/>
      <c r="G248" s="481"/>
      <c r="H248" s="481"/>
      <c r="I248" s="4"/>
      <c r="J248" s="6"/>
      <c r="K248" s="6"/>
      <c r="L248" s="6"/>
      <c r="M248" s="6"/>
      <c r="N248" s="6"/>
      <c r="O248" s="6"/>
      <c r="P248" s="6"/>
      <c r="Q248" s="6"/>
      <c r="R248" s="6"/>
      <c r="S248" s="6"/>
      <c r="T248" s="6"/>
      <c r="U248" s="6"/>
    </row>
    <row r="249" ht="15.75" customHeight="1">
      <c r="A249" s="480"/>
      <c r="B249" s="5"/>
      <c r="C249" s="4"/>
      <c r="D249" s="4"/>
      <c r="E249" s="4"/>
      <c r="F249" s="481"/>
      <c r="G249" s="481"/>
      <c r="H249" s="481"/>
      <c r="I249" s="4"/>
      <c r="J249" s="6"/>
      <c r="K249" s="6"/>
      <c r="L249" s="6"/>
      <c r="M249" s="6"/>
      <c r="N249" s="6"/>
      <c r="O249" s="6"/>
      <c r="P249" s="6"/>
      <c r="Q249" s="6"/>
      <c r="R249" s="6"/>
      <c r="S249" s="6"/>
      <c r="T249" s="6"/>
      <c r="U249" s="6"/>
    </row>
    <row r="250" ht="15.75" customHeight="1">
      <c r="A250" s="480"/>
      <c r="B250" s="5"/>
      <c r="C250" s="4"/>
      <c r="D250" s="4"/>
      <c r="E250" s="4"/>
      <c r="F250" s="481"/>
      <c r="G250" s="481"/>
      <c r="H250" s="481"/>
      <c r="I250" s="4"/>
      <c r="J250" s="6"/>
      <c r="K250" s="6"/>
      <c r="L250" s="6"/>
      <c r="M250" s="6"/>
      <c r="N250" s="6"/>
      <c r="O250" s="6"/>
      <c r="P250" s="6"/>
      <c r="Q250" s="6"/>
      <c r="R250" s="6"/>
      <c r="S250" s="6"/>
      <c r="T250" s="6"/>
      <c r="U250" s="6"/>
    </row>
    <row r="251" ht="15.75" customHeight="1">
      <c r="A251" s="480"/>
      <c r="B251" s="5"/>
      <c r="C251" s="4"/>
      <c r="D251" s="4"/>
      <c r="E251" s="4"/>
      <c r="F251" s="481"/>
      <c r="G251" s="481"/>
      <c r="H251" s="481"/>
      <c r="I251" s="4"/>
      <c r="J251" s="6"/>
      <c r="K251" s="6"/>
      <c r="L251" s="6"/>
      <c r="M251" s="6"/>
      <c r="N251" s="6"/>
      <c r="O251" s="6"/>
      <c r="P251" s="6"/>
      <c r="Q251" s="6"/>
      <c r="R251" s="6"/>
      <c r="S251" s="6"/>
      <c r="T251" s="6"/>
      <c r="U251" s="6"/>
    </row>
    <row r="252" ht="15.75" customHeight="1">
      <c r="A252" s="480"/>
      <c r="B252" s="5"/>
      <c r="C252" s="4"/>
      <c r="D252" s="4"/>
      <c r="E252" s="4"/>
      <c r="F252" s="481"/>
      <c r="G252" s="481"/>
      <c r="H252" s="481"/>
      <c r="I252" s="4"/>
      <c r="J252" s="6"/>
      <c r="K252" s="6"/>
      <c r="L252" s="6"/>
      <c r="M252" s="6"/>
      <c r="N252" s="6"/>
      <c r="O252" s="6"/>
      <c r="P252" s="6"/>
      <c r="Q252" s="6"/>
      <c r="R252" s="6"/>
      <c r="S252" s="6"/>
      <c r="T252" s="6"/>
      <c r="U252" s="6"/>
    </row>
    <row r="253" ht="15.75" customHeight="1">
      <c r="A253" s="480"/>
      <c r="B253" s="5"/>
      <c r="C253" s="4"/>
      <c r="D253" s="4"/>
      <c r="E253" s="4"/>
      <c r="F253" s="481"/>
      <c r="G253" s="481"/>
      <c r="H253" s="481"/>
      <c r="I253" s="4"/>
      <c r="J253" s="6"/>
      <c r="K253" s="6"/>
      <c r="L253" s="6"/>
      <c r="M253" s="6"/>
      <c r="N253" s="6"/>
      <c r="O253" s="6"/>
      <c r="P253" s="6"/>
      <c r="Q253" s="6"/>
      <c r="R253" s="6"/>
      <c r="S253" s="6"/>
      <c r="T253" s="6"/>
      <c r="U253" s="6"/>
    </row>
    <row r="254" ht="15.75" customHeight="1">
      <c r="A254" s="480"/>
      <c r="B254" s="5"/>
      <c r="C254" s="4"/>
      <c r="D254" s="4"/>
      <c r="E254" s="4"/>
      <c r="F254" s="481"/>
      <c r="G254" s="481"/>
      <c r="H254" s="481"/>
      <c r="I254" s="4"/>
      <c r="J254" s="6"/>
      <c r="K254" s="6"/>
      <c r="L254" s="6"/>
      <c r="M254" s="6"/>
      <c r="N254" s="6"/>
      <c r="O254" s="6"/>
      <c r="P254" s="6"/>
      <c r="Q254" s="6"/>
      <c r="R254" s="6"/>
      <c r="S254" s="6"/>
      <c r="T254" s="6"/>
      <c r="U254" s="6"/>
    </row>
    <row r="255" ht="15.75" customHeight="1">
      <c r="A255" s="480"/>
      <c r="B255" s="5"/>
      <c r="C255" s="4"/>
      <c r="D255" s="4"/>
      <c r="E255" s="4"/>
      <c r="F255" s="481"/>
      <c r="G255" s="481"/>
      <c r="H255" s="481"/>
      <c r="I255" s="4"/>
      <c r="J255" s="6"/>
      <c r="K255" s="6"/>
      <c r="L255" s="6"/>
      <c r="M255" s="6"/>
      <c r="N255" s="6"/>
      <c r="O255" s="6"/>
      <c r="P255" s="6"/>
      <c r="Q255" s="6"/>
      <c r="R255" s="6"/>
      <c r="S255" s="6"/>
      <c r="T255" s="6"/>
      <c r="U255" s="6"/>
    </row>
    <row r="256" ht="15.75" customHeight="1">
      <c r="A256" s="480"/>
      <c r="B256" s="5"/>
      <c r="C256" s="4"/>
      <c r="D256" s="4"/>
      <c r="E256" s="4"/>
      <c r="F256" s="481"/>
      <c r="G256" s="481"/>
      <c r="H256" s="481"/>
      <c r="I256" s="4"/>
      <c r="J256" s="6"/>
      <c r="K256" s="6"/>
      <c r="L256" s="6"/>
      <c r="M256" s="6"/>
      <c r="N256" s="6"/>
      <c r="O256" s="6"/>
      <c r="P256" s="6"/>
      <c r="Q256" s="6"/>
      <c r="R256" s="6"/>
      <c r="S256" s="6"/>
      <c r="T256" s="6"/>
      <c r="U256" s="6"/>
    </row>
    <row r="257" ht="15.75" customHeight="1">
      <c r="A257" s="480"/>
      <c r="B257" s="5"/>
      <c r="C257" s="4"/>
      <c r="D257" s="4"/>
      <c r="E257" s="4"/>
      <c r="F257" s="481"/>
      <c r="G257" s="481"/>
      <c r="H257" s="481"/>
      <c r="I257" s="4"/>
      <c r="J257" s="6"/>
      <c r="K257" s="6"/>
      <c r="L257" s="6"/>
      <c r="M257" s="6"/>
      <c r="N257" s="6"/>
      <c r="O257" s="6"/>
      <c r="P257" s="6"/>
      <c r="Q257" s="6"/>
      <c r="R257" s="6"/>
      <c r="S257" s="6"/>
      <c r="T257" s="6"/>
      <c r="U257" s="6"/>
    </row>
    <row r="258" ht="15.75" customHeight="1">
      <c r="A258" s="480"/>
      <c r="B258" s="5"/>
      <c r="C258" s="4"/>
      <c r="D258" s="4"/>
      <c r="E258" s="4"/>
      <c r="F258" s="481"/>
      <c r="G258" s="481"/>
      <c r="H258" s="481"/>
      <c r="I258" s="4"/>
      <c r="J258" s="6"/>
      <c r="K258" s="6"/>
      <c r="L258" s="6"/>
      <c r="M258" s="6"/>
      <c r="N258" s="6"/>
      <c r="O258" s="6"/>
      <c r="P258" s="6"/>
      <c r="Q258" s="6"/>
      <c r="R258" s="6"/>
      <c r="S258" s="6"/>
      <c r="T258" s="6"/>
      <c r="U258" s="6"/>
    </row>
    <row r="259" ht="15.75" customHeight="1">
      <c r="A259" s="480"/>
      <c r="B259" s="5"/>
      <c r="C259" s="4"/>
      <c r="D259" s="4"/>
      <c r="E259" s="4"/>
      <c r="F259" s="481"/>
      <c r="G259" s="481"/>
      <c r="H259" s="481"/>
      <c r="I259" s="4"/>
      <c r="J259" s="6"/>
      <c r="K259" s="6"/>
      <c r="L259" s="6"/>
      <c r="M259" s="6"/>
      <c r="N259" s="6"/>
      <c r="O259" s="6"/>
      <c r="P259" s="6"/>
      <c r="Q259" s="6"/>
      <c r="R259" s="6"/>
      <c r="S259" s="6"/>
      <c r="T259" s="6"/>
      <c r="U259" s="6"/>
    </row>
    <row r="260" ht="15.75" customHeight="1">
      <c r="A260" s="480"/>
      <c r="B260" s="5"/>
      <c r="C260" s="4"/>
      <c r="D260" s="4"/>
      <c r="E260" s="4"/>
      <c r="F260" s="481"/>
      <c r="G260" s="481"/>
      <c r="H260" s="481"/>
      <c r="I260" s="4"/>
      <c r="J260" s="6"/>
      <c r="K260" s="6"/>
      <c r="L260" s="6"/>
      <c r="M260" s="6"/>
      <c r="N260" s="6"/>
      <c r="O260" s="6"/>
      <c r="P260" s="6"/>
      <c r="Q260" s="6"/>
      <c r="R260" s="6"/>
      <c r="S260" s="6"/>
      <c r="T260" s="6"/>
      <c r="U260" s="6"/>
    </row>
    <row r="261" ht="15.75" customHeight="1">
      <c r="A261" s="480"/>
      <c r="B261" s="5"/>
      <c r="C261" s="4"/>
      <c r="D261" s="4"/>
      <c r="E261" s="4"/>
      <c r="F261" s="481"/>
      <c r="G261" s="481"/>
      <c r="H261" s="481"/>
      <c r="I261" s="4"/>
      <c r="J261" s="6"/>
      <c r="K261" s="6"/>
      <c r="L261" s="6"/>
      <c r="M261" s="6"/>
      <c r="N261" s="6"/>
      <c r="O261" s="6"/>
      <c r="P261" s="6"/>
      <c r="Q261" s="6"/>
      <c r="R261" s="6"/>
      <c r="S261" s="6"/>
      <c r="T261" s="6"/>
      <c r="U261" s="6"/>
    </row>
    <row r="262" ht="15.75" customHeight="1">
      <c r="A262" s="480"/>
      <c r="B262" s="5"/>
      <c r="C262" s="4"/>
      <c r="D262" s="4"/>
      <c r="E262" s="4"/>
      <c r="F262" s="481"/>
      <c r="G262" s="481"/>
      <c r="H262" s="481"/>
      <c r="I262" s="4"/>
      <c r="J262" s="6"/>
      <c r="K262" s="6"/>
      <c r="L262" s="6"/>
      <c r="M262" s="6"/>
      <c r="N262" s="6"/>
      <c r="O262" s="6"/>
      <c r="P262" s="6"/>
      <c r="Q262" s="6"/>
      <c r="R262" s="6"/>
      <c r="S262" s="6"/>
      <c r="T262" s="6"/>
      <c r="U262" s="6"/>
    </row>
    <row r="263" ht="15.75" customHeight="1">
      <c r="A263" s="480"/>
      <c r="B263" s="5"/>
      <c r="C263" s="4"/>
      <c r="D263" s="4"/>
      <c r="E263" s="4"/>
      <c r="F263" s="481"/>
      <c r="G263" s="481"/>
      <c r="H263" s="481"/>
      <c r="I263" s="4"/>
      <c r="J263" s="6"/>
      <c r="K263" s="6"/>
      <c r="L263" s="6"/>
      <c r="M263" s="6"/>
      <c r="N263" s="6"/>
      <c r="O263" s="6"/>
      <c r="P263" s="6"/>
      <c r="Q263" s="6"/>
      <c r="R263" s="6"/>
      <c r="S263" s="6"/>
      <c r="T263" s="6"/>
      <c r="U263" s="6"/>
    </row>
    <row r="264" ht="15.75" customHeight="1">
      <c r="A264" s="480"/>
      <c r="B264" s="5"/>
      <c r="C264" s="4"/>
      <c r="D264" s="4"/>
      <c r="E264" s="4"/>
      <c r="F264" s="481"/>
      <c r="G264" s="481"/>
      <c r="H264" s="481"/>
      <c r="I264" s="4"/>
      <c r="J264" s="6"/>
      <c r="K264" s="6"/>
      <c r="L264" s="6"/>
      <c r="M264" s="6"/>
      <c r="N264" s="6"/>
      <c r="O264" s="6"/>
      <c r="P264" s="6"/>
      <c r="Q264" s="6"/>
      <c r="R264" s="6"/>
      <c r="S264" s="6"/>
      <c r="T264" s="6"/>
      <c r="U264" s="6"/>
    </row>
    <row r="265" ht="15.75" customHeight="1">
      <c r="A265" s="480"/>
      <c r="B265" s="5"/>
      <c r="C265" s="4"/>
      <c r="D265" s="4"/>
      <c r="E265" s="4"/>
      <c r="F265" s="481"/>
      <c r="G265" s="481"/>
      <c r="H265" s="481"/>
      <c r="I265" s="4"/>
      <c r="J265" s="6"/>
      <c r="K265" s="6"/>
      <c r="L265" s="6"/>
      <c r="M265" s="6"/>
      <c r="N265" s="6"/>
      <c r="O265" s="6"/>
      <c r="P265" s="6"/>
      <c r="Q265" s="6"/>
      <c r="R265" s="6"/>
      <c r="S265" s="6"/>
      <c r="T265" s="6"/>
      <c r="U265" s="6"/>
    </row>
    <row r="266" ht="15.75" customHeight="1">
      <c r="A266" s="480"/>
      <c r="B266" s="5"/>
      <c r="C266" s="4"/>
      <c r="D266" s="4"/>
      <c r="E266" s="4"/>
      <c r="F266" s="481"/>
      <c r="G266" s="481"/>
      <c r="H266" s="481"/>
      <c r="I266" s="4"/>
      <c r="J266" s="6"/>
      <c r="K266" s="6"/>
      <c r="L266" s="6"/>
      <c r="M266" s="6"/>
      <c r="N266" s="6"/>
      <c r="O266" s="6"/>
      <c r="P266" s="6"/>
      <c r="Q266" s="6"/>
      <c r="R266" s="6"/>
      <c r="S266" s="6"/>
      <c r="T266" s="6"/>
      <c r="U266" s="6"/>
    </row>
    <row r="267" ht="15.75" customHeight="1">
      <c r="A267" s="480"/>
      <c r="B267" s="5"/>
      <c r="C267" s="4"/>
      <c r="D267" s="4"/>
      <c r="E267" s="4"/>
      <c r="F267" s="481"/>
      <c r="G267" s="481"/>
      <c r="H267" s="481"/>
      <c r="I267" s="4"/>
      <c r="J267" s="6"/>
      <c r="K267" s="6"/>
      <c r="L267" s="6"/>
      <c r="M267" s="6"/>
      <c r="N267" s="6"/>
      <c r="O267" s="6"/>
      <c r="P267" s="6"/>
      <c r="Q267" s="6"/>
      <c r="R267" s="6"/>
      <c r="S267" s="6"/>
      <c r="T267" s="6"/>
      <c r="U267" s="6"/>
    </row>
    <row r="268" ht="15.75" customHeight="1">
      <c r="A268" s="480"/>
      <c r="B268" s="5"/>
      <c r="C268" s="4"/>
      <c r="D268" s="4"/>
      <c r="E268" s="4"/>
      <c r="F268" s="481"/>
      <c r="G268" s="481"/>
      <c r="H268" s="481"/>
      <c r="I268" s="4"/>
      <c r="J268" s="6"/>
      <c r="K268" s="6"/>
      <c r="L268" s="6"/>
      <c r="M268" s="6"/>
      <c r="N268" s="6"/>
      <c r="O268" s="6"/>
      <c r="P268" s="6"/>
      <c r="Q268" s="6"/>
      <c r="R268" s="6"/>
      <c r="S268" s="6"/>
      <c r="T268" s="6"/>
      <c r="U268" s="6"/>
    </row>
    <row r="269" ht="15.75" customHeight="1">
      <c r="A269" s="480"/>
      <c r="B269" s="5"/>
      <c r="C269" s="4"/>
      <c r="D269" s="4"/>
      <c r="E269" s="4"/>
      <c r="F269" s="481"/>
      <c r="G269" s="481"/>
      <c r="H269" s="481"/>
      <c r="I269" s="4"/>
      <c r="J269" s="6"/>
      <c r="K269" s="6"/>
      <c r="L269" s="6"/>
      <c r="M269" s="6"/>
      <c r="N269" s="6"/>
      <c r="O269" s="6"/>
      <c r="P269" s="6"/>
      <c r="Q269" s="6"/>
      <c r="R269" s="6"/>
      <c r="S269" s="6"/>
      <c r="T269" s="6"/>
      <c r="U269" s="6"/>
    </row>
    <row r="270" ht="15.75" customHeight="1">
      <c r="A270" s="480"/>
      <c r="B270" s="5"/>
      <c r="C270" s="4"/>
      <c r="D270" s="4"/>
      <c r="E270" s="4"/>
      <c r="F270" s="481"/>
      <c r="G270" s="481"/>
      <c r="H270" s="481"/>
      <c r="I270" s="4"/>
      <c r="J270" s="6"/>
      <c r="K270" s="6"/>
      <c r="L270" s="6"/>
      <c r="M270" s="6"/>
      <c r="N270" s="6"/>
      <c r="O270" s="6"/>
      <c r="P270" s="6"/>
      <c r="Q270" s="6"/>
      <c r="R270" s="6"/>
      <c r="S270" s="6"/>
      <c r="T270" s="6"/>
      <c r="U270" s="6"/>
    </row>
    <row r="271" ht="15.75" customHeight="1">
      <c r="A271" s="480"/>
      <c r="B271" s="5"/>
      <c r="C271" s="4"/>
      <c r="D271" s="4"/>
      <c r="E271" s="4"/>
      <c r="F271" s="481"/>
      <c r="G271" s="481"/>
      <c r="H271" s="481"/>
      <c r="I271" s="4"/>
      <c r="J271" s="6"/>
      <c r="K271" s="6"/>
      <c r="L271" s="6"/>
      <c r="M271" s="6"/>
      <c r="N271" s="6"/>
      <c r="O271" s="6"/>
      <c r="P271" s="6"/>
      <c r="Q271" s="6"/>
      <c r="R271" s="6"/>
      <c r="S271" s="6"/>
      <c r="T271" s="6"/>
      <c r="U271" s="6"/>
    </row>
    <row r="272" ht="15.75" customHeight="1">
      <c r="A272" s="480"/>
      <c r="B272" s="5"/>
      <c r="C272" s="4"/>
      <c r="D272" s="4"/>
      <c r="E272" s="4"/>
      <c r="F272" s="481"/>
      <c r="G272" s="481"/>
      <c r="H272" s="481"/>
      <c r="I272" s="4"/>
      <c r="J272" s="6"/>
      <c r="K272" s="6"/>
      <c r="L272" s="6"/>
      <c r="M272" s="6"/>
      <c r="N272" s="6"/>
      <c r="O272" s="6"/>
      <c r="P272" s="6"/>
      <c r="Q272" s="6"/>
      <c r="R272" s="6"/>
      <c r="S272" s="6"/>
      <c r="T272" s="6"/>
      <c r="U272" s="6"/>
    </row>
    <row r="273" ht="15.75" customHeight="1">
      <c r="A273" s="480"/>
      <c r="B273" s="5"/>
      <c r="C273" s="4"/>
      <c r="D273" s="4"/>
      <c r="E273" s="4"/>
      <c r="F273" s="481"/>
      <c r="G273" s="481"/>
      <c r="H273" s="481"/>
      <c r="I273" s="4"/>
      <c r="J273" s="6"/>
      <c r="K273" s="6"/>
      <c r="L273" s="6"/>
      <c r="M273" s="6"/>
      <c r="N273" s="6"/>
      <c r="O273" s="6"/>
      <c r="P273" s="6"/>
      <c r="Q273" s="6"/>
      <c r="R273" s="6"/>
      <c r="S273" s="6"/>
      <c r="T273" s="6"/>
      <c r="U273" s="6"/>
    </row>
    <row r="274" ht="15.75" customHeight="1">
      <c r="A274" s="480"/>
      <c r="B274" s="5"/>
      <c r="C274" s="4"/>
      <c r="D274" s="4"/>
      <c r="E274" s="4"/>
      <c r="F274" s="481"/>
      <c r="G274" s="481"/>
      <c r="H274" s="481"/>
      <c r="I274" s="4"/>
      <c r="J274" s="6"/>
      <c r="K274" s="6"/>
      <c r="L274" s="6"/>
      <c r="M274" s="6"/>
      <c r="N274" s="6"/>
      <c r="O274" s="6"/>
      <c r="P274" s="6"/>
      <c r="Q274" s="6"/>
      <c r="R274" s="6"/>
      <c r="S274" s="6"/>
      <c r="T274" s="6"/>
      <c r="U274" s="6"/>
    </row>
    <row r="275" ht="15.75" customHeight="1">
      <c r="A275" s="480"/>
      <c r="B275" s="5"/>
      <c r="C275" s="4"/>
      <c r="D275" s="4"/>
      <c r="E275" s="4"/>
      <c r="F275" s="481"/>
      <c r="G275" s="481"/>
      <c r="H275" s="481"/>
      <c r="I275" s="4"/>
      <c r="J275" s="6"/>
      <c r="K275" s="6"/>
      <c r="L275" s="6"/>
      <c r="M275" s="6"/>
      <c r="N275" s="6"/>
      <c r="O275" s="6"/>
      <c r="P275" s="6"/>
      <c r="Q275" s="6"/>
      <c r="R275" s="6"/>
      <c r="S275" s="6"/>
      <c r="T275" s="6"/>
      <c r="U275" s="6"/>
    </row>
    <row r="276" ht="15.75" customHeight="1">
      <c r="A276" s="480"/>
      <c r="B276" s="5"/>
      <c r="C276" s="4"/>
      <c r="D276" s="4"/>
      <c r="E276" s="4"/>
      <c r="F276" s="481"/>
      <c r="G276" s="481"/>
      <c r="H276" s="481"/>
      <c r="I276" s="4"/>
      <c r="J276" s="6"/>
      <c r="K276" s="6"/>
      <c r="L276" s="6"/>
      <c r="M276" s="6"/>
      <c r="N276" s="6"/>
      <c r="O276" s="6"/>
      <c r="P276" s="6"/>
      <c r="Q276" s="6"/>
      <c r="R276" s="6"/>
      <c r="S276" s="6"/>
      <c r="T276" s="6"/>
      <c r="U276" s="6"/>
    </row>
    <row r="277" ht="15.75" customHeight="1">
      <c r="A277" s="480"/>
      <c r="B277" s="5"/>
      <c r="C277" s="4"/>
      <c r="D277" s="4"/>
      <c r="E277" s="4"/>
      <c r="F277" s="481"/>
      <c r="G277" s="481"/>
      <c r="H277" s="481"/>
      <c r="I277" s="4"/>
      <c r="J277" s="6"/>
      <c r="K277" s="6"/>
      <c r="L277" s="6"/>
      <c r="M277" s="6"/>
      <c r="N277" s="6"/>
      <c r="O277" s="6"/>
      <c r="P277" s="6"/>
      <c r="Q277" s="6"/>
      <c r="R277" s="6"/>
      <c r="S277" s="6"/>
      <c r="T277" s="6"/>
      <c r="U277" s="6"/>
    </row>
    <row r="278" ht="15.75" customHeight="1">
      <c r="A278" s="480"/>
      <c r="B278" s="5"/>
      <c r="C278" s="4"/>
      <c r="D278" s="4"/>
      <c r="E278" s="4"/>
      <c r="F278" s="481"/>
      <c r="G278" s="481"/>
      <c r="H278" s="481"/>
      <c r="I278" s="4"/>
      <c r="J278" s="6"/>
      <c r="K278" s="6"/>
      <c r="L278" s="6"/>
      <c r="M278" s="6"/>
      <c r="N278" s="6"/>
      <c r="O278" s="6"/>
      <c r="P278" s="6"/>
      <c r="Q278" s="6"/>
      <c r="R278" s="6"/>
      <c r="S278" s="6"/>
      <c r="T278" s="6"/>
      <c r="U278" s="6"/>
    </row>
    <row r="279" ht="15.75" customHeight="1">
      <c r="A279" s="480"/>
      <c r="B279" s="5"/>
      <c r="C279" s="4"/>
      <c r="D279" s="4"/>
      <c r="E279" s="4"/>
      <c r="F279" s="481"/>
      <c r="G279" s="481"/>
      <c r="H279" s="481"/>
      <c r="I279" s="4"/>
      <c r="J279" s="6"/>
      <c r="K279" s="6"/>
      <c r="L279" s="6"/>
      <c r="M279" s="6"/>
      <c r="N279" s="6"/>
      <c r="O279" s="6"/>
      <c r="P279" s="6"/>
      <c r="Q279" s="6"/>
      <c r="R279" s="6"/>
      <c r="S279" s="6"/>
      <c r="T279" s="6"/>
      <c r="U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I1"/>
    <mergeCell ref="K1:L1"/>
    <mergeCell ref="A2:I2"/>
    <mergeCell ref="A3:A4"/>
    <mergeCell ref="B3:B4"/>
    <mergeCell ref="A71:B71"/>
    <mergeCell ref="F71:F72"/>
    <mergeCell ref="A77:B77"/>
    <mergeCell ref="C77:I77"/>
    <mergeCell ref="A78:B78"/>
    <mergeCell ref="C78:I78"/>
    <mergeCell ref="A79:B79"/>
    <mergeCell ref="C79:I79"/>
    <mergeCell ref="A80:I80"/>
    <mergeCell ref="A72:B72"/>
    <mergeCell ref="A73:I73"/>
    <mergeCell ref="A74:B74"/>
    <mergeCell ref="F74:G74"/>
    <mergeCell ref="A75:I75"/>
    <mergeCell ref="A76:B76"/>
    <mergeCell ref="C76:I76"/>
  </mergeCells>
  <dataValidations>
    <dataValidation type="list" allowBlank="1" sqref="B6:B50">
      <formula1>IF('Summary Sheet'!$M$2="Framed", List!$J$3:$J$194, IF('Summary Sheet'!$M$2="Frameless", List!$G$3:$G$290, "Select Cabinet Style"))</formula1>
    </dataValidation>
    <dataValidation type="list" allowBlank="1" showErrorMessage="1" sqref="B51:B70">
      <formula1>IF('Summary Sheet'!$M$2="Framed", List!$K$3:$K$63, IF('Summary Sheet'!$M$2="Frameless", List!$H$3:$H$73, "Select Cabinet Style"))</formula1>
    </dataValidation>
  </dataValidations>
  <printOptions/>
  <pageMargins bottom="1.0" footer="0.0" header="0.0" left="0.75" right="0.75" top="1.0"/>
  <pageSetup paperSize="9" scale="62"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2007-09-06T00:27:46Z</dcterms:created>
  <dc:creator>YlmF</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